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workbookProtection workbookAlgorithmName="SHA-512" workbookHashValue="wjquVqPsfCXUJutwcMowF8+lCqcEYfWuRXFtbujOZCpWuYPXtK03MGzYHl+AL58CPFpyQitY048rd0tXSGYTDQ==" workbookSaltValue="3LJDqawCDAegBe0OPWFyPA==" workbookSpinCount="100000" lockStructure="1"/>
  <bookViews>
    <workbookView xWindow="33540" yWindow="915" windowWidth="28800" windowHeight="16440" tabRatio="789" firstSheet="2"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LRAM'!$A$1:$AM$536</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LRAM'!$B$218</definedName>
    <definedName name="Table_5_c.__2017_Lost_Revenues_Work_Form">'5.  2015-2020 LRAM'!$B$406</definedName>
    <definedName name="Table_5_d.__2018_Lost_Revenues_Work_Form">'5.  2015-2020 LRAM'!$B$598</definedName>
    <definedName name="Table_5_e.__2019_Lost_Revenues_Work_Form">'5.  2015-2020 LRAM'!$B$787</definedName>
    <definedName name="Table_5_f.__2020_Lost_Revenues_Work_Form">'5.  2015-2020 LRAM'!$B$970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0" i="85" l="1"/>
  <c r="F200" i="85" s="1"/>
  <c r="D200" i="85"/>
  <c r="E199" i="85"/>
  <c r="F199" i="85" s="1"/>
  <c r="D199" i="85"/>
  <c r="E198" i="85"/>
  <c r="D198" i="85"/>
  <c r="F198" i="85" s="1"/>
  <c r="F196" i="85"/>
  <c r="D196" i="85"/>
  <c r="D195" i="85"/>
  <c r="F195" i="85" s="1"/>
  <c r="F194" i="85"/>
  <c r="D194" i="85"/>
  <c r="D193" i="85"/>
  <c r="F193" i="85" s="1"/>
  <c r="F192" i="85"/>
  <c r="D192" i="85"/>
  <c r="D191" i="85"/>
  <c r="F191" i="85" s="1"/>
  <c r="P190" i="85"/>
  <c r="D190" i="85"/>
  <c r="F190" i="85" s="1"/>
  <c r="P189" i="85"/>
  <c r="K189" i="85"/>
  <c r="D189" i="85"/>
  <c r="F189" i="85" s="1"/>
  <c r="P188" i="85"/>
  <c r="K188" i="85"/>
  <c r="D188" i="85"/>
  <c r="F188" i="85" s="1"/>
  <c r="P187" i="85"/>
  <c r="K187" i="85"/>
  <c r="D187" i="85"/>
  <c r="F187" i="85" s="1"/>
  <c r="P186" i="85"/>
  <c r="K186" i="85"/>
  <c r="D186" i="85"/>
  <c r="F186" i="85" s="1"/>
  <c r="P185" i="85"/>
  <c r="P207" i="85" s="1"/>
  <c r="K185" i="85"/>
  <c r="K207" i="85" s="1"/>
  <c r="F165" i="85"/>
  <c r="P156" i="85"/>
  <c r="P155" i="85"/>
  <c r="K155" i="85"/>
  <c r="K175" i="85" s="1"/>
  <c r="P154" i="85"/>
  <c r="K154" i="85"/>
  <c r="F154" i="85"/>
  <c r="P153" i="85"/>
  <c r="P175" i="85" s="1"/>
  <c r="K153" i="85"/>
  <c r="O143" i="85"/>
  <c r="J143" i="85"/>
  <c r="P141" i="85"/>
  <c r="P140" i="85"/>
  <c r="P139" i="85"/>
  <c r="P138" i="85"/>
  <c r="P137" i="85"/>
  <c r="K137" i="85"/>
  <c r="P136" i="85"/>
  <c r="K136" i="85"/>
  <c r="D136" i="85"/>
  <c r="F136" i="85" s="1"/>
  <c r="P135" i="85"/>
  <c r="K135" i="85"/>
  <c r="D135" i="85"/>
  <c r="F135" i="85" s="1"/>
  <c r="P134" i="85"/>
  <c r="K134" i="85"/>
  <c r="D134" i="85"/>
  <c r="F134" i="85" s="1"/>
  <c r="P133" i="85"/>
  <c r="K133" i="85"/>
  <c r="P132" i="85"/>
  <c r="K132" i="85"/>
  <c r="D132" i="85"/>
  <c r="P131" i="85"/>
  <c r="K131" i="85"/>
  <c r="D131" i="85"/>
  <c r="P130" i="85"/>
  <c r="K130" i="85"/>
  <c r="D130" i="85"/>
  <c r="P129" i="85"/>
  <c r="K129" i="85"/>
  <c r="D129" i="85"/>
  <c r="P128" i="85"/>
  <c r="K128" i="85"/>
  <c r="P127" i="85"/>
  <c r="K127" i="85"/>
  <c r="P126" i="85"/>
  <c r="K126" i="85"/>
  <c r="P125" i="85"/>
  <c r="K125" i="85"/>
  <c r="P124" i="85"/>
  <c r="K124" i="85"/>
  <c r="P123" i="85"/>
  <c r="K123" i="85"/>
  <c r="P122" i="85"/>
  <c r="K122" i="85"/>
  <c r="F122" i="85"/>
  <c r="F133" i="85" s="1"/>
  <c r="T26" i="85" s="1"/>
  <c r="P121" i="85"/>
  <c r="P143" i="85" s="1"/>
  <c r="K121" i="85"/>
  <c r="K143" i="85" s="1"/>
  <c r="P111" i="85"/>
  <c r="K111" i="85"/>
  <c r="R111" i="85" s="1"/>
  <c r="D104" i="85"/>
  <c r="F104" i="85" s="1"/>
  <c r="F108" i="85" s="1"/>
  <c r="F109" i="85" s="1"/>
  <c r="F110" i="85" s="1"/>
  <c r="F111" i="85" s="1"/>
  <c r="D103" i="85"/>
  <c r="F103" i="85" s="1"/>
  <c r="D102" i="85"/>
  <c r="F102" i="85" s="1"/>
  <c r="D101" i="85"/>
  <c r="F101" i="85" s="1"/>
  <c r="F107" i="85" s="1"/>
  <c r="D100" i="85"/>
  <c r="D99" i="85"/>
  <c r="F99" i="85" s="1"/>
  <c r="P85" i="85"/>
  <c r="P84" i="85"/>
  <c r="P83" i="85"/>
  <c r="P82" i="85"/>
  <c r="F82" i="85"/>
  <c r="F86" i="85" s="1"/>
  <c r="D82" i="85"/>
  <c r="P81" i="85"/>
  <c r="D81" i="85"/>
  <c r="F81" i="85" s="1"/>
  <c r="P80" i="85"/>
  <c r="F80" i="85"/>
  <c r="D80" i="85"/>
  <c r="P79" i="85"/>
  <c r="D79" i="85"/>
  <c r="F79" i="85" s="1"/>
  <c r="P78" i="85"/>
  <c r="K78" i="85"/>
  <c r="P77" i="85"/>
  <c r="K77" i="85"/>
  <c r="F77" i="85"/>
  <c r="P76" i="85"/>
  <c r="P89" i="85" s="1"/>
  <c r="K76" i="85"/>
  <c r="K89" i="85" s="1"/>
  <c r="R89" i="85" s="1"/>
  <c r="G23" i="85" s="1"/>
  <c r="M23" i="85" s="1"/>
  <c r="O23" i="85" s="1"/>
  <c r="F59" i="85"/>
  <c r="F61" i="85" s="1"/>
  <c r="D59" i="85"/>
  <c r="F58" i="85"/>
  <c r="D58" i="85"/>
  <c r="F57" i="85"/>
  <c r="D57" i="85"/>
  <c r="F56" i="85"/>
  <c r="D56" i="85"/>
  <c r="F55" i="85"/>
  <c r="D55" i="85"/>
  <c r="F54" i="85"/>
  <c r="D54" i="85"/>
  <c r="P53" i="85"/>
  <c r="O53" i="85"/>
  <c r="K53" i="85"/>
  <c r="D53" i="85"/>
  <c r="F53" i="85" s="1"/>
  <c r="O52" i="85"/>
  <c r="P52" i="85" s="1"/>
  <c r="K52" i="85"/>
  <c r="F52" i="85"/>
  <c r="D52" i="85"/>
  <c r="P51" i="85"/>
  <c r="O51" i="85"/>
  <c r="K51" i="85"/>
  <c r="K66" i="85" s="1"/>
  <c r="P50" i="85"/>
  <c r="O50" i="85"/>
  <c r="K50" i="85"/>
  <c r="P49" i="85"/>
  <c r="O49" i="85"/>
  <c r="K49" i="85"/>
  <c r="F49" i="85"/>
  <c r="F60" i="85" s="1"/>
  <c r="P22" i="85" s="1"/>
  <c r="P29" i="85" s="1"/>
  <c r="P48" i="85"/>
  <c r="P66" i="85" s="1"/>
  <c r="O48" i="85"/>
  <c r="K48" i="85"/>
  <c r="F31" i="85"/>
  <c r="V30" i="85"/>
  <c r="U30" i="85"/>
  <c r="T30" i="85"/>
  <c r="S30" i="85"/>
  <c r="R30" i="85"/>
  <c r="O30" i="85"/>
  <c r="L30" i="85"/>
  <c r="G30" i="85"/>
  <c r="F30" i="85"/>
  <c r="L28" i="85"/>
  <c r="L32" i="85" s="1"/>
  <c r="E28" i="85"/>
  <c r="F28" i="85" s="1"/>
  <c r="F32" i="85" s="1"/>
  <c r="S27" i="85"/>
  <c r="S31" i="85" s="1"/>
  <c r="L27" i="85"/>
  <c r="L26" i="85"/>
  <c r="L31" i="85" s="1"/>
  <c r="M25" i="85"/>
  <c r="M30" i="85" s="1"/>
  <c r="O24" i="85"/>
  <c r="M24" i="85"/>
  <c r="L24" i="85"/>
  <c r="F24" i="85"/>
  <c r="L23" i="85"/>
  <c r="F23" i="85"/>
  <c r="L22" i="85"/>
  <c r="L29" i="85" s="1"/>
  <c r="F22" i="85"/>
  <c r="F29" i="85" s="1"/>
  <c r="H158" i="47"/>
  <c r="H157" i="47"/>
  <c r="H156" i="47"/>
  <c r="H155" i="47"/>
  <c r="H154" i="47"/>
  <c r="H153" i="47"/>
  <c r="H152" i="47"/>
  <c r="H151" i="47"/>
  <c r="H150" i="47"/>
  <c r="H146" i="47"/>
  <c r="H145" i="47"/>
  <c r="H144" i="47"/>
  <c r="H143" i="47"/>
  <c r="H142" i="47"/>
  <c r="H141" i="47"/>
  <c r="H140" i="47"/>
  <c r="H139" i="47"/>
  <c r="H138" i="47"/>
  <c r="H137" i="47"/>
  <c r="H136" i="47"/>
  <c r="H135" i="47"/>
  <c r="H131" i="47"/>
  <c r="H130" i="47"/>
  <c r="H129" i="47"/>
  <c r="H128" i="47"/>
  <c r="H127" i="47"/>
  <c r="H126" i="47"/>
  <c r="H125" i="47"/>
  <c r="H124" i="47"/>
  <c r="H123" i="47"/>
  <c r="H122" i="47"/>
  <c r="H121" i="47"/>
  <c r="H120" i="47"/>
  <c r="H116" i="47"/>
  <c r="H115" i="47"/>
  <c r="H114" i="47"/>
  <c r="H113" i="47"/>
  <c r="H112" i="47"/>
  <c r="H111" i="47"/>
  <c r="H110" i="47"/>
  <c r="H109" i="47"/>
  <c r="H108" i="47"/>
  <c r="H107" i="47"/>
  <c r="H106" i="47"/>
  <c r="H105" i="47"/>
  <c r="H101" i="47"/>
  <c r="H100" i="47"/>
  <c r="H99" i="47"/>
  <c r="H98" i="47"/>
  <c r="H97" i="47"/>
  <c r="H96" i="47"/>
  <c r="H95" i="47"/>
  <c r="H94" i="47"/>
  <c r="H93" i="47"/>
  <c r="H92" i="47"/>
  <c r="H91" i="47"/>
  <c r="H90" i="47"/>
  <c r="H86" i="47"/>
  <c r="H85" i="47"/>
  <c r="H84" i="47"/>
  <c r="H83" i="47"/>
  <c r="H82" i="47"/>
  <c r="H81" i="47"/>
  <c r="H80" i="47"/>
  <c r="H79" i="47"/>
  <c r="H78" i="47"/>
  <c r="H77" i="47"/>
  <c r="H76" i="47"/>
  <c r="H75" i="47"/>
  <c r="H71" i="47"/>
  <c r="H70" i="47"/>
  <c r="H69" i="47"/>
  <c r="H68" i="47"/>
  <c r="H67" i="47"/>
  <c r="H66" i="47"/>
  <c r="H65" i="47"/>
  <c r="H64" i="47"/>
  <c r="H63" i="47"/>
  <c r="H62" i="47"/>
  <c r="H61" i="47"/>
  <c r="H60" i="47"/>
  <c r="H56" i="47"/>
  <c r="H55" i="47"/>
  <c r="H54" i="47"/>
  <c r="C54" i="47"/>
  <c r="H53" i="47"/>
  <c r="H52" i="47"/>
  <c r="H51" i="47"/>
  <c r="H50" i="47"/>
  <c r="H49" i="47"/>
  <c r="H48" i="47"/>
  <c r="H47" i="47"/>
  <c r="H46" i="47"/>
  <c r="H45" i="47"/>
  <c r="H41" i="47"/>
  <c r="H40" i="47"/>
  <c r="H39" i="47"/>
  <c r="H38" i="47"/>
  <c r="H37" i="47"/>
  <c r="H36" i="47"/>
  <c r="H35" i="47"/>
  <c r="H34" i="47"/>
  <c r="H33" i="47"/>
  <c r="H32" i="47"/>
  <c r="H31" i="47"/>
  <c r="H30" i="47"/>
  <c r="H26" i="47"/>
  <c r="H25" i="47"/>
  <c r="H24" i="47"/>
  <c r="H23" i="47"/>
  <c r="H22" i="47"/>
  <c r="H21" i="47"/>
  <c r="H20" i="47"/>
  <c r="H19" i="47"/>
  <c r="H18" i="47"/>
  <c r="H17" i="47"/>
  <c r="H16" i="47"/>
  <c r="H15" i="47"/>
  <c r="W14" i="47"/>
  <c r="O1132" i="79"/>
  <c r="D1132" i="79"/>
  <c r="AL1130" i="79"/>
  <c r="AK1130" i="79"/>
  <c r="AJ1130" i="79"/>
  <c r="AI1130" i="79"/>
  <c r="AH1130" i="79"/>
  <c r="AG1130" i="79"/>
  <c r="AF1130" i="79"/>
  <c r="AE1130" i="79"/>
  <c r="AD1130" i="79"/>
  <c r="AC1130" i="79"/>
  <c r="AB1130" i="79"/>
  <c r="AA1130" i="79"/>
  <c r="Z1130" i="79"/>
  <c r="Y1130" i="79"/>
  <c r="N1130" i="79"/>
  <c r="AM1129" i="79"/>
  <c r="AL1127" i="79"/>
  <c r="AK1127" i="79"/>
  <c r="AJ1127" i="79"/>
  <c r="AI1127" i="79"/>
  <c r="AH1127" i="79"/>
  <c r="AG1127" i="79"/>
  <c r="AF1127" i="79"/>
  <c r="AE1127" i="79"/>
  <c r="AD1127" i="79"/>
  <c r="AC1127" i="79"/>
  <c r="AB1127" i="79"/>
  <c r="AA1127" i="79"/>
  <c r="Z1127" i="79"/>
  <c r="Y1127" i="79"/>
  <c r="N1127" i="79"/>
  <c r="AM1126" i="79"/>
  <c r="AL1124" i="79"/>
  <c r="AK1124" i="79"/>
  <c r="AJ1124" i="79"/>
  <c r="AI1124" i="79"/>
  <c r="AH1124" i="79"/>
  <c r="AG1124" i="79"/>
  <c r="AF1124" i="79"/>
  <c r="AE1124" i="79"/>
  <c r="AD1124" i="79"/>
  <c r="AC1124" i="79"/>
  <c r="AB1124" i="79"/>
  <c r="AA1124" i="79"/>
  <c r="Z1124" i="79"/>
  <c r="Y1124" i="79"/>
  <c r="N1124" i="79"/>
  <c r="AM1123" i="79"/>
  <c r="AL1121" i="79"/>
  <c r="AK1121" i="79"/>
  <c r="AJ1121" i="79"/>
  <c r="AI1121" i="79"/>
  <c r="AH1121" i="79"/>
  <c r="AG1121" i="79"/>
  <c r="AF1121" i="79"/>
  <c r="AE1121" i="79"/>
  <c r="AD1121" i="79"/>
  <c r="AC1121" i="79"/>
  <c r="AB1121" i="79"/>
  <c r="AA1121" i="79"/>
  <c r="Z1121" i="79"/>
  <c r="Y1121" i="79"/>
  <c r="N1121" i="79"/>
  <c r="AM1120" i="79"/>
  <c r="AL1118" i="79"/>
  <c r="AK1118" i="79"/>
  <c r="AJ1118" i="79"/>
  <c r="AI1118" i="79"/>
  <c r="AH1118" i="79"/>
  <c r="AG1118" i="79"/>
  <c r="AF1118" i="79"/>
  <c r="AE1118" i="79"/>
  <c r="AD1118" i="79"/>
  <c r="AC1118" i="79"/>
  <c r="AB1118" i="79"/>
  <c r="AA1118" i="79"/>
  <c r="Z1118" i="79"/>
  <c r="Y1118" i="79"/>
  <c r="N1118" i="79"/>
  <c r="AM1117" i="79"/>
  <c r="AL1115" i="79"/>
  <c r="AK1115" i="79"/>
  <c r="AJ1115" i="79"/>
  <c r="AI1115" i="79"/>
  <c r="AH1115" i="79"/>
  <c r="AG1115" i="79"/>
  <c r="AF1115" i="79"/>
  <c r="AE1115" i="79"/>
  <c r="AD1115" i="79"/>
  <c r="AC1115" i="79"/>
  <c r="AB1115" i="79"/>
  <c r="AA1115" i="79"/>
  <c r="Z1115" i="79"/>
  <c r="Y1115" i="79"/>
  <c r="N1115" i="79"/>
  <c r="AM1114" i="79"/>
  <c r="AL1112" i="79"/>
  <c r="AK1112" i="79"/>
  <c r="AJ1112" i="79"/>
  <c r="AI1112" i="79"/>
  <c r="AH1112" i="79"/>
  <c r="AG1112" i="79"/>
  <c r="AF1112" i="79"/>
  <c r="AE1112" i="79"/>
  <c r="AD1112" i="79"/>
  <c r="AC1112" i="79"/>
  <c r="AB1112" i="79"/>
  <c r="AA1112" i="79"/>
  <c r="Z1112" i="79"/>
  <c r="Y1112" i="79"/>
  <c r="N1112" i="79"/>
  <c r="AM1111" i="79"/>
  <c r="AL1109" i="79"/>
  <c r="AK1109" i="79"/>
  <c r="AJ1109" i="79"/>
  <c r="AI1109" i="79"/>
  <c r="AH1109" i="79"/>
  <c r="AG1109" i="79"/>
  <c r="AF1109" i="79"/>
  <c r="AE1109" i="79"/>
  <c r="AD1109" i="79"/>
  <c r="AC1109" i="79"/>
  <c r="AB1109" i="79"/>
  <c r="AA1109" i="79"/>
  <c r="Z1109" i="79"/>
  <c r="Y1109" i="79"/>
  <c r="AM1108" i="79"/>
  <c r="AL1106" i="79"/>
  <c r="AK1106" i="79"/>
  <c r="AJ1106" i="79"/>
  <c r="AI1106" i="79"/>
  <c r="AH1106" i="79"/>
  <c r="AG1106" i="79"/>
  <c r="AF1106" i="79"/>
  <c r="AE1106" i="79"/>
  <c r="AD1106" i="79"/>
  <c r="AC1106" i="79"/>
  <c r="AB1106" i="79"/>
  <c r="AA1106" i="79"/>
  <c r="Z1106" i="79"/>
  <c r="Y1106" i="79"/>
  <c r="N1106" i="79"/>
  <c r="AM1105" i="79"/>
  <c r="AL1103" i="79"/>
  <c r="AK1103" i="79"/>
  <c r="AJ1103" i="79"/>
  <c r="AI1103" i="79"/>
  <c r="AH1103" i="79"/>
  <c r="AG1103" i="79"/>
  <c r="AF1103" i="79"/>
  <c r="AE1103" i="79"/>
  <c r="AD1103" i="79"/>
  <c r="AC1103" i="79"/>
  <c r="AB1103" i="79"/>
  <c r="AA1103" i="79"/>
  <c r="Z1103" i="79"/>
  <c r="Y1103" i="79"/>
  <c r="N1103" i="79"/>
  <c r="AM1102" i="79"/>
  <c r="AL1100" i="79"/>
  <c r="AK1100" i="79"/>
  <c r="AJ1100" i="79"/>
  <c r="AI1100" i="79"/>
  <c r="AH1100" i="79"/>
  <c r="AG1100" i="79"/>
  <c r="AF1100" i="79"/>
  <c r="AE1100" i="79"/>
  <c r="AD1100" i="79"/>
  <c r="AC1100" i="79"/>
  <c r="AB1100" i="79"/>
  <c r="AA1100" i="79"/>
  <c r="Z1100" i="79"/>
  <c r="Y1100" i="79"/>
  <c r="N1100" i="79"/>
  <c r="AM1099" i="79"/>
  <c r="AL1097" i="79"/>
  <c r="AK1097" i="79"/>
  <c r="AJ1097" i="79"/>
  <c r="AI1097" i="79"/>
  <c r="AH1097" i="79"/>
  <c r="AG1097" i="79"/>
  <c r="AF1097" i="79"/>
  <c r="AE1097" i="79"/>
  <c r="AD1097" i="79"/>
  <c r="AC1097" i="79"/>
  <c r="AB1097" i="79"/>
  <c r="AA1097" i="79"/>
  <c r="Z1097" i="79"/>
  <c r="Y1097" i="79"/>
  <c r="N1097" i="79"/>
  <c r="AM1096" i="79"/>
  <c r="AL1094" i="79"/>
  <c r="AK1094" i="79"/>
  <c r="AJ1094" i="79"/>
  <c r="AI1094" i="79"/>
  <c r="AH1094" i="79"/>
  <c r="AG1094" i="79"/>
  <c r="AF1094" i="79"/>
  <c r="AE1094" i="79"/>
  <c r="AD1094" i="79"/>
  <c r="AC1094" i="79"/>
  <c r="AB1094" i="79"/>
  <c r="AA1094" i="79"/>
  <c r="Z1094" i="79"/>
  <c r="Y1094" i="79"/>
  <c r="N1094" i="79"/>
  <c r="AM1093" i="79"/>
  <c r="AL1091" i="79"/>
  <c r="AK1091" i="79"/>
  <c r="AJ1091" i="79"/>
  <c r="AI1091" i="79"/>
  <c r="AH1091" i="79"/>
  <c r="AG1091" i="79"/>
  <c r="AF1091" i="79"/>
  <c r="AE1091" i="79"/>
  <c r="AD1091" i="79"/>
  <c r="AC1091" i="79"/>
  <c r="AB1091" i="79"/>
  <c r="AA1091" i="79"/>
  <c r="Z1091" i="79"/>
  <c r="Y1091" i="79"/>
  <c r="N1091" i="79"/>
  <c r="AM1090" i="79"/>
  <c r="AL1087" i="79"/>
  <c r="AK1087" i="79"/>
  <c r="AJ1087" i="79"/>
  <c r="AI1087" i="79"/>
  <c r="AH1087" i="79"/>
  <c r="AG1087" i="79"/>
  <c r="AF1087" i="79"/>
  <c r="AE1087" i="79"/>
  <c r="AD1087" i="79"/>
  <c r="AC1087" i="79"/>
  <c r="AB1087" i="79"/>
  <c r="AA1087" i="79"/>
  <c r="Z1087" i="79"/>
  <c r="Y1087" i="79"/>
  <c r="N1087" i="79"/>
  <c r="AM1086" i="79"/>
  <c r="AL1084" i="79"/>
  <c r="AK1084" i="79"/>
  <c r="AJ1084" i="79"/>
  <c r="AI1084" i="79"/>
  <c r="AH1084" i="79"/>
  <c r="AG1084" i="79"/>
  <c r="AF1084" i="79"/>
  <c r="AE1084" i="79"/>
  <c r="AD1084" i="79"/>
  <c r="AC1084" i="79"/>
  <c r="AB1084" i="79"/>
  <c r="AA1084" i="79"/>
  <c r="Z1084" i="79"/>
  <c r="Y1084" i="79"/>
  <c r="N1084" i="79"/>
  <c r="AM1083" i="79"/>
  <c r="AL1081" i="79"/>
  <c r="AK1081" i="79"/>
  <c r="AJ1081" i="79"/>
  <c r="AI1081" i="79"/>
  <c r="AH1081" i="79"/>
  <c r="AG1081" i="79"/>
  <c r="AF1081" i="79"/>
  <c r="AE1081" i="79"/>
  <c r="AD1081" i="79"/>
  <c r="AC1081" i="79"/>
  <c r="AB1081" i="79"/>
  <c r="AA1081" i="79"/>
  <c r="Z1081" i="79"/>
  <c r="Y1081" i="79"/>
  <c r="N1081" i="79"/>
  <c r="AM1080" i="79"/>
  <c r="AL1077" i="79"/>
  <c r="AK1077" i="79"/>
  <c r="AJ1077" i="79"/>
  <c r="AI1077" i="79"/>
  <c r="AH1077" i="79"/>
  <c r="AG1077" i="79"/>
  <c r="AF1077" i="79"/>
  <c r="AE1077" i="79"/>
  <c r="AD1077" i="79"/>
  <c r="AC1077" i="79"/>
  <c r="AB1077" i="79"/>
  <c r="AA1077" i="79"/>
  <c r="Z1077" i="79"/>
  <c r="Y1077" i="79"/>
  <c r="N1077" i="79"/>
  <c r="AM1076" i="79"/>
  <c r="AL1074" i="79"/>
  <c r="AK1074" i="79"/>
  <c r="AJ1074" i="79"/>
  <c r="AI1074" i="79"/>
  <c r="AH1074" i="79"/>
  <c r="AG1074" i="79"/>
  <c r="AF1074" i="79"/>
  <c r="AE1074" i="79"/>
  <c r="AD1074" i="79"/>
  <c r="AC1074" i="79"/>
  <c r="AB1074" i="79"/>
  <c r="AA1074" i="79"/>
  <c r="Z1074" i="79"/>
  <c r="Y1074" i="79"/>
  <c r="N1074" i="79"/>
  <c r="AM1073" i="79"/>
  <c r="AL1071" i="79"/>
  <c r="AK1071" i="79"/>
  <c r="AJ1071" i="79"/>
  <c r="AI1071" i="79"/>
  <c r="AH1071" i="79"/>
  <c r="AG1071" i="79"/>
  <c r="AF1071" i="79"/>
  <c r="AE1071" i="79"/>
  <c r="AD1071" i="79"/>
  <c r="AC1071" i="79"/>
  <c r="AB1071" i="79"/>
  <c r="AA1071" i="79"/>
  <c r="Z1071" i="79"/>
  <c r="Y1071" i="79"/>
  <c r="N1071" i="79"/>
  <c r="AM1070" i="79"/>
  <c r="AL1068" i="79"/>
  <c r="AK1068" i="79"/>
  <c r="AJ1068" i="79"/>
  <c r="AI1068" i="79"/>
  <c r="AH1068" i="79"/>
  <c r="AG1068" i="79"/>
  <c r="AF1068" i="79"/>
  <c r="AE1068" i="79"/>
  <c r="AD1068" i="79"/>
  <c r="AC1068" i="79"/>
  <c r="AB1068" i="79"/>
  <c r="AA1068" i="79"/>
  <c r="Z1068" i="79"/>
  <c r="Y1068" i="79"/>
  <c r="N1068" i="79"/>
  <c r="AM1067" i="79"/>
  <c r="AL1065" i="79"/>
  <c r="AK1065" i="79"/>
  <c r="AJ1065" i="79"/>
  <c r="AI1065" i="79"/>
  <c r="AH1065" i="79"/>
  <c r="AG1065" i="79"/>
  <c r="AF1065" i="79"/>
  <c r="AE1065" i="79"/>
  <c r="AD1065" i="79"/>
  <c r="AC1065" i="79"/>
  <c r="AB1065" i="79"/>
  <c r="AA1065" i="79"/>
  <c r="Z1065" i="79"/>
  <c r="Y1065" i="79"/>
  <c r="N1065" i="79"/>
  <c r="AM1064" i="79"/>
  <c r="AL1062" i="79"/>
  <c r="AK1062" i="79"/>
  <c r="AJ1062" i="79"/>
  <c r="AI1062" i="79"/>
  <c r="AH1062" i="79"/>
  <c r="AG1062" i="79"/>
  <c r="AF1062" i="79"/>
  <c r="AE1062" i="79"/>
  <c r="AD1062" i="79"/>
  <c r="AC1062" i="79"/>
  <c r="AB1062" i="79"/>
  <c r="AA1062" i="79"/>
  <c r="Z1062" i="79"/>
  <c r="Y1062" i="79"/>
  <c r="N1062" i="79"/>
  <c r="AM1061" i="79"/>
  <c r="AL1059" i="79"/>
  <c r="AK1059" i="79"/>
  <c r="AJ1059" i="79"/>
  <c r="AI1059" i="79"/>
  <c r="AH1059" i="79"/>
  <c r="AG1059" i="79"/>
  <c r="AF1059" i="79"/>
  <c r="AE1059" i="79"/>
  <c r="AD1059" i="79"/>
  <c r="AC1059" i="79"/>
  <c r="AB1059" i="79"/>
  <c r="AA1059" i="79"/>
  <c r="Z1059" i="79"/>
  <c r="Y1059" i="79"/>
  <c r="N1059" i="79"/>
  <c r="AM1058" i="79"/>
  <c r="AL1056" i="79"/>
  <c r="AK1056" i="79"/>
  <c r="AJ1056" i="79"/>
  <c r="AI1056" i="79"/>
  <c r="AH1056" i="79"/>
  <c r="AG1056" i="79"/>
  <c r="AF1056" i="79"/>
  <c r="AE1056" i="79"/>
  <c r="AD1056" i="79"/>
  <c r="AC1056" i="79"/>
  <c r="AB1056" i="79"/>
  <c r="AA1056" i="79"/>
  <c r="Z1056" i="79"/>
  <c r="Y1056" i="79"/>
  <c r="N1056" i="79"/>
  <c r="AM1055" i="79"/>
  <c r="AL1052" i="79"/>
  <c r="AK1052" i="79"/>
  <c r="AJ1052" i="79"/>
  <c r="AI1052" i="79"/>
  <c r="AH1052" i="79"/>
  <c r="AG1052" i="79"/>
  <c r="AF1052" i="79"/>
  <c r="AE1052" i="79"/>
  <c r="AD1052" i="79"/>
  <c r="AC1052" i="79"/>
  <c r="AB1052" i="79"/>
  <c r="AA1052" i="79"/>
  <c r="Z1052" i="79"/>
  <c r="Y1052" i="79"/>
  <c r="AM1051" i="79"/>
  <c r="AL1049" i="79"/>
  <c r="AK1049" i="79"/>
  <c r="AJ1049" i="79"/>
  <c r="AI1049" i="79"/>
  <c r="AH1049" i="79"/>
  <c r="AG1049" i="79"/>
  <c r="AF1049" i="79"/>
  <c r="AE1049" i="79"/>
  <c r="AD1049" i="79"/>
  <c r="AC1049" i="79"/>
  <c r="AB1049" i="79"/>
  <c r="AA1049" i="79"/>
  <c r="Z1049" i="79"/>
  <c r="Y1049" i="79"/>
  <c r="AM1048" i="79"/>
  <c r="AL1046" i="79"/>
  <c r="AK1046" i="79"/>
  <c r="AJ1046" i="79"/>
  <c r="AI1046" i="79"/>
  <c r="AH1046" i="79"/>
  <c r="AG1046" i="79"/>
  <c r="AF1046" i="79"/>
  <c r="AE1046" i="79"/>
  <c r="AD1046" i="79"/>
  <c r="AC1046" i="79"/>
  <c r="AB1046" i="79"/>
  <c r="AA1046" i="79"/>
  <c r="Z1046" i="79"/>
  <c r="Y1046" i="79"/>
  <c r="AM1045" i="79"/>
  <c r="AL1043" i="79"/>
  <c r="AK1043" i="79"/>
  <c r="AJ1043" i="79"/>
  <c r="AI1043" i="79"/>
  <c r="AH1043" i="79"/>
  <c r="AG1043" i="79"/>
  <c r="AF1043" i="79"/>
  <c r="AE1043" i="79"/>
  <c r="AD1043" i="79"/>
  <c r="AC1043" i="79"/>
  <c r="AB1043" i="79"/>
  <c r="AA1043" i="79"/>
  <c r="Z1043" i="79"/>
  <c r="Y1043" i="79"/>
  <c r="AM1042" i="79"/>
  <c r="AL1038" i="79"/>
  <c r="AK1038" i="79"/>
  <c r="AJ1038" i="79"/>
  <c r="AI1038" i="79"/>
  <c r="AH1038" i="79"/>
  <c r="AG1038" i="79"/>
  <c r="AF1038" i="79"/>
  <c r="AE1038" i="79"/>
  <c r="AD1038" i="79"/>
  <c r="AC1038" i="79"/>
  <c r="AB1038" i="79"/>
  <c r="AA1038" i="79"/>
  <c r="Z1038" i="79"/>
  <c r="Y1038" i="79"/>
  <c r="N1038" i="79"/>
  <c r="AM1037" i="79"/>
  <c r="AL1035" i="79"/>
  <c r="AK1035" i="79"/>
  <c r="AJ1035" i="79"/>
  <c r="AI1035" i="79"/>
  <c r="AH1035" i="79"/>
  <c r="AG1035" i="79"/>
  <c r="AF1035" i="79"/>
  <c r="AE1035" i="79"/>
  <c r="AD1035" i="79"/>
  <c r="AC1035" i="79"/>
  <c r="AB1035" i="79"/>
  <c r="AA1035" i="79"/>
  <c r="Z1035" i="79"/>
  <c r="Y1035" i="79"/>
  <c r="N1035" i="79"/>
  <c r="AM1034" i="79"/>
  <c r="AL1032" i="79"/>
  <c r="AK1032" i="79"/>
  <c r="AJ1032" i="79"/>
  <c r="AI1032" i="79"/>
  <c r="AH1032" i="79"/>
  <c r="AG1032" i="79"/>
  <c r="AF1032" i="79"/>
  <c r="AE1032" i="79"/>
  <c r="AD1032" i="79"/>
  <c r="AC1032" i="79"/>
  <c r="AB1032" i="79"/>
  <c r="AA1032" i="79"/>
  <c r="Z1032" i="79"/>
  <c r="Y1032" i="79"/>
  <c r="N1032" i="79"/>
  <c r="AM1031" i="79"/>
  <c r="AL1029" i="79"/>
  <c r="AK1029" i="79"/>
  <c r="AJ1029" i="79"/>
  <c r="AI1029" i="79"/>
  <c r="AH1029" i="79"/>
  <c r="AG1029" i="79"/>
  <c r="AF1029" i="79"/>
  <c r="AE1029" i="79"/>
  <c r="AD1029" i="79"/>
  <c r="AC1029" i="79"/>
  <c r="AB1029" i="79"/>
  <c r="AA1029" i="79"/>
  <c r="Z1029" i="79"/>
  <c r="Y1029" i="79"/>
  <c r="N1029" i="79"/>
  <c r="AM1028" i="79"/>
  <c r="AL1025" i="79"/>
  <c r="AK1025" i="79"/>
  <c r="AJ1025" i="79"/>
  <c r="AI1025" i="79"/>
  <c r="AH1025" i="79"/>
  <c r="AG1025" i="79"/>
  <c r="AF1025" i="79"/>
  <c r="AE1025" i="79"/>
  <c r="AD1025" i="79"/>
  <c r="AC1025" i="79"/>
  <c r="AB1025" i="79"/>
  <c r="AA1025" i="79"/>
  <c r="Z1025" i="79"/>
  <c r="Y1025" i="79"/>
  <c r="N1025" i="79"/>
  <c r="AM1024" i="79"/>
  <c r="AL1022" i="79"/>
  <c r="AK1022" i="79"/>
  <c r="AJ1022" i="79"/>
  <c r="AI1022" i="79"/>
  <c r="AH1022" i="79"/>
  <c r="AG1022" i="79"/>
  <c r="AF1022" i="79"/>
  <c r="AE1022" i="79"/>
  <c r="AD1022" i="79"/>
  <c r="AC1022" i="79"/>
  <c r="AB1022" i="79"/>
  <c r="AA1022" i="79"/>
  <c r="Z1022" i="79"/>
  <c r="Y1022" i="79"/>
  <c r="N1022" i="79"/>
  <c r="AM1021" i="79"/>
  <c r="AL1018" i="79"/>
  <c r="AK1018" i="79"/>
  <c r="AJ1018" i="79"/>
  <c r="AI1018" i="79"/>
  <c r="AH1018" i="79"/>
  <c r="AG1018" i="79"/>
  <c r="AF1018" i="79"/>
  <c r="AE1018" i="79"/>
  <c r="AD1018" i="79"/>
  <c r="AC1018" i="79"/>
  <c r="AB1018" i="79"/>
  <c r="AA1018" i="79"/>
  <c r="Z1018" i="79"/>
  <c r="Y1018" i="79"/>
  <c r="N1018" i="79"/>
  <c r="AM1017" i="79"/>
  <c r="AL1014" i="79"/>
  <c r="AK1014" i="79"/>
  <c r="AJ1014" i="79"/>
  <c r="AI1014" i="79"/>
  <c r="AH1014" i="79"/>
  <c r="AG1014" i="79"/>
  <c r="AF1014" i="79"/>
  <c r="AE1014" i="79"/>
  <c r="AD1014" i="79"/>
  <c r="AC1014" i="79"/>
  <c r="AB1014" i="79"/>
  <c r="AA1014" i="79"/>
  <c r="Z1014" i="79"/>
  <c r="Y1014" i="79"/>
  <c r="N1014" i="79"/>
  <c r="AM1013" i="79"/>
  <c r="AL1011" i="79"/>
  <c r="AK1011" i="79"/>
  <c r="AJ1011" i="79"/>
  <c r="AI1011" i="79"/>
  <c r="AH1011" i="79"/>
  <c r="AG1011" i="79"/>
  <c r="AF1011" i="79"/>
  <c r="AE1011" i="79"/>
  <c r="AD1011" i="79"/>
  <c r="AC1011" i="79"/>
  <c r="AB1011" i="79"/>
  <c r="AA1011" i="79"/>
  <c r="Z1011" i="79"/>
  <c r="Y1011" i="79"/>
  <c r="N1011" i="79"/>
  <c r="AM1010" i="79"/>
  <c r="AL1008" i="79"/>
  <c r="AK1008" i="79"/>
  <c r="AJ1008" i="79"/>
  <c r="AI1008" i="79"/>
  <c r="AH1008" i="79"/>
  <c r="AG1008" i="79"/>
  <c r="AF1008" i="79"/>
  <c r="AE1008" i="79"/>
  <c r="AD1008" i="79"/>
  <c r="AC1008" i="79"/>
  <c r="AB1008" i="79"/>
  <c r="AA1008" i="79"/>
  <c r="Z1008" i="79"/>
  <c r="Y1008" i="79"/>
  <c r="N1008" i="79"/>
  <c r="AM1007" i="79"/>
  <c r="AL1004" i="79"/>
  <c r="AK1004" i="79"/>
  <c r="AJ1004" i="79"/>
  <c r="AI1004" i="79"/>
  <c r="AH1004" i="79"/>
  <c r="AG1004" i="79"/>
  <c r="AF1004" i="79"/>
  <c r="AE1004" i="79"/>
  <c r="AD1004" i="79"/>
  <c r="AC1004" i="79"/>
  <c r="AB1004" i="79"/>
  <c r="AA1004" i="79"/>
  <c r="Z1004" i="79"/>
  <c r="Y1004" i="79"/>
  <c r="N1004" i="79"/>
  <c r="AM1003" i="79"/>
  <c r="AL1001" i="79"/>
  <c r="AK1001" i="79"/>
  <c r="AJ1001" i="79"/>
  <c r="AI1001" i="79"/>
  <c r="AH1001" i="79"/>
  <c r="AG1001" i="79"/>
  <c r="AF1001" i="79"/>
  <c r="AE1001" i="79"/>
  <c r="AD1001" i="79"/>
  <c r="AC1001" i="79"/>
  <c r="AB1001" i="79"/>
  <c r="AA1001" i="79"/>
  <c r="Z1001" i="79"/>
  <c r="Y1001" i="79"/>
  <c r="N1001" i="79"/>
  <c r="AM1000" i="79"/>
  <c r="AL998" i="79"/>
  <c r="AK998" i="79"/>
  <c r="AJ998" i="79"/>
  <c r="AI998" i="79"/>
  <c r="AH998" i="79"/>
  <c r="AG998" i="79"/>
  <c r="AF998" i="79"/>
  <c r="AE998" i="79"/>
  <c r="AD998" i="79"/>
  <c r="AC998" i="79"/>
  <c r="AB998" i="79"/>
  <c r="AA998" i="79"/>
  <c r="Z998" i="79"/>
  <c r="Y998" i="79"/>
  <c r="N998" i="79"/>
  <c r="AM997" i="79"/>
  <c r="AL995" i="79"/>
  <c r="AK995" i="79"/>
  <c r="AJ995" i="79"/>
  <c r="AI995" i="79"/>
  <c r="AH995" i="79"/>
  <c r="AG995" i="79"/>
  <c r="AF995" i="79"/>
  <c r="AE995" i="79"/>
  <c r="AD995" i="79"/>
  <c r="AC995" i="79"/>
  <c r="AB995" i="79"/>
  <c r="AA995" i="79"/>
  <c r="Z995" i="79"/>
  <c r="Y995" i="79"/>
  <c r="N995" i="79"/>
  <c r="AM994" i="79"/>
  <c r="AL992" i="79"/>
  <c r="AK992" i="79"/>
  <c r="AJ992" i="79"/>
  <c r="AI992" i="79"/>
  <c r="AH992" i="79"/>
  <c r="AG992" i="79"/>
  <c r="AF992" i="79"/>
  <c r="AE992" i="79"/>
  <c r="AD992" i="79"/>
  <c r="AC992" i="79"/>
  <c r="AB992" i="79"/>
  <c r="AA992" i="79"/>
  <c r="Z992" i="79"/>
  <c r="Y992" i="79"/>
  <c r="N992" i="79"/>
  <c r="AM991" i="79"/>
  <c r="AL988" i="79"/>
  <c r="AK988" i="79"/>
  <c r="AJ988" i="79"/>
  <c r="AI988" i="79"/>
  <c r="AH988" i="79"/>
  <c r="AG988" i="79"/>
  <c r="AF988" i="79"/>
  <c r="AE988" i="79"/>
  <c r="AD988" i="79"/>
  <c r="AC988" i="79"/>
  <c r="AB988" i="79"/>
  <c r="AA988" i="79"/>
  <c r="Z988" i="79"/>
  <c r="Y988" i="79"/>
  <c r="AM987" i="79"/>
  <c r="AL985" i="79"/>
  <c r="AK985" i="79"/>
  <c r="AJ985" i="79"/>
  <c r="AI985" i="79"/>
  <c r="AH985" i="79"/>
  <c r="AG985" i="79"/>
  <c r="AF985" i="79"/>
  <c r="AE985" i="79"/>
  <c r="AD985" i="79"/>
  <c r="AC985" i="79"/>
  <c r="AB985" i="79"/>
  <c r="AA985" i="79"/>
  <c r="Z985" i="79"/>
  <c r="Y985" i="79"/>
  <c r="AM984" i="79"/>
  <c r="AL982" i="79"/>
  <c r="AK982" i="79"/>
  <c r="AJ982" i="79"/>
  <c r="AI982" i="79"/>
  <c r="AH982" i="79"/>
  <c r="AG982" i="79"/>
  <c r="AF982" i="79"/>
  <c r="AE982" i="79"/>
  <c r="AD982" i="79"/>
  <c r="AC982" i="79"/>
  <c r="AB982" i="79"/>
  <c r="AA982" i="79"/>
  <c r="Z982" i="79"/>
  <c r="Y982" i="79"/>
  <c r="AM981" i="79"/>
  <c r="AL979" i="79"/>
  <c r="AK979" i="79"/>
  <c r="AJ979" i="79"/>
  <c r="AI979" i="79"/>
  <c r="AH979" i="79"/>
  <c r="AG979" i="79"/>
  <c r="AF979" i="79"/>
  <c r="AE979" i="79"/>
  <c r="AD979" i="79"/>
  <c r="AC979" i="79"/>
  <c r="AB979" i="79"/>
  <c r="AA979" i="79"/>
  <c r="Z979" i="79"/>
  <c r="Y979" i="79"/>
  <c r="AM978" i="79"/>
  <c r="AL976" i="79"/>
  <c r="AK976" i="79"/>
  <c r="AJ976" i="79"/>
  <c r="AI976" i="79"/>
  <c r="AH976" i="79"/>
  <c r="AG976" i="79"/>
  <c r="AF976" i="79"/>
  <c r="AE976" i="79"/>
  <c r="AD976" i="79"/>
  <c r="AC976" i="79"/>
  <c r="AB976" i="79"/>
  <c r="AA976" i="79"/>
  <c r="Z976" i="79"/>
  <c r="Y976" i="79"/>
  <c r="AM975" i="79"/>
  <c r="AM972" i="79"/>
  <c r="O949" i="79"/>
  <c r="D949" i="79"/>
  <c r="AL947" i="79"/>
  <c r="AK947" i="79"/>
  <c r="AJ947" i="79"/>
  <c r="AI947" i="79"/>
  <c r="AH947" i="79"/>
  <c r="AG947" i="79"/>
  <c r="AF947" i="79"/>
  <c r="AE947" i="79"/>
  <c r="AD947" i="79"/>
  <c r="AC947" i="79"/>
  <c r="AB947" i="79"/>
  <c r="AA947" i="79"/>
  <c r="Z947" i="79"/>
  <c r="Y947" i="79"/>
  <c r="N947" i="79"/>
  <c r="AM946" i="79"/>
  <c r="AL944" i="79"/>
  <c r="AK944" i="79"/>
  <c r="AJ944" i="79"/>
  <c r="AI944" i="79"/>
  <c r="AH944" i="79"/>
  <c r="AG944" i="79"/>
  <c r="AF944" i="79"/>
  <c r="AE944" i="79"/>
  <c r="AD944" i="79"/>
  <c r="AC944" i="79"/>
  <c r="AB944" i="79"/>
  <c r="AA944" i="79"/>
  <c r="Z944" i="79"/>
  <c r="Y944" i="79"/>
  <c r="N944" i="79"/>
  <c r="AM943" i="79"/>
  <c r="AL941" i="79"/>
  <c r="AK941" i="79"/>
  <c r="AJ941" i="79"/>
  <c r="AI941" i="79"/>
  <c r="AH941" i="79"/>
  <c r="AG941" i="79"/>
  <c r="AF941" i="79"/>
  <c r="AE941" i="79"/>
  <c r="AD941" i="79"/>
  <c r="AC941" i="79"/>
  <c r="AB941" i="79"/>
  <c r="AA941" i="79"/>
  <c r="Z941" i="79"/>
  <c r="Y941" i="79"/>
  <c r="N941" i="79"/>
  <c r="AM940" i="79"/>
  <c r="AL938" i="79"/>
  <c r="AK938" i="79"/>
  <c r="AJ938" i="79"/>
  <c r="AI938" i="79"/>
  <c r="AH938" i="79"/>
  <c r="AG938" i="79"/>
  <c r="AF938" i="79"/>
  <c r="AE938" i="79"/>
  <c r="AD938" i="79"/>
  <c r="AC938" i="79"/>
  <c r="AB938" i="79"/>
  <c r="AA938" i="79"/>
  <c r="Z938" i="79"/>
  <c r="Y938" i="79"/>
  <c r="N938" i="79"/>
  <c r="AM937" i="79"/>
  <c r="AL935" i="79"/>
  <c r="AK935" i="79"/>
  <c r="AJ935" i="79"/>
  <c r="AI935" i="79"/>
  <c r="AH935" i="79"/>
  <c r="AG935" i="79"/>
  <c r="AF935" i="79"/>
  <c r="AE935" i="79"/>
  <c r="AD935" i="79"/>
  <c r="AC935" i="79"/>
  <c r="AB935" i="79"/>
  <c r="AA935" i="79"/>
  <c r="Z935" i="79"/>
  <c r="Y935" i="79"/>
  <c r="N935" i="79"/>
  <c r="AM934" i="79"/>
  <c r="AL932" i="79"/>
  <c r="AK932" i="79"/>
  <c r="AJ932" i="79"/>
  <c r="AI932" i="79"/>
  <c r="AH932" i="79"/>
  <c r="AG932" i="79"/>
  <c r="AF932" i="79"/>
  <c r="AE932" i="79"/>
  <c r="AD932" i="79"/>
  <c r="AC932" i="79"/>
  <c r="AB932" i="79"/>
  <c r="AA932" i="79"/>
  <c r="Z932" i="79"/>
  <c r="Y932" i="79"/>
  <c r="N932" i="79"/>
  <c r="AM931" i="79"/>
  <c r="AL929" i="79"/>
  <c r="AK929" i="79"/>
  <c r="AJ929" i="79"/>
  <c r="AI929" i="79"/>
  <c r="AH929" i="79"/>
  <c r="AG929" i="79"/>
  <c r="AF929" i="79"/>
  <c r="AE929" i="79"/>
  <c r="AD929" i="79"/>
  <c r="AC929" i="79"/>
  <c r="AB929" i="79"/>
  <c r="AA929" i="79"/>
  <c r="Z929" i="79"/>
  <c r="Y929" i="79"/>
  <c r="N929" i="79"/>
  <c r="AM928" i="79"/>
  <c r="AL926" i="79"/>
  <c r="AK926" i="79"/>
  <c r="AJ926" i="79"/>
  <c r="AI926" i="79"/>
  <c r="AH926" i="79"/>
  <c r="AG926" i="79"/>
  <c r="AF926" i="79"/>
  <c r="AE926" i="79"/>
  <c r="AD926" i="79"/>
  <c r="AC926" i="79"/>
  <c r="AB926" i="79"/>
  <c r="AA926" i="79"/>
  <c r="Z926" i="79"/>
  <c r="Y926" i="79"/>
  <c r="AM925" i="79"/>
  <c r="AL923" i="79"/>
  <c r="AK923" i="79"/>
  <c r="AJ923" i="79"/>
  <c r="AI923" i="79"/>
  <c r="AH923" i="79"/>
  <c r="AG923" i="79"/>
  <c r="AF923" i="79"/>
  <c r="AE923" i="79"/>
  <c r="AD923" i="79"/>
  <c r="AC923" i="79"/>
  <c r="AB923" i="79"/>
  <c r="AA923" i="79"/>
  <c r="Z923" i="79"/>
  <c r="Y923" i="79"/>
  <c r="N923" i="79"/>
  <c r="AM922" i="79"/>
  <c r="AL920" i="79"/>
  <c r="AK920" i="79"/>
  <c r="AJ920" i="79"/>
  <c r="AI920" i="79"/>
  <c r="AH920" i="79"/>
  <c r="AG920" i="79"/>
  <c r="AF920" i="79"/>
  <c r="AE920" i="79"/>
  <c r="AD920" i="79"/>
  <c r="AC920" i="79"/>
  <c r="AB920" i="79"/>
  <c r="AA920" i="79"/>
  <c r="Z920" i="79"/>
  <c r="Y920" i="79"/>
  <c r="N920" i="79"/>
  <c r="AM919" i="79"/>
  <c r="AL917" i="79"/>
  <c r="AK917" i="79"/>
  <c r="AJ917" i="79"/>
  <c r="AI917" i="79"/>
  <c r="AH917" i="79"/>
  <c r="AG917" i="79"/>
  <c r="AF917" i="79"/>
  <c r="AE917" i="79"/>
  <c r="AD917" i="79"/>
  <c r="AC917" i="79"/>
  <c r="AB917" i="79"/>
  <c r="AA917" i="79"/>
  <c r="Z917" i="79"/>
  <c r="Y917" i="79"/>
  <c r="N917" i="79"/>
  <c r="AM916" i="79"/>
  <c r="AL914" i="79"/>
  <c r="AK914" i="79"/>
  <c r="AJ914" i="79"/>
  <c r="AI914" i="79"/>
  <c r="AH914" i="79"/>
  <c r="AG914" i="79"/>
  <c r="AF914" i="79"/>
  <c r="AE914" i="79"/>
  <c r="AD914" i="79"/>
  <c r="AC914" i="79"/>
  <c r="AB914" i="79"/>
  <c r="AA914" i="79"/>
  <c r="Z914" i="79"/>
  <c r="Y914" i="79"/>
  <c r="N914" i="79"/>
  <c r="AM913" i="79"/>
  <c r="AL911" i="79"/>
  <c r="AK911" i="79"/>
  <c r="AJ911" i="79"/>
  <c r="AI911" i="79"/>
  <c r="AH911" i="79"/>
  <c r="AG911" i="79"/>
  <c r="AF911" i="79"/>
  <c r="AE911" i="79"/>
  <c r="AD911" i="79"/>
  <c r="AC911" i="79"/>
  <c r="AB911" i="79"/>
  <c r="AA911" i="79"/>
  <c r="Z911" i="79"/>
  <c r="Y911" i="79"/>
  <c r="N911" i="79"/>
  <c r="AM910" i="79"/>
  <c r="AL908" i="79"/>
  <c r="AK908" i="79"/>
  <c r="AJ908" i="79"/>
  <c r="AI908" i="79"/>
  <c r="AH908" i="79"/>
  <c r="AG908" i="79"/>
  <c r="AF908" i="79"/>
  <c r="AE908" i="79"/>
  <c r="AD908" i="79"/>
  <c r="AC908" i="79"/>
  <c r="AB908" i="79"/>
  <c r="AA908" i="79"/>
  <c r="Z908" i="79"/>
  <c r="Y908" i="79"/>
  <c r="N908" i="79"/>
  <c r="AM907" i="79"/>
  <c r="AL904" i="79"/>
  <c r="AK904" i="79"/>
  <c r="AJ904" i="79"/>
  <c r="AI904" i="79"/>
  <c r="AH904" i="79"/>
  <c r="AG904" i="79"/>
  <c r="AF904" i="79"/>
  <c r="AE904" i="79"/>
  <c r="AD904" i="79"/>
  <c r="AC904" i="79"/>
  <c r="AB904" i="79"/>
  <c r="AA904" i="79"/>
  <c r="Z904" i="79"/>
  <c r="Y904" i="79"/>
  <c r="N904" i="79"/>
  <c r="AM903" i="79"/>
  <c r="AL901" i="79"/>
  <c r="AK901" i="79"/>
  <c r="AJ901" i="79"/>
  <c r="AI901" i="79"/>
  <c r="AH901" i="79"/>
  <c r="AG901" i="79"/>
  <c r="AF901" i="79"/>
  <c r="AE901" i="79"/>
  <c r="AD901" i="79"/>
  <c r="AC901" i="79"/>
  <c r="AB901" i="79"/>
  <c r="AA901" i="79"/>
  <c r="Z901" i="79"/>
  <c r="Y901" i="79"/>
  <c r="N901" i="79"/>
  <c r="AM900" i="79"/>
  <c r="AL898" i="79"/>
  <c r="AK898" i="79"/>
  <c r="AJ898" i="79"/>
  <c r="AI898" i="79"/>
  <c r="AH898" i="79"/>
  <c r="AG898" i="79"/>
  <c r="AF898" i="79"/>
  <c r="AE898" i="79"/>
  <c r="AD898" i="79"/>
  <c r="AC898" i="79"/>
  <c r="AB898" i="79"/>
  <c r="AA898" i="79"/>
  <c r="Z898" i="79"/>
  <c r="Y898" i="79"/>
  <c r="N898" i="79"/>
  <c r="AM897" i="79"/>
  <c r="AL894" i="79"/>
  <c r="AK894" i="79"/>
  <c r="AJ894" i="79"/>
  <c r="AI894" i="79"/>
  <c r="AH894" i="79"/>
  <c r="AG894" i="79"/>
  <c r="AF894" i="79"/>
  <c r="AE894" i="79"/>
  <c r="AD894" i="79"/>
  <c r="AC894" i="79"/>
  <c r="AB894" i="79"/>
  <c r="AA894" i="79"/>
  <c r="Z894" i="79"/>
  <c r="Y894" i="79"/>
  <c r="N894" i="79"/>
  <c r="AM893" i="79"/>
  <c r="AL891" i="79"/>
  <c r="AK891" i="79"/>
  <c r="AJ891" i="79"/>
  <c r="AI891" i="79"/>
  <c r="AH891" i="79"/>
  <c r="AG891" i="79"/>
  <c r="AF891" i="79"/>
  <c r="AE891" i="79"/>
  <c r="AD891" i="79"/>
  <c r="AC891" i="79"/>
  <c r="AB891" i="79"/>
  <c r="AA891" i="79"/>
  <c r="Z891" i="79"/>
  <c r="Y891" i="79"/>
  <c r="N891" i="79"/>
  <c r="AM890" i="79"/>
  <c r="AL888" i="79"/>
  <c r="AK888" i="79"/>
  <c r="AJ888" i="79"/>
  <c r="AI888" i="79"/>
  <c r="AH888" i="79"/>
  <c r="AG888" i="79"/>
  <c r="AF888" i="79"/>
  <c r="AE888" i="79"/>
  <c r="AD888" i="79"/>
  <c r="AC888" i="79"/>
  <c r="AB888" i="79"/>
  <c r="AA888" i="79"/>
  <c r="Z888" i="79"/>
  <c r="Y888" i="79"/>
  <c r="N888" i="79"/>
  <c r="AM887" i="79"/>
  <c r="AL885" i="79"/>
  <c r="AK885" i="79"/>
  <c r="AJ885" i="79"/>
  <c r="AI885" i="79"/>
  <c r="AH885" i="79"/>
  <c r="AG885" i="79"/>
  <c r="AF885" i="79"/>
  <c r="AE885" i="79"/>
  <c r="AD885" i="79"/>
  <c r="AC885" i="79"/>
  <c r="AB885" i="79"/>
  <c r="AA885" i="79"/>
  <c r="Z885" i="79"/>
  <c r="Y885" i="79"/>
  <c r="N885" i="79"/>
  <c r="AM884" i="79"/>
  <c r="AL882" i="79"/>
  <c r="AK882" i="79"/>
  <c r="AJ882" i="79"/>
  <c r="AI882" i="79"/>
  <c r="AH882" i="79"/>
  <c r="AG882" i="79"/>
  <c r="AF882" i="79"/>
  <c r="AE882" i="79"/>
  <c r="AD882" i="79"/>
  <c r="AC882" i="79"/>
  <c r="AB882" i="79"/>
  <c r="AA882" i="79"/>
  <c r="Z882" i="79"/>
  <c r="Y882" i="79"/>
  <c r="N882" i="79"/>
  <c r="AM881" i="79"/>
  <c r="AL879" i="79"/>
  <c r="AK879" i="79"/>
  <c r="AJ879" i="79"/>
  <c r="AI879" i="79"/>
  <c r="AH879" i="79"/>
  <c r="AG879" i="79"/>
  <c r="AF879" i="79"/>
  <c r="AE879" i="79"/>
  <c r="AD879" i="79"/>
  <c r="AC879" i="79"/>
  <c r="AB879" i="79"/>
  <c r="AA879" i="79"/>
  <c r="Z879" i="79"/>
  <c r="Y879" i="79"/>
  <c r="N879" i="79"/>
  <c r="AM878" i="79"/>
  <c r="AL876" i="79"/>
  <c r="AK876" i="79"/>
  <c r="AJ876" i="79"/>
  <c r="AI876" i="79"/>
  <c r="AH876" i="79"/>
  <c r="AG876" i="79"/>
  <c r="AF876" i="79"/>
  <c r="AE876" i="79"/>
  <c r="AD876" i="79"/>
  <c r="AC876" i="79"/>
  <c r="AB876" i="79"/>
  <c r="AA876" i="79"/>
  <c r="Z876" i="79"/>
  <c r="Y876" i="79"/>
  <c r="N876" i="79"/>
  <c r="AM875" i="79"/>
  <c r="AL873" i="79"/>
  <c r="AK873" i="79"/>
  <c r="AJ873" i="79"/>
  <c r="AI873" i="79"/>
  <c r="AH873" i="79"/>
  <c r="AG873" i="79"/>
  <c r="AF873" i="79"/>
  <c r="AE873" i="79"/>
  <c r="AD873" i="79"/>
  <c r="AC873" i="79"/>
  <c r="AB873" i="79"/>
  <c r="AA873" i="79"/>
  <c r="Z873" i="79"/>
  <c r="Y873" i="79"/>
  <c r="N873" i="79"/>
  <c r="AM872" i="79"/>
  <c r="AL869" i="79"/>
  <c r="AK869" i="79"/>
  <c r="AJ869" i="79"/>
  <c r="AI869" i="79"/>
  <c r="AH869" i="79"/>
  <c r="AG869" i="79"/>
  <c r="AF869" i="79"/>
  <c r="AE869" i="79"/>
  <c r="AD869" i="79"/>
  <c r="AC869" i="79"/>
  <c r="AB869" i="79"/>
  <c r="AA869" i="79"/>
  <c r="Z869" i="79"/>
  <c r="Y869" i="79"/>
  <c r="AM868" i="79"/>
  <c r="AL866" i="79"/>
  <c r="AK866" i="79"/>
  <c r="AJ866" i="79"/>
  <c r="AI866" i="79"/>
  <c r="AH866" i="79"/>
  <c r="AG866" i="79"/>
  <c r="AF866" i="79"/>
  <c r="AE866" i="79"/>
  <c r="AD866" i="79"/>
  <c r="AC866" i="79"/>
  <c r="AB866" i="79"/>
  <c r="AA866" i="79"/>
  <c r="Z866" i="79"/>
  <c r="Y866" i="79"/>
  <c r="AM865" i="79"/>
  <c r="AL863" i="79"/>
  <c r="AK863" i="79"/>
  <c r="AJ863" i="79"/>
  <c r="AI863" i="79"/>
  <c r="AH863" i="79"/>
  <c r="AG863" i="79"/>
  <c r="AF863" i="79"/>
  <c r="AE863" i="79"/>
  <c r="AD863" i="79"/>
  <c r="AC863" i="79"/>
  <c r="AB863" i="79"/>
  <c r="AA863" i="79"/>
  <c r="Z863" i="79"/>
  <c r="Y863" i="79"/>
  <c r="AM862" i="79"/>
  <c r="AL860" i="79"/>
  <c r="AK860" i="79"/>
  <c r="AJ860" i="79"/>
  <c r="AI860" i="79"/>
  <c r="AH860" i="79"/>
  <c r="AG860" i="79"/>
  <c r="AF860" i="79"/>
  <c r="AE860" i="79"/>
  <c r="AD860" i="79"/>
  <c r="AC860" i="79"/>
  <c r="AB860" i="79"/>
  <c r="AA860" i="79"/>
  <c r="Z860" i="79"/>
  <c r="Y860" i="79"/>
  <c r="AM859" i="79"/>
  <c r="AL855" i="79"/>
  <c r="AK855" i="79"/>
  <c r="AJ855" i="79"/>
  <c r="AI855" i="79"/>
  <c r="AH855" i="79"/>
  <c r="AG855" i="79"/>
  <c r="AF855" i="79"/>
  <c r="AE855" i="79"/>
  <c r="AD855" i="79"/>
  <c r="AC855" i="79"/>
  <c r="AB855" i="79"/>
  <c r="AA855" i="79"/>
  <c r="Z855" i="79"/>
  <c r="Y855" i="79"/>
  <c r="N855" i="79"/>
  <c r="AM854" i="79"/>
  <c r="AL852" i="79"/>
  <c r="AK852" i="79"/>
  <c r="AJ852" i="79"/>
  <c r="AI852" i="79"/>
  <c r="AH852" i="79"/>
  <c r="AG852" i="79"/>
  <c r="AF852" i="79"/>
  <c r="AE852" i="79"/>
  <c r="AD852" i="79"/>
  <c r="AC852" i="79"/>
  <c r="AB852" i="79"/>
  <c r="AA852" i="79"/>
  <c r="Z852" i="79"/>
  <c r="Y852" i="79"/>
  <c r="N852" i="79"/>
  <c r="AM851" i="79"/>
  <c r="AL849" i="79"/>
  <c r="AK849" i="79"/>
  <c r="AJ849" i="79"/>
  <c r="AI849" i="79"/>
  <c r="AH849" i="79"/>
  <c r="AG849" i="79"/>
  <c r="AF849" i="79"/>
  <c r="AE849" i="79"/>
  <c r="AD849" i="79"/>
  <c r="AC849" i="79"/>
  <c r="AB849" i="79"/>
  <c r="AA849" i="79"/>
  <c r="Z849" i="79"/>
  <c r="Y849" i="79"/>
  <c r="N849" i="79"/>
  <c r="AM848" i="79"/>
  <c r="AL846" i="79"/>
  <c r="AK846" i="79"/>
  <c r="AJ846" i="79"/>
  <c r="AI846" i="79"/>
  <c r="AH846" i="79"/>
  <c r="AG846" i="79"/>
  <c r="AF846" i="79"/>
  <c r="AE846" i="79"/>
  <c r="AD846" i="79"/>
  <c r="AC846" i="79"/>
  <c r="AB846" i="79"/>
  <c r="AA846" i="79"/>
  <c r="Z846" i="79"/>
  <c r="Y846" i="79"/>
  <c r="N846" i="79"/>
  <c r="AM845" i="79"/>
  <c r="AL842" i="79"/>
  <c r="AK842" i="79"/>
  <c r="AJ842" i="79"/>
  <c r="AI842" i="79"/>
  <c r="AH842" i="79"/>
  <c r="AG842" i="79"/>
  <c r="AF842" i="79"/>
  <c r="AE842" i="79"/>
  <c r="AD842" i="79"/>
  <c r="AC842" i="79"/>
  <c r="AB842" i="79"/>
  <c r="AA842" i="79"/>
  <c r="Z842" i="79"/>
  <c r="Y842" i="79"/>
  <c r="N842" i="79"/>
  <c r="AM841" i="79"/>
  <c r="AL839" i="79"/>
  <c r="AK839" i="79"/>
  <c r="AJ839" i="79"/>
  <c r="AI839" i="79"/>
  <c r="AH839" i="79"/>
  <c r="AG839" i="79"/>
  <c r="AF839" i="79"/>
  <c r="AE839" i="79"/>
  <c r="AD839" i="79"/>
  <c r="AC839" i="79"/>
  <c r="AB839" i="79"/>
  <c r="AA839" i="79"/>
  <c r="Z839" i="79"/>
  <c r="Y839" i="79"/>
  <c r="N839" i="79"/>
  <c r="AM838" i="79"/>
  <c r="AL835" i="79"/>
  <c r="AK835" i="79"/>
  <c r="AJ835" i="79"/>
  <c r="AI835" i="79"/>
  <c r="AH835" i="79"/>
  <c r="AG835" i="79"/>
  <c r="AF835" i="79"/>
  <c r="AE835" i="79"/>
  <c r="AD835" i="79"/>
  <c r="AC835" i="79"/>
  <c r="AB835" i="79"/>
  <c r="AA835" i="79"/>
  <c r="Z835" i="79"/>
  <c r="Y835" i="79"/>
  <c r="N835" i="79"/>
  <c r="AM834" i="79"/>
  <c r="AL831" i="79"/>
  <c r="AK831" i="79"/>
  <c r="AJ831" i="79"/>
  <c r="AI831" i="79"/>
  <c r="AH831" i="79"/>
  <c r="AG831" i="79"/>
  <c r="AF831" i="79"/>
  <c r="AE831" i="79"/>
  <c r="AD831" i="79"/>
  <c r="AC831" i="79"/>
  <c r="AB831" i="79"/>
  <c r="AA831" i="79"/>
  <c r="Z831" i="79"/>
  <c r="Y831" i="79"/>
  <c r="N831" i="79"/>
  <c r="AM830" i="79"/>
  <c r="AL828" i="79"/>
  <c r="AK828" i="79"/>
  <c r="AJ828" i="79"/>
  <c r="AI828" i="79"/>
  <c r="AH828" i="79"/>
  <c r="AG828" i="79"/>
  <c r="AF828" i="79"/>
  <c r="AE828" i="79"/>
  <c r="AD828" i="79"/>
  <c r="AC828" i="79"/>
  <c r="AB828" i="79"/>
  <c r="AA828" i="79"/>
  <c r="Z828" i="79"/>
  <c r="Y828" i="79"/>
  <c r="N828" i="79"/>
  <c r="AM827" i="79"/>
  <c r="AL825" i="79"/>
  <c r="AK825" i="79"/>
  <c r="AJ825" i="79"/>
  <c r="AI825" i="79"/>
  <c r="AH825" i="79"/>
  <c r="AG825" i="79"/>
  <c r="AF825" i="79"/>
  <c r="AE825" i="79"/>
  <c r="AD825" i="79"/>
  <c r="AC825" i="79"/>
  <c r="AB825" i="79"/>
  <c r="AA825" i="79"/>
  <c r="Z825" i="79"/>
  <c r="Y825" i="79"/>
  <c r="N825" i="79"/>
  <c r="AM824" i="79"/>
  <c r="AL821" i="79"/>
  <c r="AK821" i="79"/>
  <c r="AJ821" i="79"/>
  <c r="AI821" i="79"/>
  <c r="AH821" i="79"/>
  <c r="AG821" i="79"/>
  <c r="AF821" i="79"/>
  <c r="AE821" i="79"/>
  <c r="AD821" i="79"/>
  <c r="AC821" i="79"/>
  <c r="AB821" i="79"/>
  <c r="AA821" i="79"/>
  <c r="Z821" i="79"/>
  <c r="Y821" i="79"/>
  <c r="N821" i="79"/>
  <c r="AM820" i="79"/>
  <c r="AL818" i="79"/>
  <c r="AK818" i="79"/>
  <c r="AJ818" i="79"/>
  <c r="AI818" i="79"/>
  <c r="AH818" i="79"/>
  <c r="AG818" i="79"/>
  <c r="AF818" i="79"/>
  <c r="AE818" i="79"/>
  <c r="AD818" i="79"/>
  <c r="AC818" i="79"/>
  <c r="AB818" i="79"/>
  <c r="AA818" i="79"/>
  <c r="Z818" i="79"/>
  <c r="Y818" i="79"/>
  <c r="N818" i="79"/>
  <c r="AM817" i="79"/>
  <c r="AL815" i="79"/>
  <c r="AK815" i="79"/>
  <c r="AJ815" i="79"/>
  <c r="AI815" i="79"/>
  <c r="AH815" i="79"/>
  <c r="AG815" i="79"/>
  <c r="AF815" i="79"/>
  <c r="AE815" i="79"/>
  <c r="AD815" i="79"/>
  <c r="AC815" i="79"/>
  <c r="AB815" i="79"/>
  <c r="AA815" i="79"/>
  <c r="Z815" i="79"/>
  <c r="Y815" i="79"/>
  <c r="N815" i="79"/>
  <c r="AM814" i="79"/>
  <c r="AL812" i="79"/>
  <c r="AK812" i="79"/>
  <c r="AJ812" i="79"/>
  <c r="AI812" i="79"/>
  <c r="AH812" i="79"/>
  <c r="AG812" i="79"/>
  <c r="AF812" i="79"/>
  <c r="AE812" i="79"/>
  <c r="AD812" i="79"/>
  <c r="AC812" i="79"/>
  <c r="AB812" i="79"/>
  <c r="AA812" i="79"/>
  <c r="Z812" i="79"/>
  <c r="Y812" i="79"/>
  <c r="N812" i="79"/>
  <c r="AM811" i="79"/>
  <c r="AL809" i="79"/>
  <c r="AK809" i="79"/>
  <c r="AJ809" i="79"/>
  <c r="AI809" i="79"/>
  <c r="AH809" i="79"/>
  <c r="AG809" i="79"/>
  <c r="AF809" i="79"/>
  <c r="AE809" i="79"/>
  <c r="AD809" i="79"/>
  <c r="AC809" i="79"/>
  <c r="AB809" i="79"/>
  <c r="AA809" i="79"/>
  <c r="Z809" i="79"/>
  <c r="Y809" i="79"/>
  <c r="N809" i="79"/>
  <c r="AM808" i="79"/>
  <c r="AL805" i="79"/>
  <c r="AK805" i="79"/>
  <c r="AJ805" i="79"/>
  <c r="AI805" i="79"/>
  <c r="AH805" i="79"/>
  <c r="AG805" i="79"/>
  <c r="AF805" i="79"/>
  <c r="AE805" i="79"/>
  <c r="AD805" i="79"/>
  <c r="AC805" i="79"/>
  <c r="AB805" i="79"/>
  <c r="AA805" i="79"/>
  <c r="Z805" i="79"/>
  <c r="Y805" i="79"/>
  <c r="AM804" i="79"/>
  <c r="AL802" i="79"/>
  <c r="AK802" i="79"/>
  <c r="AJ802" i="79"/>
  <c r="AI802" i="79"/>
  <c r="AH802" i="79"/>
  <c r="AG802" i="79"/>
  <c r="AF802" i="79"/>
  <c r="AE802" i="79"/>
  <c r="AD802" i="79"/>
  <c r="AC802" i="79"/>
  <c r="AB802" i="79"/>
  <c r="AA802" i="79"/>
  <c r="Z802" i="79"/>
  <c r="Y802" i="79"/>
  <c r="AM801" i="79"/>
  <c r="AL799" i="79"/>
  <c r="AK799" i="79"/>
  <c r="AJ799" i="79"/>
  <c r="AI799" i="79"/>
  <c r="AH799" i="79"/>
  <c r="AG799" i="79"/>
  <c r="AF799" i="79"/>
  <c r="AE799" i="79"/>
  <c r="AD799" i="79"/>
  <c r="AC799" i="79"/>
  <c r="AB799" i="79"/>
  <c r="AA799" i="79"/>
  <c r="Z799" i="79"/>
  <c r="Y799" i="79"/>
  <c r="AM798" i="79"/>
  <c r="AL796" i="79"/>
  <c r="AK796" i="79"/>
  <c r="AJ796" i="79"/>
  <c r="AI796" i="79"/>
  <c r="AH796" i="79"/>
  <c r="AG796" i="79"/>
  <c r="AF796" i="79"/>
  <c r="AE796" i="79"/>
  <c r="AD796" i="79"/>
  <c r="AC796" i="79"/>
  <c r="AB796" i="79"/>
  <c r="AA796" i="79"/>
  <c r="Z796" i="79"/>
  <c r="Y796" i="79"/>
  <c r="AM795" i="79"/>
  <c r="AL793" i="79"/>
  <c r="AK793" i="79"/>
  <c r="AJ793" i="79"/>
  <c r="AI793" i="79"/>
  <c r="AH793" i="79"/>
  <c r="AG793" i="79"/>
  <c r="AF793" i="79"/>
  <c r="AE793" i="79"/>
  <c r="AD793" i="79"/>
  <c r="AC793" i="79"/>
  <c r="AB793" i="79"/>
  <c r="AA793" i="79"/>
  <c r="Z793" i="79"/>
  <c r="Z966" i="79" s="1"/>
  <c r="Y793" i="79"/>
  <c r="AM792" i="79"/>
  <c r="AM789" i="79"/>
  <c r="O766" i="79"/>
  <c r="D766" i="79"/>
  <c r="AL764" i="79"/>
  <c r="AK764" i="79"/>
  <c r="AJ764" i="79"/>
  <c r="AI764" i="79"/>
  <c r="AH764" i="79"/>
  <c r="AG764" i="79"/>
  <c r="AF764" i="79"/>
  <c r="AE764" i="79"/>
  <c r="AD764" i="79"/>
  <c r="AC764" i="79"/>
  <c r="AB764" i="79"/>
  <c r="AA764" i="79"/>
  <c r="Z764" i="79"/>
  <c r="Y764" i="79"/>
  <c r="N764" i="79"/>
  <c r="AM763" i="79"/>
  <c r="AL761" i="79"/>
  <c r="AK761" i="79"/>
  <c r="AJ761" i="79"/>
  <c r="AI761" i="79"/>
  <c r="AH761" i="79"/>
  <c r="AG761" i="79"/>
  <c r="AF761" i="79"/>
  <c r="AE761" i="79"/>
  <c r="AD761" i="79"/>
  <c r="AC761" i="79"/>
  <c r="AB761" i="79"/>
  <c r="AA761" i="79"/>
  <c r="Z761" i="79"/>
  <c r="Y761" i="79"/>
  <c r="N761" i="79"/>
  <c r="AM760" i="79"/>
  <c r="AL758" i="79"/>
  <c r="AK758" i="79"/>
  <c r="AJ758" i="79"/>
  <c r="AI758" i="79"/>
  <c r="AH758" i="79"/>
  <c r="AG758" i="79"/>
  <c r="AF758" i="79"/>
  <c r="AE758" i="79"/>
  <c r="AD758" i="79"/>
  <c r="AC758" i="79"/>
  <c r="AB758" i="79"/>
  <c r="AA758" i="79"/>
  <c r="Z758" i="79"/>
  <c r="Y758" i="79"/>
  <c r="N758" i="79"/>
  <c r="AM757" i="79"/>
  <c r="AL755" i="79"/>
  <c r="AK755" i="79"/>
  <c r="AJ755" i="79"/>
  <c r="AI755" i="79"/>
  <c r="AH755" i="79"/>
  <c r="AG755" i="79"/>
  <c r="AF755" i="79"/>
  <c r="AE755" i="79"/>
  <c r="AD755" i="79"/>
  <c r="AC755" i="79"/>
  <c r="AB755" i="79"/>
  <c r="AA755" i="79"/>
  <c r="Z755" i="79"/>
  <c r="Y755" i="79"/>
  <c r="N755" i="79"/>
  <c r="AM754" i="79"/>
  <c r="AL752" i="79"/>
  <c r="AK752" i="79"/>
  <c r="AJ752" i="79"/>
  <c r="AI752" i="79"/>
  <c r="AH752" i="79"/>
  <c r="AG752" i="79"/>
  <c r="AF752" i="79"/>
  <c r="AE752" i="79"/>
  <c r="AD752" i="79"/>
  <c r="AC752" i="79"/>
  <c r="AB752" i="79"/>
  <c r="AA752" i="79"/>
  <c r="Z752" i="79"/>
  <c r="Y752" i="79"/>
  <c r="N752" i="79"/>
  <c r="AM751" i="79"/>
  <c r="AL749" i="79"/>
  <c r="AK749" i="79"/>
  <c r="AJ749" i="79"/>
  <c r="AI749" i="79"/>
  <c r="AH749" i="79"/>
  <c r="AG749" i="79"/>
  <c r="AF749" i="79"/>
  <c r="AE749" i="79"/>
  <c r="AD749" i="79"/>
  <c r="AC749" i="79"/>
  <c r="AB749" i="79"/>
  <c r="AA749" i="79"/>
  <c r="Z749" i="79"/>
  <c r="Y749" i="79"/>
  <c r="N749" i="79"/>
  <c r="AM748" i="79"/>
  <c r="AL746" i="79"/>
  <c r="AK746" i="79"/>
  <c r="AJ746" i="79"/>
  <c r="AI746" i="79"/>
  <c r="AH746" i="79"/>
  <c r="AG746" i="79"/>
  <c r="AF746" i="79"/>
  <c r="AE746" i="79"/>
  <c r="AD746" i="79"/>
  <c r="AC746" i="79"/>
  <c r="AB746" i="79"/>
  <c r="AA746" i="79"/>
  <c r="Z746" i="79"/>
  <c r="Y746" i="79"/>
  <c r="N746" i="79"/>
  <c r="AM745" i="79"/>
  <c r="AL743" i="79"/>
  <c r="AK743" i="79"/>
  <c r="AJ743" i="79"/>
  <c r="AI743" i="79"/>
  <c r="AH743" i="79"/>
  <c r="AG743" i="79"/>
  <c r="AF743" i="79"/>
  <c r="AE743" i="79"/>
  <c r="AD743" i="79"/>
  <c r="AC743" i="79"/>
  <c r="AB743" i="79"/>
  <c r="AA743" i="79"/>
  <c r="Z743" i="79"/>
  <c r="Y743" i="79"/>
  <c r="AM742" i="79"/>
  <c r="AL740" i="79"/>
  <c r="AK740" i="79"/>
  <c r="AJ740" i="79"/>
  <c r="AI740" i="79"/>
  <c r="AH740" i="79"/>
  <c r="AG740" i="79"/>
  <c r="AF740" i="79"/>
  <c r="AE740" i="79"/>
  <c r="AD740" i="79"/>
  <c r="AC740" i="79"/>
  <c r="AB740" i="79"/>
  <c r="AA740" i="79"/>
  <c r="Z740" i="79"/>
  <c r="Y740" i="79"/>
  <c r="N740" i="79"/>
  <c r="AM739" i="79"/>
  <c r="AL737" i="79"/>
  <c r="AK737" i="79"/>
  <c r="AJ737" i="79"/>
  <c r="AI737" i="79"/>
  <c r="AH737" i="79"/>
  <c r="AG737" i="79"/>
  <c r="AF737" i="79"/>
  <c r="AE737" i="79"/>
  <c r="AD737" i="79"/>
  <c r="AC737" i="79"/>
  <c r="AB737" i="79"/>
  <c r="AA737" i="79"/>
  <c r="Z737" i="79"/>
  <c r="Y737" i="79"/>
  <c r="N737" i="79"/>
  <c r="AM736" i="79"/>
  <c r="AL734" i="79"/>
  <c r="AK734" i="79"/>
  <c r="AJ734" i="79"/>
  <c r="AI734" i="79"/>
  <c r="AH734" i="79"/>
  <c r="AG734" i="79"/>
  <c r="AF734" i="79"/>
  <c r="AE734" i="79"/>
  <c r="AD734" i="79"/>
  <c r="AC734" i="79"/>
  <c r="AB734" i="79"/>
  <c r="AA734" i="79"/>
  <c r="Z734" i="79"/>
  <c r="Y734" i="79"/>
  <c r="N734" i="79"/>
  <c r="AM733" i="79"/>
  <c r="AL731" i="79"/>
  <c r="AK731" i="79"/>
  <c r="AJ731" i="79"/>
  <c r="AI731" i="79"/>
  <c r="AH731" i="79"/>
  <c r="AG731" i="79"/>
  <c r="AF731" i="79"/>
  <c r="AE731" i="79"/>
  <c r="AD731" i="79"/>
  <c r="AC731" i="79"/>
  <c r="AB731" i="79"/>
  <c r="AA731" i="79"/>
  <c r="Z731" i="79"/>
  <c r="Y731" i="79"/>
  <c r="N731" i="79"/>
  <c r="AM730" i="79"/>
  <c r="AL728" i="79"/>
  <c r="AK728" i="79"/>
  <c r="AJ728" i="79"/>
  <c r="AI728" i="79"/>
  <c r="AH728" i="79"/>
  <c r="AG728" i="79"/>
  <c r="AF728" i="79"/>
  <c r="AE728" i="79"/>
  <c r="AD728" i="79"/>
  <c r="AC728" i="79"/>
  <c r="AB728" i="79"/>
  <c r="AA728" i="79"/>
  <c r="Z728" i="79"/>
  <c r="Y728" i="79"/>
  <c r="N728" i="79"/>
  <c r="AM727" i="79"/>
  <c r="AL725" i="79"/>
  <c r="AK725" i="79"/>
  <c r="AJ725" i="79"/>
  <c r="AI725" i="79"/>
  <c r="AH725" i="79"/>
  <c r="AG725" i="79"/>
  <c r="AF725" i="79"/>
  <c r="AE725" i="79"/>
  <c r="AD725" i="79"/>
  <c r="AC725" i="79"/>
  <c r="AB725" i="79"/>
  <c r="AA725" i="79"/>
  <c r="Z725" i="79"/>
  <c r="Y725" i="79"/>
  <c r="N725" i="79"/>
  <c r="AM724" i="79"/>
  <c r="AL721" i="79"/>
  <c r="AK721" i="79"/>
  <c r="AJ721" i="79"/>
  <c r="AI721" i="79"/>
  <c r="AH721" i="79"/>
  <c r="AG721" i="79"/>
  <c r="AF721" i="79"/>
  <c r="AE721" i="79"/>
  <c r="AD721" i="79"/>
  <c r="AC721" i="79"/>
  <c r="AB721" i="79"/>
  <c r="AA721" i="79"/>
  <c r="Z721" i="79"/>
  <c r="Y721" i="79"/>
  <c r="N721" i="79"/>
  <c r="AM720" i="79"/>
  <c r="AL718" i="79"/>
  <c r="AK718" i="79"/>
  <c r="AJ718" i="79"/>
  <c r="AI718" i="79"/>
  <c r="AH718" i="79"/>
  <c r="AG718" i="79"/>
  <c r="AF718" i="79"/>
  <c r="AE718" i="79"/>
  <c r="AD718" i="79"/>
  <c r="AC718" i="79"/>
  <c r="AB718" i="79"/>
  <c r="AA718" i="79"/>
  <c r="Z718" i="79"/>
  <c r="Y718" i="79"/>
  <c r="N718" i="79"/>
  <c r="AM717" i="79"/>
  <c r="E717" i="79"/>
  <c r="AL715" i="79"/>
  <c r="AK715" i="79"/>
  <c r="AJ715" i="79"/>
  <c r="AI715" i="79"/>
  <c r="AH715" i="79"/>
  <c r="AG715" i="79"/>
  <c r="AF715" i="79"/>
  <c r="AE715" i="79"/>
  <c r="AD715" i="79"/>
  <c r="AC715" i="79"/>
  <c r="AB715" i="79"/>
  <c r="AA715" i="79"/>
  <c r="Z715" i="79"/>
  <c r="Y715" i="79"/>
  <c r="AM714" i="79"/>
  <c r="P714" i="79"/>
  <c r="Q714" i="79" s="1"/>
  <c r="E714" i="79"/>
  <c r="AL711" i="79"/>
  <c r="AK711" i="79"/>
  <c r="AJ711" i="79"/>
  <c r="AI711" i="79"/>
  <c r="AH711" i="79"/>
  <c r="AG711" i="79"/>
  <c r="AF711" i="79"/>
  <c r="AE711" i="79"/>
  <c r="AD711" i="79"/>
  <c r="AC711" i="79"/>
  <c r="AB711" i="79"/>
  <c r="AA711" i="79"/>
  <c r="Z711" i="79"/>
  <c r="Y711" i="79"/>
  <c r="N711" i="79"/>
  <c r="AM710" i="79"/>
  <c r="P710" i="79"/>
  <c r="Q710" i="79" s="1"/>
  <c r="E710" i="79"/>
  <c r="AL708" i="79"/>
  <c r="AK708" i="79"/>
  <c r="AJ708" i="79"/>
  <c r="AI708" i="79"/>
  <c r="AH708" i="79"/>
  <c r="AG708" i="79"/>
  <c r="AF708" i="79"/>
  <c r="AE708" i="79"/>
  <c r="AD708" i="79"/>
  <c r="AC708" i="79"/>
  <c r="AB708" i="79"/>
  <c r="AA708" i="79"/>
  <c r="Z708" i="79"/>
  <c r="Y708" i="79"/>
  <c r="N708" i="79"/>
  <c r="AM707" i="79"/>
  <c r="AL705" i="79"/>
  <c r="AK705" i="79"/>
  <c r="AJ705" i="79"/>
  <c r="AI705" i="79"/>
  <c r="AH705" i="79"/>
  <c r="AG705" i="79"/>
  <c r="AF705" i="79"/>
  <c r="AE705" i="79"/>
  <c r="AD705" i="79"/>
  <c r="AC705" i="79"/>
  <c r="AB705" i="79"/>
  <c r="AA705" i="79"/>
  <c r="Z705" i="79"/>
  <c r="Y705" i="79"/>
  <c r="N705" i="79"/>
  <c r="AM704" i="79"/>
  <c r="AL702" i="79"/>
  <c r="AK702" i="79"/>
  <c r="AJ702" i="79"/>
  <c r="AI702" i="79"/>
  <c r="AH702" i="79"/>
  <c r="AG702" i="79"/>
  <c r="AF702" i="79"/>
  <c r="AE702" i="79"/>
  <c r="AD702" i="79"/>
  <c r="AC702" i="79"/>
  <c r="AB702" i="79"/>
  <c r="AA702" i="79"/>
  <c r="Z702" i="79"/>
  <c r="Y702" i="79"/>
  <c r="N702" i="79"/>
  <c r="AM701" i="79"/>
  <c r="AL699" i="79"/>
  <c r="AK699" i="79"/>
  <c r="AJ699" i="79"/>
  <c r="AI699" i="79"/>
  <c r="AH699" i="79"/>
  <c r="AG699" i="79"/>
  <c r="AF699" i="79"/>
  <c r="AE699" i="79"/>
  <c r="AD699" i="79"/>
  <c r="AC699" i="79"/>
  <c r="AB699" i="79"/>
  <c r="AA699" i="79"/>
  <c r="Z699" i="79"/>
  <c r="Y699" i="79"/>
  <c r="N699" i="79"/>
  <c r="AM698" i="79"/>
  <c r="E698" i="79"/>
  <c r="P698" i="79" s="1"/>
  <c r="AL696" i="79"/>
  <c r="AK696" i="79"/>
  <c r="AJ696" i="79"/>
  <c r="AI696" i="79"/>
  <c r="AH696" i="79"/>
  <c r="AG696" i="79"/>
  <c r="AF696" i="79"/>
  <c r="AE696" i="79"/>
  <c r="AD696" i="79"/>
  <c r="AC696" i="79"/>
  <c r="AB696" i="79"/>
  <c r="AA696" i="79"/>
  <c r="Z696" i="79"/>
  <c r="Y696" i="79"/>
  <c r="N696" i="79"/>
  <c r="AM695" i="79"/>
  <c r="E695" i="79"/>
  <c r="AL693" i="79"/>
  <c r="AK693" i="79"/>
  <c r="AJ693" i="79"/>
  <c r="AI693" i="79"/>
  <c r="AH693" i="79"/>
  <c r="AG693" i="79"/>
  <c r="AF693" i="79"/>
  <c r="AE693" i="79"/>
  <c r="AD693" i="79"/>
  <c r="AC693" i="79"/>
  <c r="AB693" i="79"/>
  <c r="AA693" i="79"/>
  <c r="Z693" i="79"/>
  <c r="Y693" i="79"/>
  <c r="N693" i="79"/>
  <c r="AM692" i="79"/>
  <c r="E692" i="79"/>
  <c r="P692" i="79" s="1"/>
  <c r="AL690" i="79"/>
  <c r="AK690" i="79"/>
  <c r="AJ690" i="79"/>
  <c r="AI690" i="79"/>
  <c r="AH690" i="79"/>
  <c r="AG690" i="79"/>
  <c r="AF690" i="79"/>
  <c r="AE690" i="79"/>
  <c r="AD690" i="79"/>
  <c r="AC690" i="79"/>
  <c r="AB690" i="79"/>
  <c r="AA690" i="79"/>
  <c r="Z690" i="79"/>
  <c r="Y690" i="79"/>
  <c r="N690" i="79"/>
  <c r="AM689" i="79"/>
  <c r="AL686" i="79"/>
  <c r="AK686" i="79"/>
  <c r="AJ686" i="79"/>
  <c r="AI686" i="79"/>
  <c r="AH686" i="79"/>
  <c r="AG686" i="79"/>
  <c r="AF686" i="79"/>
  <c r="AE686" i="79"/>
  <c r="AD686" i="79"/>
  <c r="AC686" i="79"/>
  <c r="AB686" i="79"/>
  <c r="AA686" i="79"/>
  <c r="Z686" i="79"/>
  <c r="Y686" i="79"/>
  <c r="AM685" i="79"/>
  <c r="E685" i="79"/>
  <c r="AL683" i="79"/>
  <c r="AK683" i="79"/>
  <c r="AJ683" i="79"/>
  <c r="AI683" i="79"/>
  <c r="AH683" i="79"/>
  <c r="AG683" i="79"/>
  <c r="AF683" i="79"/>
  <c r="AE683" i="79"/>
  <c r="AD683" i="79"/>
  <c r="AC683" i="79"/>
  <c r="AB683" i="79"/>
  <c r="AA683" i="79"/>
  <c r="Z683" i="79"/>
  <c r="Y683" i="79"/>
  <c r="AM682" i="79"/>
  <c r="AL680" i="79"/>
  <c r="AK680" i="79"/>
  <c r="AJ680" i="79"/>
  <c r="AI680" i="79"/>
  <c r="AH680" i="79"/>
  <c r="AG680" i="79"/>
  <c r="AF680" i="79"/>
  <c r="AE680" i="79"/>
  <c r="AD680" i="79"/>
  <c r="AC680" i="79"/>
  <c r="AB680" i="79"/>
  <c r="AA680" i="79"/>
  <c r="Z680" i="79"/>
  <c r="Y680" i="79"/>
  <c r="AM679" i="79"/>
  <c r="E679" i="79"/>
  <c r="AL677" i="79"/>
  <c r="AK677" i="79"/>
  <c r="AJ677" i="79"/>
  <c r="AI677" i="79"/>
  <c r="AH677" i="79"/>
  <c r="AG677" i="79"/>
  <c r="AF677" i="79"/>
  <c r="AE677" i="79"/>
  <c r="AD677" i="79"/>
  <c r="AC677" i="79"/>
  <c r="AB677" i="79"/>
  <c r="AA677" i="79"/>
  <c r="Z677" i="79"/>
  <c r="Y677" i="79"/>
  <c r="AM676" i="79"/>
  <c r="E676" i="79"/>
  <c r="AL674" i="79"/>
  <c r="AK674" i="79"/>
  <c r="AJ674" i="79"/>
  <c r="AI674" i="79"/>
  <c r="AH674" i="79"/>
  <c r="AG674" i="79"/>
  <c r="AF674" i="79"/>
  <c r="AE674" i="79"/>
  <c r="AD674" i="79"/>
  <c r="AC674" i="79"/>
  <c r="AB674" i="79"/>
  <c r="AA674" i="79"/>
  <c r="Z674" i="79"/>
  <c r="Y674" i="79"/>
  <c r="AM673" i="79"/>
  <c r="E673" i="79"/>
  <c r="Z782" i="79" s="1"/>
  <c r="AL671" i="79"/>
  <c r="AK671" i="79"/>
  <c r="AJ671" i="79"/>
  <c r="AI671" i="79"/>
  <c r="AH671" i="79"/>
  <c r="AG671" i="79"/>
  <c r="AF671" i="79"/>
  <c r="AE671" i="79"/>
  <c r="AD671" i="79"/>
  <c r="AC671" i="79"/>
  <c r="AB671" i="79"/>
  <c r="AA671" i="79"/>
  <c r="Z671" i="79"/>
  <c r="Y671" i="79"/>
  <c r="AM670" i="79"/>
  <c r="AL666" i="79"/>
  <c r="AK666" i="79"/>
  <c r="AJ666" i="79"/>
  <c r="AI666" i="79"/>
  <c r="AH666" i="79"/>
  <c r="AG666" i="79"/>
  <c r="AF666" i="79"/>
  <c r="AE666" i="79"/>
  <c r="AD666" i="79"/>
  <c r="AC666" i="79"/>
  <c r="AB666" i="79"/>
  <c r="AA666" i="79"/>
  <c r="Z666" i="79"/>
  <c r="Y666" i="79"/>
  <c r="N666" i="79"/>
  <c r="AM665" i="79"/>
  <c r="AL663" i="79"/>
  <c r="AK663" i="79"/>
  <c r="AJ663" i="79"/>
  <c r="AI663" i="79"/>
  <c r="AH663" i="79"/>
  <c r="AG663" i="79"/>
  <c r="AF663" i="79"/>
  <c r="AE663" i="79"/>
  <c r="AD663" i="79"/>
  <c r="AC663" i="79"/>
  <c r="AB663" i="79"/>
  <c r="AA663" i="79"/>
  <c r="Z663" i="79"/>
  <c r="Y663" i="79"/>
  <c r="N663" i="79"/>
  <c r="AM662" i="79"/>
  <c r="AL660" i="79"/>
  <c r="AK660" i="79"/>
  <c r="AJ660" i="79"/>
  <c r="AI660" i="79"/>
  <c r="AH660" i="79"/>
  <c r="AG660" i="79"/>
  <c r="AF660" i="79"/>
  <c r="AE660" i="79"/>
  <c r="AD660" i="79"/>
  <c r="AC660" i="79"/>
  <c r="AB660" i="79"/>
  <c r="AA660" i="79"/>
  <c r="Z660" i="79"/>
  <c r="Y660" i="79"/>
  <c r="N660" i="79"/>
  <c r="AM659" i="79"/>
  <c r="AL657" i="79"/>
  <c r="AK657" i="79"/>
  <c r="AJ657" i="79"/>
  <c r="AI657" i="79"/>
  <c r="AH657" i="79"/>
  <c r="AG657" i="79"/>
  <c r="AF657" i="79"/>
  <c r="AE657" i="79"/>
  <c r="AD657" i="79"/>
  <c r="AC657" i="79"/>
  <c r="AB657" i="79"/>
  <c r="AA657" i="79"/>
  <c r="Z657" i="79"/>
  <c r="Y657" i="79"/>
  <c r="N657" i="79"/>
  <c r="AM656" i="79"/>
  <c r="AL653" i="79"/>
  <c r="AK653" i="79"/>
  <c r="AJ653" i="79"/>
  <c r="AI653" i="79"/>
  <c r="AH653" i="79"/>
  <c r="AG653" i="79"/>
  <c r="AF653" i="79"/>
  <c r="AE653" i="79"/>
  <c r="AD653" i="79"/>
  <c r="AC653" i="79"/>
  <c r="AB653" i="79"/>
  <c r="AA653" i="79"/>
  <c r="Z653" i="79"/>
  <c r="Y653" i="79"/>
  <c r="N653" i="79"/>
  <c r="AM652" i="79"/>
  <c r="AL650" i="79"/>
  <c r="AK650" i="79"/>
  <c r="AJ650" i="79"/>
  <c r="AI650" i="79"/>
  <c r="AH650" i="79"/>
  <c r="AG650" i="79"/>
  <c r="AF650" i="79"/>
  <c r="AE650" i="79"/>
  <c r="AD650" i="79"/>
  <c r="AC650" i="79"/>
  <c r="AB650" i="79"/>
  <c r="AA650" i="79"/>
  <c r="Z650" i="79"/>
  <c r="Y650" i="79"/>
  <c r="N650" i="79"/>
  <c r="AM649" i="79"/>
  <c r="AL646" i="79"/>
  <c r="AK646" i="79"/>
  <c r="AJ646" i="79"/>
  <c r="AI646" i="79"/>
  <c r="AH646" i="79"/>
  <c r="AG646" i="79"/>
  <c r="AF646" i="79"/>
  <c r="AE646" i="79"/>
  <c r="AD646" i="79"/>
  <c r="AC646" i="79"/>
  <c r="AB646" i="79"/>
  <c r="AA646" i="79"/>
  <c r="Z646" i="79"/>
  <c r="Y646" i="79"/>
  <c r="N646" i="79"/>
  <c r="AM645" i="79"/>
  <c r="AL642" i="79"/>
  <c r="AK642" i="79"/>
  <c r="AJ642" i="79"/>
  <c r="AI642" i="79"/>
  <c r="AH642" i="79"/>
  <c r="AG642" i="79"/>
  <c r="AF642" i="79"/>
  <c r="AE642" i="79"/>
  <c r="AD642" i="79"/>
  <c r="AC642" i="79"/>
  <c r="AB642" i="79"/>
  <c r="AA642" i="79"/>
  <c r="Z642" i="79"/>
  <c r="Y642" i="79"/>
  <c r="N642" i="79"/>
  <c r="AM641" i="79"/>
  <c r="AL639" i="79"/>
  <c r="AK639" i="79"/>
  <c r="AJ639" i="79"/>
  <c r="AI639" i="79"/>
  <c r="AH639" i="79"/>
  <c r="AG639" i="79"/>
  <c r="AF639" i="79"/>
  <c r="AE639" i="79"/>
  <c r="AD639" i="79"/>
  <c r="AC639" i="79"/>
  <c r="AB639" i="79"/>
  <c r="AA639" i="79"/>
  <c r="Z639" i="79"/>
  <c r="Y639" i="79"/>
  <c r="N639" i="79"/>
  <c r="AM638" i="79"/>
  <c r="AL636" i="79"/>
  <c r="AK636" i="79"/>
  <c r="AJ636" i="79"/>
  <c r="AI636" i="79"/>
  <c r="AH636" i="79"/>
  <c r="AG636" i="79"/>
  <c r="AF636" i="79"/>
  <c r="AE636" i="79"/>
  <c r="AD636" i="79"/>
  <c r="AC636" i="79"/>
  <c r="AB636" i="79"/>
  <c r="AA636" i="79"/>
  <c r="Z636" i="79"/>
  <c r="Y636" i="79"/>
  <c r="N636" i="79"/>
  <c r="AM635" i="79"/>
  <c r="AL632" i="79"/>
  <c r="AK632" i="79"/>
  <c r="AJ632" i="79"/>
  <c r="AI632" i="79"/>
  <c r="AH632" i="79"/>
  <c r="AG632" i="79"/>
  <c r="AF632" i="79"/>
  <c r="AE632" i="79"/>
  <c r="AD632" i="79"/>
  <c r="AC632" i="79"/>
  <c r="AB632" i="79"/>
  <c r="AA632" i="79"/>
  <c r="Z632" i="79"/>
  <c r="Y632" i="79"/>
  <c r="N632" i="79"/>
  <c r="AM631" i="79"/>
  <c r="AL629" i="79"/>
  <c r="AK629" i="79"/>
  <c r="AJ629" i="79"/>
  <c r="AI629" i="79"/>
  <c r="AH629" i="79"/>
  <c r="AG629" i="79"/>
  <c r="AF629" i="79"/>
  <c r="AE629" i="79"/>
  <c r="AD629" i="79"/>
  <c r="AC629" i="79"/>
  <c r="AB629" i="79"/>
  <c r="AA629" i="79"/>
  <c r="Z629" i="79"/>
  <c r="Y629" i="79"/>
  <c r="N629" i="79"/>
  <c r="AM628" i="79"/>
  <c r="AL626" i="79"/>
  <c r="AK626" i="79"/>
  <c r="AJ626" i="79"/>
  <c r="AI626" i="79"/>
  <c r="AH626" i="79"/>
  <c r="AG626" i="79"/>
  <c r="AF626" i="79"/>
  <c r="AE626" i="79"/>
  <c r="AD626" i="79"/>
  <c r="AC626" i="79"/>
  <c r="AB626" i="79"/>
  <c r="AA626" i="79"/>
  <c r="Z626" i="79"/>
  <c r="Y626" i="79"/>
  <c r="N626" i="79"/>
  <c r="AM625" i="79"/>
  <c r="AL623" i="79"/>
  <c r="AK623" i="79"/>
  <c r="AJ623" i="79"/>
  <c r="AI623" i="79"/>
  <c r="AH623" i="79"/>
  <c r="AG623" i="79"/>
  <c r="AF623" i="79"/>
  <c r="AE623" i="79"/>
  <c r="AD623" i="79"/>
  <c r="AC623" i="79"/>
  <c r="AB623" i="79"/>
  <c r="AA623" i="79"/>
  <c r="Z623" i="79"/>
  <c r="Y623" i="79"/>
  <c r="N623" i="79"/>
  <c r="AM622" i="79"/>
  <c r="AL620" i="79"/>
  <c r="AK620" i="79"/>
  <c r="AJ620" i="79"/>
  <c r="AI620" i="79"/>
  <c r="AH620" i="79"/>
  <c r="AG620" i="79"/>
  <c r="AF620" i="79"/>
  <c r="AE620" i="79"/>
  <c r="AD620" i="79"/>
  <c r="AC620" i="79"/>
  <c r="AB620" i="79"/>
  <c r="AA620" i="79"/>
  <c r="Z620" i="79"/>
  <c r="Y620" i="79"/>
  <c r="N620" i="79"/>
  <c r="AM619" i="79"/>
  <c r="AL616" i="79"/>
  <c r="AK616" i="79"/>
  <c r="AJ616" i="79"/>
  <c r="AI616" i="79"/>
  <c r="AH616" i="79"/>
  <c r="AG616" i="79"/>
  <c r="AF616" i="79"/>
  <c r="AE616" i="79"/>
  <c r="AD616" i="79"/>
  <c r="AC616" i="79"/>
  <c r="AB616" i="79"/>
  <c r="AA616" i="79"/>
  <c r="Z616" i="79"/>
  <c r="Y616" i="79"/>
  <c r="AM615" i="79"/>
  <c r="AL613" i="79"/>
  <c r="AK613" i="79"/>
  <c r="AJ613" i="79"/>
  <c r="AI613" i="79"/>
  <c r="AH613" i="79"/>
  <c r="AG613" i="79"/>
  <c r="AF613" i="79"/>
  <c r="AE613" i="79"/>
  <c r="AD613" i="79"/>
  <c r="AC613" i="79"/>
  <c r="AB613" i="79"/>
  <c r="AA613" i="79"/>
  <c r="Z613" i="79"/>
  <c r="Y613" i="79"/>
  <c r="AM612" i="79"/>
  <c r="AL610" i="79"/>
  <c r="AK610" i="79"/>
  <c r="AJ610" i="79"/>
  <c r="AI610" i="79"/>
  <c r="AH610" i="79"/>
  <c r="AG610" i="79"/>
  <c r="AF610" i="79"/>
  <c r="AE610" i="79"/>
  <c r="AD610" i="79"/>
  <c r="AC610" i="79"/>
  <c r="AB610" i="79"/>
  <c r="AA610" i="79"/>
  <c r="Z610" i="79"/>
  <c r="Y610" i="79"/>
  <c r="AM609" i="79"/>
  <c r="AL607" i="79"/>
  <c r="AK607" i="79"/>
  <c r="AJ607" i="79"/>
  <c r="AI607" i="79"/>
  <c r="AH607" i="79"/>
  <c r="AG607" i="79"/>
  <c r="AF607" i="79"/>
  <c r="AE607" i="79"/>
  <c r="AD607" i="79"/>
  <c r="AC607" i="79"/>
  <c r="AB607" i="79"/>
  <c r="AA607" i="79"/>
  <c r="Z607" i="79"/>
  <c r="Y607" i="79"/>
  <c r="AM606" i="79"/>
  <c r="AL604" i="79"/>
  <c r="AK604" i="79"/>
  <c r="AJ604" i="79"/>
  <c r="AI604" i="79"/>
  <c r="AH604" i="79"/>
  <c r="AG604" i="79"/>
  <c r="AF604" i="79"/>
  <c r="AE604" i="79"/>
  <c r="AD604" i="79"/>
  <c r="AC604" i="79"/>
  <c r="AB604" i="79"/>
  <c r="AA604" i="79"/>
  <c r="Z604" i="79"/>
  <c r="Z783" i="79" s="1"/>
  <c r="Y604" i="79"/>
  <c r="Y783" i="79" s="1"/>
  <c r="AM603" i="79"/>
  <c r="AM600" i="79"/>
  <c r="AL575" i="79"/>
  <c r="AK575" i="79"/>
  <c r="AJ575" i="79"/>
  <c r="AI575" i="79"/>
  <c r="AH575" i="79"/>
  <c r="AG575" i="79"/>
  <c r="AF575" i="79"/>
  <c r="AE575" i="79"/>
  <c r="AD575" i="79"/>
  <c r="AC575" i="79"/>
  <c r="AB575" i="79"/>
  <c r="AA575" i="79"/>
  <c r="Z575" i="79"/>
  <c r="Y575" i="79"/>
  <c r="N575" i="79"/>
  <c r="AM574" i="79"/>
  <c r="AL572" i="79"/>
  <c r="AK572" i="79"/>
  <c r="AJ572" i="79"/>
  <c r="AI572" i="79"/>
  <c r="AH572" i="79"/>
  <c r="AG572" i="79"/>
  <c r="AF572" i="79"/>
  <c r="AE572" i="79"/>
  <c r="AD572" i="79"/>
  <c r="AC572" i="79"/>
  <c r="AB572" i="79"/>
  <c r="AA572" i="79"/>
  <c r="Z572" i="79"/>
  <c r="Y572" i="79"/>
  <c r="N572" i="79"/>
  <c r="AM571" i="79"/>
  <c r="AL569" i="79"/>
  <c r="AK569" i="79"/>
  <c r="AJ569" i="79"/>
  <c r="AI569" i="79"/>
  <c r="AH569" i="79"/>
  <c r="AG569" i="79"/>
  <c r="AF569" i="79"/>
  <c r="AE569" i="79"/>
  <c r="AD569" i="79"/>
  <c r="AC569" i="79"/>
  <c r="AB569" i="79"/>
  <c r="AA569" i="79"/>
  <c r="Z569" i="79"/>
  <c r="Y569" i="79"/>
  <c r="N569" i="79"/>
  <c r="AM568" i="79"/>
  <c r="AL566" i="79"/>
  <c r="AK566" i="79"/>
  <c r="AJ566" i="79"/>
  <c r="AI566" i="79"/>
  <c r="AH566" i="79"/>
  <c r="AG566" i="79"/>
  <c r="AF566" i="79"/>
  <c r="AE566" i="79"/>
  <c r="AD566" i="79"/>
  <c r="AC566" i="79"/>
  <c r="AB566" i="79"/>
  <c r="AA566" i="79"/>
  <c r="Z566" i="79"/>
  <c r="Y566" i="79"/>
  <c r="N566" i="79"/>
  <c r="AM565" i="79"/>
  <c r="AL563" i="79"/>
  <c r="AK563" i="79"/>
  <c r="AJ563" i="79"/>
  <c r="AI563" i="79"/>
  <c r="AH563" i="79"/>
  <c r="AG563" i="79"/>
  <c r="AF563" i="79"/>
  <c r="AE563" i="79"/>
  <c r="AD563" i="79"/>
  <c r="AC563" i="79"/>
  <c r="AB563" i="79"/>
  <c r="AA563" i="79"/>
  <c r="Z563" i="79"/>
  <c r="Y563" i="79"/>
  <c r="N563" i="79"/>
  <c r="AM562" i="79"/>
  <c r="AL560" i="79"/>
  <c r="AK560" i="79"/>
  <c r="AJ560" i="79"/>
  <c r="AI560" i="79"/>
  <c r="AH560" i="79"/>
  <c r="AG560" i="79"/>
  <c r="AF560" i="79"/>
  <c r="AE560" i="79"/>
  <c r="AD560" i="79"/>
  <c r="AC560" i="79"/>
  <c r="AB560" i="79"/>
  <c r="AA560" i="79"/>
  <c r="Z560" i="79"/>
  <c r="Y560" i="79"/>
  <c r="N560" i="79"/>
  <c r="AM559" i="79"/>
  <c r="AL557" i="79"/>
  <c r="AK557" i="79"/>
  <c r="AJ557" i="79"/>
  <c r="AI557" i="79"/>
  <c r="AH557" i="79"/>
  <c r="AG557" i="79"/>
  <c r="AF557" i="79"/>
  <c r="AE557" i="79"/>
  <c r="AD557" i="79"/>
  <c r="AC557" i="79"/>
  <c r="AB557" i="79"/>
  <c r="AA557" i="79"/>
  <c r="Z557" i="79"/>
  <c r="Y557" i="79"/>
  <c r="N557" i="79"/>
  <c r="AM556" i="79"/>
  <c r="AL554" i="79"/>
  <c r="AK554" i="79"/>
  <c r="AJ554" i="79"/>
  <c r="AI554" i="79"/>
  <c r="AH554" i="79"/>
  <c r="AG554" i="79"/>
  <c r="AF554" i="79"/>
  <c r="AE554" i="79"/>
  <c r="AD554" i="79"/>
  <c r="AC554" i="79"/>
  <c r="AB554" i="79"/>
  <c r="AA554" i="79"/>
  <c r="Z554" i="79"/>
  <c r="Y554" i="79"/>
  <c r="AM553" i="79"/>
  <c r="AL551" i="79"/>
  <c r="AK551" i="79"/>
  <c r="AJ551" i="79"/>
  <c r="AI551" i="79"/>
  <c r="AH551" i="79"/>
  <c r="AG551" i="79"/>
  <c r="AF551" i="79"/>
  <c r="AE551" i="79"/>
  <c r="AD551" i="79"/>
  <c r="AC551" i="79"/>
  <c r="AB551" i="79"/>
  <c r="AA551" i="79"/>
  <c r="Z551" i="79"/>
  <c r="Y551" i="79"/>
  <c r="N551" i="79"/>
  <c r="AM550" i="79"/>
  <c r="AL548" i="79"/>
  <c r="AK548" i="79"/>
  <c r="AJ548" i="79"/>
  <c r="AI548" i="79"/>
  <c r="AH548" i="79"/>
  <c r="AG548" i="79"/>
  <c r="AF548" i="79"/>
  <c r="AE548" i="79"/>
  <c r="AD548" i="79"/>
  <c r="AC548" i="79"/>
  <c r="AB548" i="79"/>
  <c r="AA548" i="79"/>
  <c r="Z548" i="79"/>
  <c r="Y548" i="79"/>
  <c r="N548" i="79"/>
  <c r="AM547" i="79"/>
  <c r="AL545" i="79"/>
  <c r="AK545" i="79"/>
  <c r="AJ545" i="79"/>
  <c r="AI545" i="79"/>
  <c r="AH545" i="79"/>
  <c r="AG545" i="79"/>
  <c r="AF545" i="79"/>
  <c r="AE545" i="79"/>
  <c r="AD545" i="79"/>
  <c r="AC545" i="79"/>
  <c r="AB545" i="79"/>
  <c r="AA545" i="79"/>
  <c r="Z545" i="79"/>
  <c r="Y545" i="79"/>
  <c r="N545" i="79"/>
  <c r="AM544" i="79"/>
  <c r="AL542" i="79"/>
  <c r="AK542" i="79"/>
  <c r="AJ542" i="79"/>
  <c r="AI542" i="79"/>
  <c r="AH542" i="79"/>
  <c r="AG542" i="79"/>
  <c r="AF542" i="79"/>
  <c r="AE542" i="79"/>
  <c r="AD542" i="79"/>
  <c r="AC542" i="79"/>
  <c r="AB542" i="79"/>
  <c r="AA542" i="79"/>
  <c r="Z542" i="79"/>
  <c r="Y542" i="79"/>
  <c r="N542" i="79"/>
  <c r="AM541" i="79"/>
  <c r="AL539" i="79"/>
  <c r="AK539" i="79"/>
  <c r="AJ539" i="79"/>
  <c r="AI539" i="79"/>
  <c r="AH539" i="79"/>
  <c r="AG539" i="79"/>
  <c r="AF539" i="79"/>
  <c r="AE539" i="79"/>
  <c r="AD539" i="79"/>
  <c r="AC539" i="79"/>
  <c r="AB539" i="79"/>
  <c r="AA539" i="79"/>
  <c r="Z539" i="79"/>
  <c r="Y539" i="79"/>
  <c r="N539" i="79"/>
  <c r="AM538" i="79"/>
  <c r="AL536" i="79"/>
  <c r="AK536" i="79"/>
  <c r="AJ536" i="79"/>
  <c r="AI536" i="79"/>
  <c r="AH536" i="79"/>
  <c r="AG536" i="79"/>
  <c r="AF536" i="79"/>
  <c r="AE536" i="79"/>
  <c r="AD536" i="79"/>
  <c r="AC536" i="79"/>
  <c r="AB536" i="79"/>
  <c r="AA536" i="79"/>
  <c r="Z536" i="79"/>
  <c r="Y536" i="79"/>
  <c r="N536" i="79"/>
  <c r="AM535" i="79"/>
  <c r="AL532" i="79"/>
  <c r="AK532" i="79"/>
  <c r="AJ532" i="79"/>
  <c r="AI532" i="79"/>
  <c r="AH532" i="79"/>
  <c r="AG532" i="79"/>
  <c r="AF532" i="79"/>
  <c r="AE532" i="79"/>
  <c r="AD532" i="79"/>
  <c r="AC532" i="79"/>
  <c r="AB532" i="79"/>
  <c r="AA532" i="79"/>
  <c r="Z532" i="79"/>
  <c r="Y532" i="79"/>
  <c r="N532" i="79"/>
  <c r="AM531" i="79"/>
  <c r="AL529" i="79"/>
  <c r="AK529" i="79"/>
  <c r="AJ529" i="79"/>
  <c r="AI529" i="79"/>
  <c r="AH529" i="79"/>
  <c r="AG529" i="79"/>
  <c r="AF529" i="79"/>
  <c r="AE529" i="79"/>
  <c r="AD529" i="79"/>
  <c r="AC529" i="79"/>
  <c r="AB529" i="79"/>
  <c r="AA529" i="79"/>
  <c r="Z529" i="79"/>
  <c r="Y529" i="79"/>
  <c r="N529" i="79"/>
  <c r="AM528" i="79"/>
  <c r="AL526" i="79"/>
  <c r="AK526" i="79"/>
  <c r="AJ526" i="79"/>
  <c r="AI526" i="79"/>
  <c r="AH526" i="79"/>
  <c r="AG526" i="79"/>
  <c r="AF526" i="79"/>
  <c r="AE526" i="79"/>
  <c r="AD526" i="79"/>
  <c r="AC526" i="79"/>
  <c r="AB526" i="79"/>
  <c r="AA526" i="79"/>
  <c r="Z526" i="79"/>
  <c r="Y526" i="79"/>
  <c r="N526" i="79"/>
  <c r="AM525" i="79"/>
  <c r="AL522" i="79"/>
  <c r="AK522" i="79"/>
  <c r="AJ522" i="79"/>
  <c r="AI522" i="79"/>
  <c r="AH522" i="79"/>
  <c r="AG522" i="79"/>
  <c r="AF522" i="79"/>
  <c r="AE522" i="79"/>
  <c r="AD522" i="79"/>
  <c r="R522" i="79"/>
  <c r="O522" i="79"/>
  <c r="N522" i="79"/>
  <c r="E522" i="79"/>
  <c r="P522" i="79" s="1"/>
  <c r="AM521" i="79"/>
  <c r="AL519" i="79"/>
  <c r="AK519" i="79"/>
  <c r="AJ519" i="79"/>
  <c r="AI519" i="79"/>
  <c r="AH519" i="79"/>
  <c r="AG519" i="79"/>
  <c r="AF519" i="79"/>
  <c r="AE519" i="79"/>
  <c r="AD519" i="79"/>
  <c r="AC519" i="79"/>
  <c r="AB519" i="79"/>
  <c r="AA519" i="79"/>
  <c r="Z519" i="79"/>
  <c r="Y519" i="79"/>
  <c r="N519" i="79"/>
  <c r="AM518" i="79"/>
  <c r="AL516" i="79"/>
  <c r="AK516" i="79"/>
  <c r="AJ516" i="79"/>
  <c r="AI516" i="79"/>
  <c r="AH516" i="79"/>
  <c r="AG516" i="79"/>
  <c r="AF516" i="79"/>
  <c r="AE516" i="79"/>
  <c r="AD516" i="79"/>
  <c r="AC516" i="79"/>
  <c r="AB516" i="79"/>
  <c r="AA516" i="79"/>
  <c r="Z516" i="79"/>
  <c r="Y516" i="79"/>
  <c r="N516" i="79"/>
  <c r="AM515" i="79"/>
  <c r="AL513" i="79"/>
  <c r="AK513" i="79"/>
  <c r="AJ513" i="79"/>
  <c r="AI513" i="79"/>
  <c r="AH513" i="79"/>
  <c r="AG513" i="79"/>
  <c r="AF513" i="79"/>
  <c r="AE513" i="79"/>
  <c r="AD513" i="79"/>
  <c r="AC513" i="79"/>
  <c r="AB513" i="79"/>
  <c r="AA513" i="79"/>
  <c r="Z513" i="79"/>
  <c r="Y513" i="79"/>
  <c r="N513" i="79"/>
  <c r="AM512" i="79"/>
  <c r="AL510" i="79"/>
  <c r="AK510" i="79"/>
  <c r="AJ510" i="79"/>
  <c r="AI510" i="79"/>
  <c r="AH510" i="79"/>
  <c r="AG510" i="79"/>
  <c r="AF510" i="79"/>
  <c r="AE510" i="79"/>
  <c r="AD510" i="79"/>
  <c r="AC510" i="79"/>
  <c r="AB510" i="79"/>
  <c r="AA510" i="79"/>
  <c r="Z510" i="79"/>
  <c r="Y510" i="79"/>
  <c r="N510" i="79"/>
  <c r="AM509" i="79"/>
  <c r="AL507" i="79"/>
  <c r="AK507" i="79"/>
  <c r="AJ507" i="79"/>
  <c r="AI507" i="79"/>
  <c r="AH507" i="79"/>
  <c r="AG507" i="79"/>
  <c r="AF507" i="79"/>
  <c r="AE507" i="79"/>
  <c r="AD507" i="79"/>
  <c r="AC507" i="79"/>
  <c r="AB507" i="79"/>
  <c r="AA507" i="79"/>
  <c r="Z507" i="79"/>
  <c r="Y507" i="79"/>
  <c r="R507" i="79"/>
  <c r="O507" i="79"/>
  <c r="N507" i="79"/>
  <c r="F507" i="79"/>
  <c r="Q507" i="79" s="1"/>
  <c r="E507" i="79"/>
  <c r="P507" i="79" s="1"/>
  <c r="AM506" i="79"/>
  <c r="AL504" i="79"/>
  <c r="AK504" i="79"/>
  <c r="AJ504" i="79"/>
  <c r="AI504" i="79"/>
  <c r="AH504" i="79"/>
  <c r="AG504" i="79"/>
  <c r="AF504" i="79"/>
  <c r="AE504" i="79"/>
  <c r="AD504" i="79"/>
  <c r="AC504" i="79"/>
  <c r="AB504" i="79"/>
  <c r="AA504" i="79"/>
  <c r="Z504" i="79"/>
  <c r="Y504" i="79"/>
  <c r="O504" i="79"/>
  <c r="N504" i="79"/>
  <c r="E504" i="79"/>
  <c r="F504" i="79" s="1"/>
  <c r="G504" i="79" s="1"/>
  <c r="D504" i="79"/>
  <c r="AM503" i="79"/>
  <c r="O503" i="79"/>
  <c r="D503" i="79"/>
  <c r="E503" i="79" s="1"/>
  <c r="F503" i="79" s="1"/>
  <c r="G503" i="79" s="1"/>
  <c r="AL501" i="79"/>
  <c r="AK501" i="79"/>
  <c r="AJ501" i="79"/>
  <c r="AI501" i="79"/>
  <c r="AH501" i="79"/>
  <c r="AG501" i="79"/>
  <c r="AF501" i="79"/>
  <c r="AE501" i="79"/>
  <c r="AD501" i="79"/>
  <c r="R501" i="79"/>
  <c r="O501" i="79"/>
  <c r="O577" i="79" s="1"/>
  <c r="N501" i="79"/>
  <c r="E501" i="79"/>
  <c r="F501" i="79" s="1"/>
  <c r="Q501" i="79" s="1"/>
  <c r="AM500" i="79"/>
  <c r="AL498" i="79"/>
  <c r="AK498" i="79"/>
  <c r="AJ498" i="79"/>
  <c r="AI498" i="79"/>
  <c r="AH498" i="79"/>
  <c r="AG498" i="79"/>
  <c r="AF498" i="79"/>
  <c r="AE498" i="79"/>
  <c r="AD498" i="79"/>
  <c r="Y498" i="79"/>
  <c r="N498" i="79"/>
  <c r="AM497" i="79"/>
  <c r="AL494" i="79"/>
  <c r="AK494" i="79"/>
  <c r="AJ494" i="79"/>
  <c r="AI494" i="79"/>
  <c r="AH494" i="79"/>
  <c r="AG494" i="79"/>
  <c r="AF494" i="79"/>
  <c r="AE494" i="79"/>
  <c r="AD494" i="79"/>
  <c r="AC494" i="79"/>
  <c r="AB494" i="79"/>
  <c r="AA494" i="79"/>
  <c r="Z494" i="79"/>
  <c r="Y494" i="79"/>
  <c r="F494" i="79"/>
  <c r="E494" i="79"/>
  <c r="AM493" i="79"/>
  <c r="AL491" i="79"/>
  <c r="AK491" i="79"/>
  <c r="AJ491" i="79"/>
  <c r="AI491" i="79"/>
  <c r="AH491" i="79"/>
  <c r="AG491" i="79"/>
  <c r="AF491" i="79"/>
  <c r="AE491" i="79"/>
  <c r="AD491" i="79"/>
  <c r="AC491" i="79"/>
  <c r="AB491" i="79"/>
  <c r="AA491" i="79"/>
  <c r="Z491" i="79"/>
  <c r="Y491" i="79"/>
  <c r="AM490" i="79"/>
  <c r="AL488" i="79"/>
  <c r="AK488" i="79"/>
  <c r="AJ488" i="79"/>
  <c r="AI488" i="79"/>
  <c r="AH488" i="79"/>
  <c r="AG488" i="79"/>
  <c r="AF488" i="79"/>
  <c r="AE488" i="79"/>
  <c r="AD488" i="79"/>
  <c r="AC488" i="79"/>
  <c r="AB488" i="79"/>
  <c r="AA488" i="79"/>
  <c r="Z488" i="79"/>
  <c r="Y488" i="79"/>
  <c r="AM487" i="79"/>
  <c r="AL485" i="79"/>
  <c r="AK485" i="79"/>
  <c r="AJ485" i="79"/>
  <c r="AI485" i="79"/>
  <c r="AH485" i="79"/>
  <c r="AG485" i="79"/>
  <c r="AF485" i="79"/>
  <c r="AE485" i="79"/>
  <c r="AD485" i="79"/>
  <c r="AC485" i="79"/>
  <c r="AB485" i="79"/>
  <c r="AA485" i="79"/>
  <c r="Z485" i="79"/>
  <c r="Y485" i="79"/>
  <c r="E485" i="79"/>
  <c r="F485" i="79" s="1"/>
  <c r="AM484" i="79"/>
  <c r="AL482" i="79"/>
  <c r="AK482" i="79"/>
  <c r="AJ482" i="79"/>
  <c r="AI482" i="79"/>
  <c r="AH482" i="79"/>
  <c r="AG482" i="79"/>
  <c r="AF482" i="79"/>
  <c r="AE482" i="79"/>
  <c r="AD482" i="79"/>
  <c r="AC482" i="79"/>
  <c r="AB482" i="79"/>
  <c r="AA482" i="79"/>
  <c r="Z482" i="79"/>
  <c r="Y482" i="79"/>
  <c r="AM481" i="79"/>
  <c r="AL479" i="79"/>
  <c r="AK479" i="79"/>
  <c r="AJ479" i="79"/>
  <c r="AI479" i="79"/>
  <c r="AH479" i="79"/>
  <c r="AG479" i="79"/>
  <c r="AF479" i="79"/>
  <c r="AE479" i="79"/>
  <c r="AD479" i="79"/>
  <c r="AC479" i="79"/>
  <c r="AB479" i="79"/>
  <c r="AA479" i="79"/>
  <c r="Z479" i="79"/>
  <c r="Y479" i="79"/>
  <c r="E479" i="79"/>
  <c r="AM478" i="79"/>
  <c r="AL474" i="79"/>
  <c r="AK474" i="79"/>
  <c r="AJ474" i="79"/>
  <c r="AI474" i="79"/>
  <c r="AH474" i="79"/>
  <c r="AG474" i="79"/>
  <c r="AF474" i="79"/>
  <c r="AE474" i="79"/>
  <c r="AD474" i="79"/>
  <c r="AC474" i="79"/>
  <c r="AB474" i="79"/>
  <c r="AA474" i="79"/>
  <c r="Z474" i="79"/>
  <c r="Y474" i="79"/>
  <c r="N474" i="79"/>
  <c r="AM473" i="79"/>
  <c r="AL471" i="79"/>
  <c r="AK471" i="79"/>
  <c r="AJ471" i="79"/>
  <c r="AI471" i="79"/>
  <c r="AH471" i="79"/>
  <c r="AG471" i="79"/>
  <c r="AF471" i="79"/>
  <c r="AE471" i="79"/>
  <c r="AD471" i="79"/>
  <c r="AC471" i="79"/>
  <c r="AB471" i="79"/>
  <c r="AA471" i="79"/>
  <c r="Z471" i="79"/>
  <c r="Y471" i="79"/>
  <c r="N471" i="79"/>
  <c r="AM470" i="79"/>
  <c r="AL468" i="79"/>
  <c r="AK468" i="79"/>
  <c r="AJ468" i="79"/>
  <c r="AI468" i="79"/>
  <c r="AH468" i="79"/>
  <c r="AG468" i="79"/>
  <c r="AF468" i="79"/>
  <c r="AE468" i="79"/>
  <c r="AD468" i="79"/>
  <c r="AC468" i="79"/>
  <c r="AB468" i="79"/>
  <c r="AA468" i="79"/>
  <c r="Z468" i="79"/>
  <c r="Y468" i="79"/>
  <c r="N468" i="79"/>
  <c r="AM467" i="79"/>
  <c r="AL465" i="79"/>
  <c r="AK465" i="79"/>
  <c r="AJ465" i="79"/>
  <c r="AI465" i="79"/>
  <c r="AH465" i="79"/>
  <c r="AG465" i="79"/>
  <c r="AF465" i="79"/>
  <c r="AE465" i="79"/>
  <c r="AD465" i="79"/>
  <c r="AC465" i="79"/>
  <c r="AB465" i="79"/>
  <c r="AA465" i="79"/>
  <c r="Z465" i="79"/>
  <c r="Y465" i="79"/>
  <c r="N465" i="79"/>
  <c r="AM464" i="79"/>
  <c r="AL461" i="79"/>
  <c r="AK461" i="79"/>
  <c r="AJ461" i="79"/>
  <c r="AI461" i="79"/>
  <c r="AH461" i="79"/>
  <c r="AG461" i="79"/>
  <c r="AF461" i="79"/>
  <c r="AE461" i="79"/>
  <c r="AD461" i="79"/>
  <c r="AC461" i="79"/>
  <c r="AB461" i="79"/>
  <c r="AA461" i="79"/>
  <c r="Z461" i="79"/>
  <c r="Y461" i="79"/>
  <c r="N461" i="79"/>
  <c r="AM460" i="79"/>
  <c r="AL458" i="79"/>
  <c r="AK458" i="79"/>
  <c r="AJ458" i="79"/>
  <c r="AI458" i="79"/>
  <c r="AH458" i="79"/>
  <c r="AG458" i="79"/>
  <c r="AF458" i="79"/>
  <c r="AE458" i="79"/>
  <c r="AD458" i="79"/>
  <c r="AC458" i="79"/>
  <c r="AB458" i="79"/>
  <c r="AA458" i="79"/>
  <c r="Z458" i="79"/>
  <c r="Y458" i="79"/>
  <c r="N458" i="79"/>
  <c r="AM457" i="79"/>
  <c r="AL454" i="79"/>
  <c r="AK454" i="79"/>
  <c r="AJ454" i="79"/>
  <c r="AI454" i="79"/>
  <c r="AH454" i="79"/>
  <c r="AG454" i="79"/>
  <c r="AF454" i="79"/>
  <c r="AE454" i="79"/>
  <c r="AD454" i="79"/>
  <c r="AC454" i="79"/>
  <c r="AB454" i="79"/>
  <c r="AA454" i="79"/>
  <c r="Z454" i="79"/>
  <c r="Y454" i="79"/>
  <c r="N454" i="79"/>
  <c r="AM453" i="79"/>
  <c r="AL450" i="79"/>
  <c r="AK450" i="79"/>
  <c r="AJ450" i="79"/>
  <c r="AI450" i="79"/>
  <c r="AH450" i="79"/>
  <c r="AG450" i="79"/>
  <c r="AF450" i="79"/>
  <c r="AE450" i="79"/>
  <c r="AD450" i="79"/>
  <c r="AC450" i="79"/>
  <c r="AB450" i="79"/>
  <c r="AA450" i="79"/>
  <c r="Z450" i="79"/>
  <c r="Y450" i="79"/>
  <c r="N450" i="79"/>
  <c r="AM449" i="79"/>
  <c r="AL447" i="79"/>
  <c r="AK447" i="79"/>
  <c r="AJ447" i="79"/>
  <c r="AI447" i="79"/>
  <c r="AH447" i="79"/>
  <c r="AG447" i="79"/>
  <c r="AF447" i="79"/>
  <c r="AE447" i="79"/>
  <c r="AD447" i="79"/>
  <c r="AC447" i="79"/>
  <c r="AB447" i="79"/>
  <c r="AA447" i="79"/>
  <c r="Z447" i="79"/>
  <c r="Y447" i="79"/>
  <c r="N447" i="79"/>
  <c r="AM446" i="79"/>
  <c r="AL444" i="79"/>
  <c r="AK444" i="79"/>
  <c r="AJ444" i="79"/>
  <c r="AI444" i="79"/>
  <c r="AH444" i="79"/>
  <c r="AG444" i="79"/>
  <c r="AF444" i="79"/>
  <c r="AE444" i="79"/>
  <c r="AD444" i="79"/>
  <c r="AC444" i="79"/>
  <c r="AB444" i="79"/>
  <c r="AA444" i="79"/>
  <c r="Z444" i="79"/>
  <c r="Y444" i="79"/>
  <c r="N444" i="79"/>
  <c r="AM443" i="79"/>
  <c r="AL440" i="79"/>
  <c r="AK440" i="79"/>
  <c r="AJ440" i="79"/>
  <c r="AI440" i="79"/>
  <c r="AH440" i="79"/>
  <c r="AG440" i="79"/>
  <c r="AF440" i="79"/>
  <c r="AE440" i="79"/>
  <c r="AD440" i="79"/>
  <c r="AC440" i="79"/>
  <c r="AB440" i="79"/>
  <c r="AA440" i="79"/>
  <c r="Z440" i="79"/>
  <c r="Y440" i="79"/>
  <c r="N440" i="79"/>
  <c r="AM439" i="79"/>
  <c r="AL437" i="79"/>
  <c r="AK437" i="79"/>
  <c r="AJ437" i="79"/>
  <c r="AI437" i="79"/>
  <c r="AH437" i="79"/>
  <c r="AG437" i="79"/>
  <c r="AF437" i="79"/>
  <c r="AE437" i="79"/>
  <c r="AD437" i="79"/>
  <c r="AC437" i="79"/>
  <c r="AB437" i="79"/>
  <c r="AA437" i="79"/>
  <c r="Z437" i="79"/>
  <c r="Y437" i="79"/>
  <c r="N437" i="79"/>
  <c r="AM436" i="79"/>
  <c r="AL434" i="79"/>
  <c r="AK434" i="79"/>
  <c r="AJ434" i="79"/>
  <c r="AI434" i="79"/>
  <c r="AH434" i="79"/>
  <c r="AG434" i="79"/>
  <c r="AF434" i="79"/>
  <c r="AE434" i="79"/>
  <c r="AD434" i="79"/>
  <c r="AC434" i="79"/>
  <c r="AB434" i="79"/>
  <c r="AA434" i="79"/>
  <c r="Z434" i="79"/>
  <c r="Y434" i="79"/>
  <c r="N434" i="79"/>
  <c r="AM433" i="79"/>
  <c r="AL431" i="79"/>
  <c r="AK431" i="79"/>
  <c r="AJ431" i="79"/>
  <c r="AI431" i="79"/>
  <c r="AH431" i="79"/>
  <c r="AG431" i="79"/>
  <c r="AF431" i="79"/>
  <c r="AE431" i="79"/>
  <c r="AD431" i="79"/>
  <c r="AC431" i="79"/>
  <c r="AB431" i="79"/>
  <c r="AA431" i="79"/>
  <c r="Z431" i="79"/>
  <c r="Y431" i="79"/>
  <c r="N431" i="79"/>
  <c r="AM430" i="79"/>
  <c r="AL428" i="79"/>
  <c r="AK428" i="79"/>
  <c r="AJ428" i="79"/>
  <c r="AI428" i="79"/>
  <c r="AH428" i="79"/>
  <c r="AG428" i="79"/>
  <c r="AF428" i="79"/>
  <c r="AE428" i="79"/>
  <c r="AD428" i="79"/>
  <c r="AC428" i="79"/>
  <c r="AB428" i="79"/>
  <c r="AA428" i="79"/>
  <c r="Z428" i="79"/>
  <c r="Y428" i="79"/>
  <c r="N428" i="79"/>
  <c r="AM427" i="79"/>
  <c r="AL424" i="79"/>
  <c r="AK424" i="79"/>
  <c r="AJ424" i="79"/>
  <c r="AI424" i="79"/>
  <c r="AH424" i="79"/>
  <c r="AG424" i="79"/>
  <c r="AF424" i="79"/>
  <c r="AE424" i="79"/>
  <c r="AD424" i="79"/>
  <c r="AC424" i="79"/>
  <c r="AB424" i="79"/>
  <c r="AA424" i="79"/>
  <c r="Z424" i="79"/>
  <c r="Y424" i="79"/>
  <c r="AM423" i="79"/>
  <c r="AL421" i="79"/>
  <c r="AK421" i="79"/>
  <c r="AJ421" i="79"/>
  <c r="AI421" i="79"/>
  <c r="AH421" i="79"/>
  <c r="AG421" i="79"/>
  <c r="AF421" i="79"/>
  <c r="AE421" i="79"/>
  <c r="AD421" i="79"/>
  <c r="AC421" i="79"/>
  <c r="AB421" i="79"/>
  <c r="AA421" i="79"/>
  <c r="Z421" i="79"/>
  <c r="Y421" i="79"/>
  <c r="AM420" i="79"/>
  <c r="AL418" i="79"/>
  <c r="AK418" i="79"/>
  <c r="AJ418" i="79"/>
  <c r="AI418" i="79"/>
  <c r="AH418" i="79"/>
  <c r="AG418" i="79"/>
  <c r="AF418" i="79"/>
  <c r="AE418" i="79"/>
  <c r="AD418" i="79"/>
  <c r="AC418" i="79"/>
  <c r="AB418" i="79"/>
  <c r="AA418" i="79"/>
  <c r="Z418" i="79"/>
  <c r="Y418" i="79"/>
  <c r="AM417" i="79"/>
  <c r="AL415" i="79"/>
  <c r="AK415" i="79"/>
  <c r="AJ415" i="79"/>
  <c r="AI415" i="79"/>
  <c r="AH415" i="79"/>
  <c r="AG415" i="79"/>
  <c r="AF415" i="79"/>
  <c r="AE415" i="79"/>
  <c r="AD415" i="79"/>
  <c r="AC415" i="79"/>
  <c r="AB415" i="79"/>
  <c r="AA415" i="79"/>
  <c r="Z415" i="79"/>
  <c r="Y415" i="79"/>
  <c r="AM414" i="79"/>
  <c r="AL412" i="79"/>
  <c r="AK412" i="79"/>
  <c r="AJ412" i="79"/>
  <c r="AI412" i="79"/>
  <c r="AH412" i="79"/>
  <c r="AG412" i="79"/>
  <c r="AF412" i="79"/>
  <c r="AE412" i="79"/>
  <c r="AD412" i="79"/>
  <c r="AC412" i="79"/>
  <c r="AB412" i="79"/>
  <c r="AA412" i="79"/>
  <c r="Z412" i="79"/>
  <c r="Y412" i="79"/>
  <c r="AM411" i="79"/>
  <c r="AM408" i="79"/>
  <c r="AL383" i="79"/>
  <c r="AK383" i="79"/>
  <c r="AJ383" i="79"/>
  <c r="AI383" i="79"/>
  <c r="AH383" i="79"/>
  <c r="AG383" i="79"/>
  <c r="AF383" i="79"/>
  <c r="AE383" i="79"/>
  <c r="AD383" i="79"/>
  <c r="AC383" i="79"/>
  <c r="AB383" i="79"/>
  <c r="AA383" i="79"/>
  <c r="Z383" i="79"/>
  <c r="Y383" i="79"/>
  <c r="N383" i="79"/>
  <c r="AM382" i="79"/>
  <c r="AL380" i="79"/>
  <c r="AK380" i="79"/>
  <c r="AJ380" i="79"/>
  <c r="AI380" i="79"/>
  <c r="AH380" i="79"/>
  <c r="AG380" i="79"/>
  <c r="AF380" i="79"/>
  <c r="AE380" i="79"/>
  <c r="AD380" i="79"/>
  <c r="AC380" i="79"/>
  <c r="AB380" i="79"/>
  <c r="AA380" i="79"/>
  <c r="Z380" i="79"/>
  <c r="Y380" i="79"/>
  <c r="N380" i="79"/>
  <c r="AM379" i="79"/>
  <c r="AL377" i="79"/>
  <c r="AK377" i="79"/>
  <c r="AJ377" i="79"/>
  <c r="AI377" i="79"/>
  <c r="AH377" i="79"/>
  <c r="AG377" i="79"/>
  <c r="AF377" i="79"/>
  <c r="AE377" i="79"/>
  <c r="AD377" i="79"/>
  <c r="AC377" i="79"/>
  <c r="AB377" i="79"/>
  <c r="AA377" i="79"/>
  <c r="Z377" i="79"/>
  <c r="Y377" i="79"/>
  <c r="N377" i="79"/>
  <c r="AM376" i="79"/>
  <c r="AL374" i="79"/>
  <c r="AK374" i="79"/>
  <c r="AJ374" i="79"/>
  <c r="AI374" i="79"/>
  <c r="AH374" i="79"/>
  <c r="AG374" i="79"/>
  <c r="AF374" i="79"/>
  <c r="AE374" i="79"/>
  <c r="AD374" i="79"/>
  <c r="AC374" i="79"/>
  <c r="AB374" i="79"/>
  <c r="AA374" i="79"/>
  <c r="Z374" i="79"/>
  <c r="Y374" i="79"/>
  <c r="N374" i="79"/>
  <c r="AM373" i="79"/>
  <c r="AL371" i="79"/>
  <c r="AK371" i="79"/>
  <c r="AJ371" i="79"/>
  <c r="AI371" i="79"/>
  <c r="AH371" i="79"/>
  <c r="AG371" i="79"/>
  <c r="AF371" i="79"/>
  <c r="AE371" i="79"/>
  <c r="AD371" i="79"/>
  <c r="AC371" i="79"/>
  <c r="AB371" i="79"/>
  <c r="AA371" i="79"/>
  <c r="Z371" i="79"/>
  <c r="Y371" i="79"/>
  <c r="N371" i="79"/>
  <c r="AM370" i="79"/>
  <c r="AL368" i="79"/>
  <c r="AK368" i="79"/>
  <c r="AJ368" i="79"/>
  <c r="AI368" i="79"/>
  <c r="AH368" i="79"/>
  <c r="AG368" i="79"/>
  <c r="AF368" i="79"/>
  <c r="AE368" i="79"/>
  <c r="AD368" i="79"/>
  <c r="AC368" i="79"/>
  <c r="AB368" i="79"/>
  <c r="AA368" i="79"/>
  <c r="Z368" i="79"/>
  <c r="Y368" i="79"/>
  <c r="N368" i="79"/>
  <c r="AM367" i="79"/>
  <c r="AL365" i="79"/>
  <c r="AK365" i="79"/>
  <c r="AJ365" i="79"/>
  <c r="AI365" i="79"/>
  <c r="AH365" i="79"/>
  <c r="AG365" i="79"/>
  <c r="AF365" i="79"/>
  <c r="AE365" i="79"/>
  <c r="AD365" i="79"/>
  <c r="AC365" i="79"/>
  <c r="AB365" i="79"/>
  <c r="AA365" i="79"/>
  <c r="Z365" i="79"/>
  <c r="Y365" i="79"/>
  <c r="N365" i="79"/>
  <c r="AM364" i="79"/>
  <c r="AL362" i="79"/>
  <c r="AK362" i="79"/>
  <c r="AJ362" i="79"/>
  <c r="AI362" i="79"/>
  <c r="AH362" i="79"/>
  <c r="AG362" i="79"/>
  <c r="AF362" i="79"/>
  <c r="AE362" i="79"/>
  <c r="AD362" i="79"/>
  <c r="AC362" i="79"/>
  <c r="AB362" i="79"/>
  <c r="AA362" i="79"/>
  <c r="Z362" i="79"/>
  <c r="Y362" i="79"/>
  <c r="AM361" i="79"/>
  <c r="AL359" i="79"/>
  <c r="AK359" i="79"/>
  <c r="AJ359" i="79"/>
  <c r="AI359" i="79"/>
  <c r="AH359" i="79"/>
  <c r="AG359" i="79"/>
  <c r="AF359" i="79"/>
  <c r="AE359" i="79"/>
  <c r="AD359" i="79"/>
  <c r="AC359" i="79"/>
  <c r="AB359" i="79"/>
  <c r="AA359" i="79"/>
  <c r="Z359" i="79"/>
  <c r="Y359" i="79"/>
  <c r="N359" i="79"/>
  <c r="AM358" i="79"/>
  <c r="AL356" i="79"/>
  <c r="AK356" i="79"/>
  <c r="AJ356" i="79"/>
  <c r="AI356" i="79"/>
  <c r="AH356" i="79"/>
  <c r="AG356" i="79"/>
  <c r="AF356" i="79"/>
  <c r="AE356" i="79"/>
  <c r="AD356" i="79"/>
  <c r="AC356" i="79"/>
  <c r="AB356" i="79"/>
  <c r="AA356" i="79"/>
  <c r="Z356" i="79"/>
  <c r="Y356" i="79"/>
  <c r="N356" i="79"/>
  <c r="AM355" i="79"/>
  <c r="AL353" i="79"/>
  <c r="AK353" i="79"/>
  <c r="AJ353" i="79"/>
  <c r="AI353" i="79"/>
  <c r="AH353" i="79"/>
  <c r="AG353" i="79"/>
  <c r="AF353" i="79"/>
  <c r="AE353" i="79"/>
  <c r="AD353" i="79"/>
  <c r="AC353" i="79"/>
  <c r="AB353" i="79"/>
  <c r="AA353" i="79"/>
  <c r="Z353" i="79"/>
  <c r="Y353" i="79"/>
  <c r="N353" i="79"/>
  <c r="AM352" i="79"/>
  <c r="AL350" i="79"/>
  <c r="AK350" i="79"/>
  <c r="AJ350" i="79"/>
  <c r="AI350" i="79"/>
  <c r="AH350" i="79"/>
  <c r="AG350" i="79"/>
  <c r="AF350" i="79"/>
  <c r="AE350" i="79"/>
  <c r="AD350" i="79"/>
  <c r="AC350" i="79"/>
  <c r="AB350" i="79"/>
  <c r="AA350" i="79"/>
  <c r="Z350" i="79"/>
  <c r="Y350" i="79"/>
  <c r="N350" i="79"/>
  <c r="AM349" i="79"/>
  <c r="AL347" i="79"/>
  <c r="AK347" i="79"/>
  <c r="AJ347" i="79"/>
  <c r="AI347" i="79"/>
  <c r="AH347" i="79"/>
  <c r="AG347" i="79"/>
  <c r="AF347" i="79"/>
  <c r="AE347" i="79"/>
  <c r="AD347" i="79"/>
  <c r="AC347" i="79"/>
  <c r="AB347" i="79"/>
  <c r="AA347" i="79"/>
  <c r="Z347" i="79"/>
  <c r="Y347" i="79"/>
  <c r="N347" i="79"/>
  <c r="AM346" i="79"/>
  <c r="AL344" i="79"/>
  <c r="AK344" i="79"/>
  <c r="AJ344" i="79"/>
  <c r="AI344" i="79"/>
  <c r="AH344" i="79"/>
  <c r="AG344" i="79"/>
  <c r="AF344" i="79"/>
  <c r="AE344" i="79"/>
  <c r="AD344" i="79"/>
  <c r="AC344" i="79"/>
  <c r="AB344" i="79"/>
  <c r="AA344" i="79"/>
  <c r="Z344" i="79"/>
  <c r="Y344" i="79"/>
  <c r="N344" i="79"/>
  <c r="AM343" i="79"/>
  <c r="AL340" i="79"/>
  <c r="AK340" i="79"/>
  <c r="AJ340" i="79"/>
  <c r="AI340" i="79"/>
  <c r="AH340" i="79"/>
  <c r="AG340" i="79"/>
  <c r="AF340" i="79"/>
  <c r="AE340" i="79"/>
  <c r="AD340" i="79"/>
  <c r="AC340" i="79"/>
  <c r="AB340" i="79"/>
  <c r="AA340" i="79"/>
  <c r="Z340" i="79"/>
  <c r="Y340" i="79"/>
  <c r="N340" i="79"/>
  <c r="AM339" i="79"/>
  <c r="AL337" i="79"/>
  <c r="AK337" i="79"/>
  <c r="AJ337" i="79"/>
  <c r="AI337" i="79"/>
  <c r="AH337" i="79"/>
  <c r="AG337" i="79"/>
  <c r="AF337" i="79"/>
  <c r="AE337" i="79"/>
  <c r="AD337" i="79"/>
  <c r="AC337" i="79"/>
  <c r="AB337" i="79"/>
  <c r="AA337" i="79"/>
  <c r="Z337" i="79"/>
  <c r="Y337" i="79"/>
  <c r="N337" i="79"/>
  <c r="AM336" i="79"/>
  <c r="AL334" i="79"/>
  <c r="AK334" i="79"/>
  <c r="AJ334" i="79"/>
  <c r="AI334" i="79"/>
  <c r="AH334" i="79"/>
  <c r="AG334" i="79"/>
  <c r="AF334" i="79"/>
  <c r="AE334" i="79"/>
  <c r="AD334" i="79"/>
  <c r="AC334" i="79"/>
  <c r="AB334" i="79"/>
  <c r="AA334" i="79"/>
  <c r="Z334" i="79"/>
  <c r="Y334" i="79"/>
  <c r="N334" i="79"/>
  <c r="AM333" i="79"/>
  <c r="AL330" i="79"/>
  <c r="AK330" i="79"/>
  <c r="AJ330" i="79"/>
  <c r="AI330" i="79"/>
  <c r="AH330" i="79"/>
  <c r="AG330" i="79"/>
  <c r="AF330" i="79"/>
  <c r="AE330" i="79"/>
  <c r="AD330" i="79"/>
  <c r="AC330" i="79"/>
  <c r="AB330" i="79"/>
  <c r="AA330" i="79"/>
  <c r="Z330" i="79"/>
  <c r="Y330" i="79"/>
  <c r="N330" i="79"/>
  <c r="AM329" i="79"/>
  <c r="AL327" i="79"/>
  <c r="AK327" i="79"/>
  <c r="AJ327" i="79"/>
  <c r="AI327" i="79"/>
  <c r="AH327" i="79"/>
  <c r="AG327" i="79"/>
  <c r="AF327" i="79"/>
  <c r="AE327" i="79"/>
  <c r="AD327" i="79"/>
  <c r="AC327" i="79"/>
  <c r="AB327" i="79"/>
  <c r="AA327" i="79"/>
  <c r="Z327" i="79"/>
  <c r="Y327" i="79"/>
  <c r="N327" i="79"/>
  <c r="AM326" i="79"/>
  <c r="AL324" i="79"/>
  <c r="AK324" i="79"/>
  <c r="AJ324" i="79"/>
  <c r="AI324" i="79"/>
  <c r="AH324" i="79"/>
  <c r="AG324" i="79"/>
  <c r="AF324" i="79"/>
  <c r="AE324" i="79"/>
  <c r="AD324" i="79"/>
  <c r="AC324" i="79"/>
  <c r="AB324" i="79"/>
  <c r="AA324" i="79"/>
  <c r="Z324" i="79"/>
  <c r="Y324" i="79"/>
  <c r="N324" i="79"/>
  <c r="AM323" i="79"/>
  <c r="AL321" i="79"/>
  <c r="AK321" i="79"/>
  <c r="AJ321" i="79"/>
  <c r="AI321" i="79"/>
  <c r="AH321" i="79"/>
  <c r="AG321" i="79"/>
  <c r="AF321" i="79"/>
  <c r="AE321" i="79"/>
  <c r="AD321" i="79"/>
  <c r="AC321" i="79"/>
  <c r="AB321" i="79"/>
  <c r="AA321" i="79"/>
  <c r="Z321" i="79"/>
  <c r="Y321" i="79"/>
  <c r="N321" i="79"/>
  <c r="AM320" i="79"/>
  <c r="AL318" i="79"/>
  <c r="AK318" i="79"/>
  <c r="AJ318" i="79"/>
  <c r="AI318" i="79"/>
  <c r="AH318" i="79"/>
  <c r="AG318" i="79"/>
  <c r="AF318" i="79"/>
  <c r="AE318" i="79"/>
  <c r="AD318" i="79"/>
  <c r="AC318" i="79"/>
  <c r="AB318" i="79"/>
  <c r="Y318" i="79"/>
  <c r="N318" i="79"/>
  <c r="AM317" i="79"/>
  <c r="AL315" i="79"/>
  <c r="AK315" i="79"/>
  <c r="AJ315" i="79"/>
  <c r="AI315" i="79"/>
  <c r="AH315" i="79"/>
  <c r="AG315" i="79"/>
  <c r="AF315" i="79"/>
  <c r="AE315" i="79"/>
  <c r="AD315" i="79"/>
  <c r="AC315" i="79"/>
  <c r="AB315" i="79"/>
  <c r="AA315" i="79"/>
  <c r="Z315" i="79"/>
  <c r="Y315" i="79"/>
  <c r="N315" i="79"/>
  <c r="AM314" i="79"/>
  <c r="AL312" i="79"/>
  <c r="AK312" i="79"/>
  <c r="AJ312" i="79"/>
  <c r="AI312" i="79"/>
  <c r="AH312" i="79"/>
  <c r="AG312" i="79"/>
  <c r="AF312" i="79"/>
  <c r="AE312" i="79"/>
  <c r="AD312" i="79"/>
  <c r="AC312" i="79"/>
  <c r="AB312" i="79"/>
  <c r="AA312" i="79"/>
  <c r="Z312" i="79"/>
  <c r="Y312" i="79"/>
  <c r="N312" i="79"/>
  <c r="AM311" i="79"/>
  <c r="X311" i="79"/>
  <c r="W311" i="79"/>
  <c r="V311" i="79"/>
  <c r="U311" i="79"/>
  <c r="T311" i="79"/>
  <c r="S311" i="79"/>
  <c r="R311" i="79"/>
  <c r="Q311" i="79"/>
  <c r="P311" i="79"/>
  <c r="O311" i="79"/>
  <c r="D311" i="79"/>
  <c r="D385" i="79" s="1"/>
  <c r="S309" i="79"/>
  <c r="O309" i="79"/>
  <c r="O385" i="79" s="1"/>
  <c r="E309" i="79"/>
  <c r="P309" i="79" s="1"/>
  <c r="AL308" i="79"/>
  <c r="AK308" i="79"/>
  <c r="AJ308" i="79"/>
  <c r="AI308" i="79"/>
  <c r="AH308" i="79"/>
  <c r="AG308" i="79"/>
  <c r="AF308" i="79"/>
  <c r="AE308" i="79"/>
  <c r="Y308" i="79"/>
  <c r="N308" i="79"/>
  <c r="AM307" i="79"/>
  <c r="AL305" i="79"/>
  <c r="AK305" i="79"/>
  <c r="AJ305" i="79"/>
  <c r="AI305" i="79"/>
  <c r="AH305" i="79"/>
  <c r="AG305" i="79"/>
  <c r="AF305" i="79"/>
  <c r="AE305" i="79"/>
  <c r="AD305" i="79"/>
  <c r="AC305" i="79"/>
  <c r="Y305" i="79"/>
  <c r="N305" i="79"/>
  <c r="AM304" i="79"/>
  <c r="AL301" i="79"/>
  <c r="AK301" i="79"/>
  <c r="AJ301" i="79"/>
  <c r="AI301" i="79"/>
  <c r="AH301" i="79"/>
  <c r="AG301" i="79"/>
  <c r="AF301" i="79"/>
  <c r="AE301" i="79"/>
  <c r="AD301" i="79"/>
  <c r="AC301" i="79"/>
  <c r="AB301" i="79"/>
  <c r="AA301" i="79"/>
  <c r="Z301" i="79"/>
  <c r="Y301" i="79"/>
  <c r="AM300" i="79"/>
  <c r="AL298" i="79"/>
  <c r="AK298" i="79"/>
  <c r="AJ298" i="79"/>
  <c r="AI298" i="79"/>
  <c r="AH298" i="79"/>
  <c r="AG298" i="79"/>
  <c r="AF298" i="79"/>
  <c r="AE298" i="79"/>
  <c r="AD298" i="79"/>
  <c r="AC298" i="79"/>
  <c r="AB298" i="79"/>
  <c r="AA298" i="79"/>
  <c r="Z298" i="79"/>
  <c r="Y298" i="79"/>
  <c r="AM297" i="79"/>
  <c r="Y295" i="79"/>
  <c r="F295" i="79"/>
  <c r="E295" i="79"/>
  <c r="AL294" i="79"/>
  <c r="AK294" i="79"/>
  <c r="AJ294" i="79"/>
  <c r="AI294" i="79"/>
  <c r="AH294" i="79"/>
  <c r="AG294" i="79"/>
  <c r="AF294" i="79"/>
  <c r="AE294" i="79"/>
  <c r="AD294" i="79"/>
  <c r="AC294" i="79"/>
  <c r="AB294" i="79"/>
  <c r="AA294" i="79"/>
  <c r="Z294" i="79"/>
  <c r="Y294" i="79"/>
  <c r="AM293" i="79"/>
  <c r="AL291" i="79"/>
  <c r="AK291" i="79"/>
  <c r="AJ291" i="79"/>
  <c r="AI291" i="79"/>
  <c r="AH291" i="79"/>
  <c r="AG291" i="79"/>
  <c r="AF291" i="79"/>
  <c r="AE291" i="79"/>
  <c r="AD291" i="79"/>
  <c r="AC291" i="79"/>
  <c r="AB291" i="79"/>
  <c r="AA291" i="79"/>
  <c r="Z291" i="79"/>
  <c r="Y291" i="79"/>
  <c r="AM290" i="79"/>
  <c r="AL286" i="79"/>
  <c r="AK286" i="79"/>
  <c r="AJ286" i="79"/>
  <c r="AI286" i="79"/>
  <c r="AH286" i="79"/>
  <c r="AG286" i="79"/>
  <c r="AF286" i="79"/>
  <c r="AE286" i="79"/>
  <c r="AD286" i="79"/>
  <c r="AC286" i="79"/>
  <c r="AB286" i="79"/>
  <c r="AA286" i="79"/>
  <c r="Z286" i="79"/>
  <c r="Y286" i="79"/>
  <c r="N286" i="79"/>
  <c r="AM285" i="79"/>
  <c r="AL283" i="79"/>
  <c r="AK283" i="79"/>
  <c r="AJ283" i="79"/>
  <c r="AI283" i="79"/>
  <c r="AH283" i="79"/>
  <c r="AG283" i="79"/>
  <c r="AF283" i="79"/>
  <c r="AE283" i="79"/>
  <c r="AD283" i="79"/>
  <c r="AC283" i="79"/>
  <c r="AB283" i="79"/>
  <c r="AA283" i="79"/>
  <c r="Z283" i="79"/>
  <c r="Y283" i="79"/>
  <c r="N283" i="79"/>
  <c r="AM282" i="79"/>
  <c r="AL280" i="79"/>
  <c r="AK280" i="79"/>
  <c r="AJ280" i="79"/>
  <c r="AI280" i="79"/>
  <c r="AH280" i="79"/>
  <c r="AG280" i="79"/>
  <c r="AF280" i="79"/>
  <c r="AE280" i="79"/>
  <c r="AD280" i="79"/>
  <c r="AC280" i="79"/>
  <c r="AB280" i="79"/>
  <c r="AA280" i="79"/>
  <c r="Z280" i="79"/>
  <c r="Y280" i="79"/>
  <c r="N280" i="79"/>
  <c r="AM279" i="79"/>
  <c r="AL277" i="79"/>
  <c r="AK277" i="79"/>
  <c r="AJ277" i="79"/>
  <c r="AI277" i="79"/>
  <c r="AH277" i="79"/>
  <c r="AG277" i="79"/>
  <c r="AF277" i="79"/>
  <c r="AE277" i="79"/>
  <c r="AD277" i="79"/>
  <c r="AC277" i="79"/>
  <c r="AB277" i="79"/>
  <c r="AA277" i="79"/>
  <c r="Z277" i="79"/>
  <c r="Y277" i="79"/>
  <c r="N277" i="79"/>
  <c r="AM276" i="79"/>
  <c r="AL273" i="79"/>
  <c r="AK273" i="79"/>
  <c r="AJ273" i="79"/>
  <c r="AI273" i="79"/>
  <c r="AH273" i="79"/>
  <c r="AG273" i="79"/>
  <c r="AF273" i="79"/>
  <c r="AE273" i="79"/>
  <c r="AD273" i="79"/>
  <c r="AC273" i="79"/>
  <c r="AB273" i="79"/>
  <c r="AA273" i="79"/>
  <c r="Z273" i="79"/>
  <c r="Y273" i="79"/>
  <c r="N273" i="79"/>
  <c r="AM272" i="79"/>
  <c r="AL270" i="79"/>
  <c r="AK270" i="79"/>
  <c r="AJ270" i="79"/>
  <c r="AI270" i="79"/>
  <c r="AH270" i="79"/>
  <c r="AG270" i="79"/>
  <c r="AF270" i="79"/>
  <c r="AE270" i="79"/>
  <c r="AD270" i="79"/>
  <c r="AC270" i="79"/>
  <c r="AB270" i="79"/>
  <c r="AA270" i="79"/>
  <c r="Z270" i="79"/>
  <c r="Y270" i="79"/>
  <c r="N270" i="79"/>
  <c r="AM269" i="79"/>
  <c r="AL266" i="79"/>
  <c r="AK266" i="79"/>
  <c r="AJ266" i="79"/>
  <c r="AI266" i="79"/>
  <c r="AH266" i="79"/>
  <c r="AG266" i="79"/>
  <c r="AF266" i="79"/>
  <c r="AE266" i="79"/>
  <c r="AD266" i="79"/>
  <c r="AC266" i="79"/>
  <c r="AB266" i="79"/>
  <c r="AA266" i="79"/>
  <c r="Z266" i="79"/>
  <c r="Y266" i="79"/>
  <c r="N266" i="79"/>
  <c r="AM265" i="79"/>
  <c r="AL262" i="79"/>
  <c r="AK262" i="79"/>
  <c r="AJ262" i="79"/>
  <c r="AI262" i="79"/>
  <c r="AH262" i="79"/>
  <c r="AG262" i="79"/>
  <c r="AF262" i="79"/>
  <c r="AE262" i="79"/>
  <c r="AD262" i="79"/>
  <c r="AC262" i="79"/>
  <c r="AB262" i="79"/>
  <c r="AA262" i="79"/>
  <c r="Z262" i="79"/>
  <c r="Y262" i="79"/>
  <c r="N262" i="79"/>
  <c r="AM261" i="79"/>
  <c r="AL259" i="79"/>
  <c r="AK259" i="79"/>
  <c r="AJ259" i="79"/>
  <c r="AI259" i="79"/>
  <c r="AH259" i="79"/>
  <c r="AG259" i="79"/>
  <c r="AF259" i="79"/>
  <c r="AE259" i="79"/>
  <c r="AD259" i="79"/>
  <c r="AC259" i="79"/>
  <c r="AB259" i="79"/>
  <c r="AA259" i="79"/>
  <c r="Z259" i="79"/>
  <c r="Y259" i="79"/>
  <c r="N259" i="79"/>
  <c r="AM258" i="79"/>
  <c r="AL256" i="79"/>
  <c r="AK256" i="79"/>
  <c r="AJ256" i="79"/>
  <c r="AI256" i="79"/>
  <c r="AH256" i="79"/>
  <c r="AG256" i="79"/>
  <c r="AF256" i="79"/>
  <c r="AE256" i="79"/>
  <c r="AD256" i="79"/>
  <c r="AC256" i="79"/>
  <c r="AB256" i="79"/>
  <c r="AA256" i="79"/>
  <c r="Z256" i="79"/>
  <c r="Y256" i="79"/>
  <c r="N256" i="79"/>
  <c r="AM255" i="79"/>
  <c r="AL252" i="79"/>
  <c r="AK252" i="79"/>
  <c r="AJ252" i="79"/>
  <c r="AI252" i="79"/>
  <c r="AH252" i="79"/>
  <c r="AG252" i="79"/>
  <c r="AF252" i="79"/>
  <c r="AE252" i="79"/>
  <c r="AD252" i="79"/>
  <c r="AC252" i="79"/>
  <c r="AB252" i="79"/>
  <c r="AA252" i="79"/>
  <c r="Z252" i="79"/>
  <c r="Y252" i="79"/>
  <c r="N252" i="79"/>
  <c r="AM251" i="79"/>
  <c r="AL249" i="79"/>
  <c r="AK249" i="79"/>
  <c r="AJ249" i="79"/>
  <c r="AI249" i="79"/>
  <c r="AH249" i="79"/>
  <c r="AG249" i="79"/>
  <c r="AF249" i="79"/>
  <c r="AE249" i="79"/>
  <c r="AD249" i="79"/>
  <c r="AC249" i="79"/>
  <c r="AB249" i="79"/>
  <c r="AA249" i="79"/>
  <c r="Z249" i="79"/>
  <c r="Y249" i="79"/>
  <c r="N249" i="79"/>
  <c r="AM248" i="79"/>
  <c r="AL246" i="79"/>
  <c r="AK246" i="79"/>
  <c r="AJ246" i="79"/>
  <c r="AI246" i="79"/>
  <c r="AH246" i="79"/>
  <c r="AG246" i="79"/>
  <c r="AF246" i="79"/>
  <c r="AE246" i="79"/>
  <c r="AD246" i="79"/>
  <c r="AC246" i="79"/>
  <c r="AB246" i="79"/>
  <c r="AA246" i="79"/>
  <c r="Z246" i="79"/>
  <c r="Y246" i="79"/>
  <c r="N246" i="79"/>
  <c r="AM245" i="79"/>
  <c r="AL243" i="79"/>
  <c r="AK243" i="79"/>
  <c r="AJ243" i="79"/>
  <c r="AI243" i="79"/>
  <c r="AH243" i="79"/>
  <c r="AG243" i="79"/>
  <c r="AF243" i="79"/>
  <c r="AE243" i="79"/>
  <c r="AD243" i="79"/>
  <c r="AC243" i="79"/>
  <c r="AB243" i="79"/>
  <c r="AA243" i="79"/>
  <c r="Z243" i="79"/>
  <c r="Y243" i="79"/>
  <c r="N243" i="79"/>
  <c r="AM242" i="79"/>
  <c r="AL240" i="79"/>
  <c r="AK240" i="79"/>
  <c r="AJ240" i="79"/>
  <c r="AI240" i="79"/>
  <c r="AH240" i="79"/>
  <c r="AG240" i="79"/>
  <c r="AF240" i="79"/>
  <c r="AE240" i="79"/>
  <c r="AD240" i="79"/>
  <c r="AC240" i="79"/>
  <c r="AB240" i="79"/>
  <c r="AA240" i="79"/>
  <c r="Z240" i="79"/>
  <c r="Y240" i="79"/>
  <c r="N240" i="79"/>
  <c r="AM239" i="79"/>
  <c r="AL236" i="79"/>
  <c r="AK236" i="79"/>
  <c r="AJ236" i="79"/>
  <c r="AI236" i="79"/>
  <c r="AH236" i="79"/>
  <c r="AG236" i="79"/>
  <c r="AF236" i="79"/>
  <c r="AE236" i="79"/>
  <c r="AD236" i="79"/>
  <c r="AC236" i="79"/>
  <c r="AB236" i="79"/>
  <c r="AA236" i="79"/>
  <c r="Z236" i="79"/>
  <c r="Y236" i="79"/>
  <c r="AM235" i="79"/>
  <c r="AL233" i="79"/>
  <c r="AK233" i="79"/>
  <c r="AJ233" i="79"/>
  <c r="AI233" i="79"/>
  <c r="AH233" i="79"/>
  <c r="AG233" i="79"/>
  <c r="AF233" i="79"/>
  <c r="AE233" i="79"/>
  <c r="AD233" i="79"/>
  <c r="AC233" i="79"/>
  <c r="AB233" i="79"/>
  <c r="AA233" i="79"/>
  <c r="Z233" i="79"/>
  <c r="Y233" i="79"/>
  <c r="AM232" i="79"/>
  <c r="AL230" i="79"/>
  <c r="AK230" i="79"/>
  <c r="AJ230" i="79"/>
  <c r="AI230" i="79"/>
  <c r="AH230" i="79"/>
  <c r="AG230" i="79"/>
  <c r="AF230" i="79"/>
  <c r="AE230" i="79"/>
  <c r="AD230" i="79"/>
  <c r="AC230" i="79"/>
  <c r="AB230" i="79"/>
  <c r="AA230" i="79"/>
  <c r="Z230" i="79"/>
  <c r="Y230" i="79"/>
  <c r="AM229" i="79"/>
  <c r="AL227" i="79"/>
  <c r="AK227" i="79"/>
  <c r="AJ227" i="79"/>
  <c r="AI227" i="79"/>
  <c r="AH227" i="79"/>
  <c r="AG227" i="79"/>
  <c r="AF227" i="79"/>
  <c r="AE227" i="79"/>
  <c r="AD227" i="79"/>
  <c r="AC227" i="79"/>
  <c r="AB227" i="79"/>
  <c r="AA227" i="79"/>
  <c r="Z227" i="79"/>
  <c r="Y227" i="79"/>
  <c r="AM226" i="79"/>
  <c r="AL224" i="79"/>
  <c r="AK224" i="79"/>
  <c r="AJ224" i="79"/>
  <c r="AI224" i="79"/>
  <c r="AH224" i="79"/>
  <c r="AG224" i="79"/>
  <c r="AF224" i="79"/>
  <c r="AE224" i="79"/>
  <c r="AD224" i="79"/>
  <c r="AC224" i="79"/>
  <c r="AB224" i="79"/>
  <c r="AA224" i="79"/>
  <c r="Z224" i="79"/>
  <c r="Y224" i="79"/>
  <c r="AM223" i="79"/>
  <c r="AM220" i="79"/>
  <c r="D197" i="79"/>
  <c r="AL195" i="79"/>
  <c r="AK195" i="79"/>
  <c r="AJ195" i="79"/>
  <c r="AI195" i="79"/>
  <c r="AH195" i="79"/>
  <c r="AG195" i="79"/>
  <c r="AF195" i="79"/>
  <c r="AE195" i="79"/>
  <c r="AD195" i="79"/>
  <c r="AC195" i="79"/>
  <c r="AB195" i="79"/>
  <c r="AA195" i="79"/>
  <c r="Z195" i="79"/>
  <c r="Y195" i="79"/>
  <c r="N195" i="79"/>
  <c r="AM194" i="79"/>
  <c r="AL192" i="79"/>
  <c r="AK192" i="79"/>
  <c r="AJ192" i="79"/>
  <c r="AI192" i="79"/>
  <c r="AH192" i="79"/>
  <c r="AG192" i="79"/>
  <c r="AF192" i="79"/>
  <c r="AE192" i="79"/>
  <c r="AD192" i="79"/>
  <c r="AC192" i="79"/>
  <c r="AB192" i="79"/>
  <c r="AA192" i="79"/>
  <c r="Z192" i="79"/>
  <c r="Y192" i="79"/>
  <c r="N192" i="79"/>
  <c r="AM191" i="79"/>
  <c r="AL189" i="79"/>
  <c r="AK189" i="79"/>
  <c r="AJ189" i="79"/>
  <c r="AI189" i="79"/>
  <c r="AH189" i="79"/>
  <c r="AG189" i="79"/>
  <c r="AF189" i="79"/>
  <c r="AE189" i="79"/>
  <c r="AD189" i="79"/>
  <c r="AC189" i="79"/>
  <c r="AB189" i="79"/>
  <c r="AA189" i="79"/>
  <c r="Z189" i="79"/>
  <c r="Y189" i="79"/>
  <c r="N189" i="79"/>
  <c r="AM188" i="79"/>
  <c r="AL186" i="79"/>
  <c r="AK186" i="79"/>
  <c r="AJ186" i="79"/>
  <c r="AI186" i="79"/>
  <c r="AH186" i="79"/>
  <c r="AG186" i="79"/>
  <c r="AF186" i="79"/>
  <c r="AE186" i="79"/>
  <c r="AD186" i="79"/>
  <c r="AC186" i="79"/>
  <c r="AB186" i="79"/>
  <c r="AA186" i="79"/>
  <c r="Z186" i="79"/>
  <c r="Y186" i="79"/>
  <c r="N186" i="79"/>
  <c r="AM185" i="79"/>
  <c r="AL183" i="79"/>
  <c r="AK183" i="79"/>
  <c r="AJ183" i="79"/>
  <c r="AI183" i="79"/>
  <c r="AH183" i="79"/>
  <c r="AG183" i="79"/>
  <c r="AF183" i="79"/>
  <c r="AE183" i="79"/>
  <c r="AD183" i="79"/>
  <c r="AC183" i="79"/>
  <c r="AB183" i="79"/>
  <c r="AA183" i="79"/>
  <c r="Z183" i="79"/>
  <c r="Y183" i="79"/>
  <c r="N183" i="79"/>
  <c r="AM182" i="79"/>
  <c r="AL180" i="79"/>
  <c r="AK180" i="79"/>
  <c r="AJ180" i="79"/>
  <c r="AI180" i="79"/>
  <c r="AH180" i="79"/>
  <c r="AG180" i="79"/>
  <c r="AF180" i="79"/>
  <c r="AE180" i="79"/>
  <c r="AD180" i="79"/>
  <c r="AC180" i="79"/>
  <c r="AB180" i="79"/>
  <c r="AA180" i="79"/>
  <c r="Z180" i="79"/>
  <c r="Y180" i="79"/>
  <c r="N180" i="79"/>
  <c r="AM179" i="79"/>
  <c r="AL177" i="79"/>
  <c r="AK177" i="79"/>
  <c r="AJ177" i="79"/>
  <c r="AI177" i="79"/>
  <c r="AH177" i="79"/>
  <c r="AG177" i="79"/>
  <c r="AF177" i="79"/>
  <c r="AE177" i="79"/>
  <c r="AD177" i="79"/>
  <c r="AC177" i="79"/>
  <c r="AB177" i="79"/>
  <c r="AA177" i="79"/>
  <c r="Z177" i="79"/>
  <c r="Y177" i="79"/>
  <c r="N177" i="79"/>
  <c r="AM176" i="79"/>
  <c r="AL174" i="79"/>
  <c r="AK174" i="79"/>
  <c r="AJ174" i="79"/>
  <c r="AI174" i="79"/>
  <c r="AH174" i="79"/>
  <c r="AG174" i="79"/>
  <c r="AF174" i="79"/>
  <c r="AE174" i="79"/>
  <c r="AD174" i="79"/>
  <c r="AC174" i="79"/>
  <c r="AB174" i="79"/>
  <c r="AA174" i="79"/>
  <c r="Z174" i="79"/>
  <c r="Y174" i="79"/>
  <c r="AM173" i="79"/>
  <c r="AL171" i="79"/>
  <c r="AK171" i="79"/>
  <c r="AJ171" i="79"/>
  <c r="AI171" i="79"/>
  <c r="AH171" i="79"/>
  <c r="AG171" i="79"/>
  <c r="AF171" i="79"/>
  <c r="AE171" i="79"/>
  <c r="AD171" i="79"/>
  <c r="AC171" i="79"/>
  <c r="AB171" i="79"/>
  <c r="AA171" i="79"/>
  <c r="Z171" i="79"/>
  <c r="Y171" i="79"/>
  <c r="N171" i="79"/>
  <c r="AM170" i="79"/>
  <c r="AL168" i="79"/>
  <c r="AK168" i="79"/>
  <c r="AJ168" i="79"/>
  <c r="AI168" i="79"/>
  <c r="AH168" i="79"/>
  <c r="AG168" i="79"/>
  <c r="AF168" i="79"/>
  <c r="AE168" i="79"/>
  <c r="AD168" i="79"/>
  <c r="AC168" i="79"/>
  <c r="AB168" i="79"/>
  <c r="AA168" i="79"/>
  <c r="Z168" i="79"/>
  <c r="Y168" i="79"/>
  <c r="N168" i="79"/>
  <c r="AM167" i="79"/>
  <c r="AL165" i="79"/>
  <c r="AK165" i="79"/>
  <c r="AJ165" i="79"/>
  <c r="AI165" i="79"/>
  <c r="AH165" i="79"/>
  <c r="AG165" i="79"/>
  <c r="AF165" i="79"/>
  <c r="AE165" i="79"/>
  <c r="AD165" i="79"/>
  <c r="AC165" i="79"/>
  <c r="AB165" i="79"/>
  <c r="AA165" i="79"/>
  <c r="Z165" i="79"/>
  <c r="Y165" i="79"/>
  <c r="N165" i="79"/>
  <c r="AM164" i="79"/>
  <c r="AL162" i="79"/>
  <c r="AK162" i="79"/>
  <c r="AJ162" i="79"/>
  <c r="AI162" i="79"/>
  <c r="AH162" i="79"/>
  <c r="AG162" i="79"/>
  <c r="AF162" i="79"/>
  <c r="AE162" i="79"/>
  <c r="AD162" i="79"/>
  <c r="AC162" i="79"/>
  <c r="AB162" i="79"/>
  <c r="AA162" i="79"/>
  <c r="Z162" i="79"/>
  <c r="Y162" i="79"/>
  <c r="N162" i="79"/>
  <c r="AM161" i="79"/>
  <c r="AL159" i="79"/>
  <c r="AK159" i="79"/>
  <c r="AJ159" i="79"/>
  <c r="AI159" i="79"/>
  <c r="AH159" i="79"/>
  <c r="AG159" i="79"/>
  <c r="AF159" i="79"/>
  <c r="AE159" i="79"/>
  <c r="AD159" i="79"/>
  <c r="AC159" i="79"/>
  <c r="AB159" i="79"/>
  <c r="AA159" i="79"/>
  <c r="Z159" i="79"/>
  <c r="Y159" i="79"/>
  <c r="N159" i="79"/>
  <c r="AM158" i="79"/>
  <c r="AL156" i="79"/>
  <c r="AK156" i="79"/>
  <c r="AJ156" i="79"/>
  <c r="AI156" i="79"/>
  <c r="AH156" i="79"/>
  <c r="AG156" i="79"/>
  <c r="AF156" i="79"/>
  <c r="AE156" i="79"/>
  <c r="AD156" i="79"/>
  <c r="AC156" i="79"/>
  <c r="AB156" i="79"/>
  <c r="AA156" i="79"/>
  <c r="Z156" i="79"/>
  <c r="Y156" i="79"/>
  <c r="N156" i="79"/>
  <c r="AM155" i="79"/>
  <c r="AL152" i="79"/>
  <c r="AK152" i="79"/>
  <c r="AJ152" i="79"/>
  <c r="AI152" i="79"/>
  <c r="AH152" i="79"/>
  <c r="AG152" i="79"/>
  <c r="AF152" i="79"/>
  <c r="AE152" i="79"/>
  <c r="AD152" i="79"/>
  <c r="AC152" i="79"/>
  <c r="AB152" i="79"/>
  <c r="AA152" i="79"/>
  <c r="Z152" i="79"/>
  <c r="Y152" i="79"/>
  <c r="N152" i="79"/>
  <c r="AM151" i="79"/>
  <c r="AL149" i="79"/>
  <c r="AK149" i="79"/>
  <c r="AJ149" i="79"/>
  <c r="AI149" i="79"/>
  <c r="AH149" i="79"/>
  <c r="AG149" i="79"/>
  <c r="AF149" i="79"/>
  <c r="AE149" i="79"/>
  <c r="AD149" i="79"/>
  <c r="AC149" i="79"/>
  <c r="AB149" i="79"/>
  <c r="AA149" i="79"/>
  <c r="Z149" i="79"/>
  <c r="Y149" i="79"/>
  <c r="N149" i="79"/>
  <c r="AM148" i="79"/>
  <c r="AL146" i="79"/>
  <c r="AK146" i="79"/>
  <c r="AJ146" i="79"/>
  <c r="AI146" i="79"/>
  <c r="AH146" i="79"/>
  <c r="AG146" i="79"/>
  <c r="AF146" i="79"/>
  <c r="AE146" i="79"/>
  <c r="AD146" i="79"/>
  <c r="AC146" i="79"/>
  <c r="AB146" i="79"/>
  <c r="AA146" i="79"/>
  <c r="Z146" i="79"/>
  <c r="Y146" i="79"/>
  <c r="N146" i="79"/>
  <c r="AM145" i="79"/>
  <c r="AL142" i="79"/>
  <c r="AK142" i="79"/>
  <c r="AJ142" i="79"/>
  <c r="AI142" i="79"/>
  <c r="AH142" i="79"/>
  <c r="AG142" i="79"/>
  <c r="AF142" i="79"/>
  <c r="AE142" i="79"/>
  <c r="AD142" i="79"/>
  <c r="AC142" i="79"/>
  <c r="AB142" i="79"/>
  <c r="AA142" i="79"/>
  <c r="Z142" i="79"/>
  <c r="Y142" i="79"/>
  <c r="N142" i="79"/>
  <c r="AM141" i="79"/>
  <c r="AL139" i="79"/>
  <c r="AK139" i="79"/>
  <c r="AJ139" i="79"/>
  <c r="AI139" i="79"/>
  <c r="AH139" i="79"/>
  <c r="AG139" i="79"/>
  <c r="AF139" i="79"/>
  <c r="AE139" i="79"/>
  <c r="AD139" i="79"/>
  <c r="AC139" i="79"/>
  <c r="AB139" i="79"/>
  <c r="AA139" i="79"/>
  <c r="Z139" i="79"/>
  <c r="Y139" i="79"/>
  <c r="N139" i="79"/>
  <c r="AM138" i="79"/>
  <c r="AL136" i="79"/>
  <c r="AK136" i="79"/>
  <c r="AJ136" i="79"/>
  <c r="AI136" i="79"/>
  <c r="AH136" i="79"/>
  <c r="AG136" i="79"/>
  <c r="AF136" i="79"/>
  <c r="AE136" i="79"/>
  <c r="AD136" i="79"/>
  <c r="AC136" i="79"/>
  <c r="AB136" i="79"/>
  <c r="AA136" i="79"/>
  <c r="Z136" i="79"/>
  <c r="Y136" i="79"/>
  <c r="N136" i="79"/>
  <c r="AM135" i="79"/>
  <c r="AL133" i="79"/>
  <c r="AK133" i="79"/>
  <c r="AJ133" i="79"/>
  <c r="AI133" i="79"/>
  <c r="AH133" i="79"/>
  <c r="AG133" i="79"/>
  <c r="AF133" i="79"/>
  <c r="AE133" i="79"/>
  <c r="AD133" i="79"/>
  <c r="AC133" i="79"/>
  <c r="AB133" i="79"/>
  <c r="AA133" i="79"/>
  <c r="Z133" i="79"/>
  <c r="Y133" i="79"/>
  <c r="N133" i="79"/>
  <c r="AM132" i="79"/>
  <c r="AL130" i="79"/>
  <c r="AK130" i="79"/>
  <c r="AJ130" i="79"/>
  <c r="AI130" i="79"/>
  <c r="AH130" i="79"/>
  <c r="AG130" i="79"/>
  <c r="AF130" i="79"/>
  <c r="AE130" i="79"/>
  <c r="AD130" i="79"/>
  <c r="AC130" i="79"/>
  <c r="AB130" i="79"/>
  <c r="AA130" i="79"/>
  <c r="Z130" i="79"/>
  <c r="Y130" i="79"/>
  <c r="T130" i="79"/>
  <c r="Q130" i="79"/>
  <c r="P130" i="79"/>
  <c r="O130" i="79"/>
  <c r="O197" i="79" s="1"/>
  <c r="N130" i="79"/>
  <c r="E130" i="79"/>
  <c r="F130" i="79" s="1"/>
  <c r="AM129" i="79"/>
  <c r="AL127" i="79"/>
  <c r="AK127" i="79"/>
  <c r="AJ127" i="79"/>
  <c r="AI127" i="79"/>
  <c r="AH127" i="79"/>
  <c r="AG127" i="79"/>
  <c r="AF127" i="79"/>
  <c r="AE127" i="79"/>
  <c r="AD127" i="79"/>
  <c r="AC127" i="79"/>
  <c r="AB127" i="79"/>
  <c r="AA127" i="79"/>
  <c r="Z127" i="79"/>
  <c r="Y127" i="79"/>
  <c r="N127" i="79"/>
  <c r="AM126" i="79"/>
  <c r="AL124" i="79"/>
  <c r="AK124" i="79"/>
  <c r="AJ124" i="79"/>
  <c r="AI124" i="79"/>
  <c r="AH124" i="79"/>
  <c r="AG124" i="79"/>
  <c r="AF124" i="79"/>
  <c r="AE124" i="79"/>
  <c r="AD124" i="79"/>
  <c r="AC124" i="79"/>
  <c r="AB124" i="79"/>
  <c r="AA124" i="79"/>
  <c r="Z124" i="79"/>
  <c r="Y124" i="79"/>
  <c r="N124" i="79"/>
  <c r="AL123" i="79"/>
  <c r="AK123" i="79"/>
  <c r="AJ123" i="79"/>
  <c r="AI123" i="79"/>
  <c r="AH123" i="79"/>
  <c r="AG123" i="79"/>
  <c r="AF123" i="79"/>
  <c r="AE123" i="79"/>
  <c r="AD123" i="79"/>
  <c r="AC123" i="79"/>
  <c r="AB123" i="79"/>
  <c r="AA123" i="79"/>
  <c r="Z123" i="79"/>
  <c r="Y123" i="79"/>
  <c r="AM122" i="79"/>
  <c r="AL120" i="79"/>
  <c r="AK120" i="79"/>
  <c r="AJ120" i="79"/>
  <c r="AI120" i="79"/>
  <c r="AH120" i="79"/>
  <c r="AG120" i="79"/>
  <c r="AF120" i="79"/>
  <c r="AE120" i="79"/>
  <c r="AD120" i="79"/>
  <c r="AC120" i="79"/>
  <c r="AB120" i="79"/>
  <c r="AA120" i="79"/>
  <c r="Z120" i="79"/>
  <c r="Y120" i="79"/>
  <c r="N120" i="79"/>
  <c r="AM119" i="79"/>
  <c r="AL116" i="79"/>
  <c r="AK116" i="79"/>
  <c r="AJ116" i="79"/>
  <c r="AI116" i="79"/>
  <c r="AH116" i="79"/>
  <c r="AG116" i="79"/>
  <c r="AF116" i="79"/>
  <c r="AE116" i="79"/>
  <c r="AD116" i="79"/>
  <c r="AC116" i="79"/>
  <c r="AB116" i="79"/>
  <c r="AA116" i="79"/>
  <c r="Z116" i="79"/>
  <c r="Y116" i="79"/>
  <c r="AM115" i="79"/>
  <c r="AL113" i="79"/>
  <c r="AK113" i="79"/>
  <c r="AJ113" i="79"/>
  <c r="AI113" i="79"/>
  <c r="AH113" i="79"/>
  <c r="AG113" i="79"/>
  <c r="AF113" i="79"/>
  <c r="AE113" i="79"/>
  <c r="AD113" i="79"/>
  <c r="AC113" i="79"/>
  <c r="AB113" i="79"/>
  <c r="AA113" i="79"/>
  <c r="Z113" i="79"/>
  <c r="Y113" i="79"/>
  <c r="AM112" i="79"/>
  <c r="AL110" i="79"/>
  <c r="AK110" i="79"/>
  <c r="AJ110" i="79"/>
  <c r="AI110" i="79"/>
  <c r="AH110" i="79"/>
  <c r="AG110" i="79"/>
  <c r="AF110" i="79"/>
  <c r="AE110" i="79"/>
  <c r="AD110" i="79"/>
  <c r="AC110" i="79"/>
  <c r="AB110" i="79"/>
  <c r="AA110" i="79"/>
  <c r="Z110" i="79"/>
  <c r="Y110" i="79"/>
  <c r="AM109" i="79"/>
  <c r="AL107" i="79"/>
  <c r="AK107" i="79"/>
  <c r="AJ107" i="79"/>
  <c r="AI107" i="79"/>
  <c r="AH107" i="79"/>
  <c r="AG107" i="79"/>
  <c r="AF107" i="79"/>
  <c r="AE107" i="79"/>
  <c r="AD107" i="79"/>
  <c r="AC107" i="79"/>
  <c r="AB107" i="79"/>
  <c r="AA107" i="79"/>
  <c r="Z107" i="79"/>
  <c r="Y107" i="79"/>
  <c r="AM106" i="79"/>
  <c r="AL102" i="79"/>
  <c r="AK102" i="79"/>
  <c r="AJ102" i="79"/>
  <c r="AI102" i="79"/>
  <c r="AH102" i="79"/>
  <c r="AG102" i="79"/>
  <c r="AF102" i="79"/>
  <c r="AE102" i="79"/>
  <c r="AD102" i="79"/>
  <c r="AC102" i="79"/>
  <c r="AB102" i="79"/>
  <c r="AA102" i="79"/>
  <c r="Z102" i="79"/>
  <c r="Y102" i="79"/>
  <c r="N102" i="79"/>
  <c r="AM101" i="79"/>
  <c r="AL99" i="79"/>
  <c r="AK99" i="79"/>
  <c r="AJ99" i="79"/>
  <c r="AI99" i="79"/>
  <c r="AH99" i="79"/>
  <c r="AG99" i="79"/>
  <c r="AF99" i="79"/>
  <c r="AE99" i="79"/>
  <c r="AD99" i="79"/>
  <c r="AC99" i="79"/>
  <c r="AB99" i="79"/>
  <c r="AA99" i="79"/>
  <c r="Z99" i="79"/>
  <c r="Y99" i="79"/>
  <c r="N99" i="79"/>
  <c r="AM98" i="79"/>
  <c r="AL96" i="79"/>
  <c r="AK96" i="79"/>
  <c r="AJ96" i="79"/>
  <c r="AI96" i="79"/>
  <c r="AH96" i="79"/>
  <c r="AG96" i="79"/>
  <c r="AF96" i="79"/>
  <c r="AE96" i="79"/>
  <c r="AD96" i="79"/>
  <c r="AC96" i="79"/>
  <c r="AB96" i="79"/>
  <c r="AA96" i="79"/>
  <c r="Z96" i="79"/>
  <c r="Y96" i="79"/>
  <c r="N96" i="79"/>
  <c r="AM95" i="79"/>
  <c r="AL93" i="79"/>
  <c r="AK93" i="79"/>
  <c r="AJ93" i="79"/>
  <c r="AI93" i="79"/>
  <c r="AH93" i="79"/>
  <c r="AG93" i="79"/>
  <c r="AF93" i="79"/>
  <c r="AE93" i="79"/>
  <c r="AD93" i="79"/>
  <c r="AC93" i="79"/>
  <c r="AB93" i="79"/>
  <c r="AA93" i="79"/>
  <c r="Z93" i="79"/>
  <c r="Y93" i="79"/>
  <c r="N93" i="79"/>
  <c r="AM92" i="79"/>
  <c r="AL89" i="79"/>
  <c r="AK89" i="79"/>
  <c r="AJ89" i="79"/>
  <c r="AI89" i="79"/>
  <c r="AH89" i="79"/>
  <c r="AG89" i="79"/>
  <c r="AF89" i="79"/>
  <c r="AE89" i="79"/>
  <c r="AD89" i="79"/>
  <c r="AC89" i="79"/>
  <c r="AB89" i="79"/>
  <c r="AA89" i="79"/>
  <c r="Z89" i="79"/>
  <c r="Y89" i="79"/>
  <c r="N89" i="79"/>
  <c r="AM88" i="79"/>
  <c r="AL86" i="79"/>
  <c r="AK86" i="79"/>
  <c r="AJ86" i="79"/>
  <c r="AI86" i="79"/>
  <c r="AH86" i="79"/>
  <c r="AG86" i="79"/>
  <c r="AF86" i="79"/>
  <c r="AE86" i="79"/>
  <c r="AD86" i="79"/>
  <c r="AC86" i="79"/>
  <c r="AB86" i="79"/>
  <c r="AA86" i="79"/>
  <c r="Z86" i="79"/>
  <c r="Y86" i="79"/>
  <c r="N86" i="79"/>
  <c r="AM85" i="79"/>
  <c r="AL82" i="79"/>
  <c r="AK82" i="79"/>
  <c r="AJ82" i="79"/>
  <c r="AI82" i="79"/>
  <c r="AH82" i="79"/>
  <c r="AG82" i="79"/>
  <c r="AF82" i="79"/>
  <c r="AE82" i="79"/>
  <c r="AD82" i="79"/>
  <c r="AC82" i="79"/>
  <c r="AB82" i="79"/>
  <c r="AA82" i="79"/>
  <c r="Z82" i="79"/>
  <c r="Y82" i="79"/>
  <c r="N82" i="79"/>
  <c r="AM81" i="79"/>
  <c r="AL78" i="79"/>
  <c r="AK78" i="79"/>
  <c r="AJ78" i="79"/>
  <c r="AI78" i="79"/>
  <c r="AH78" i="79"/>
  <c r="AG78" i="79"/>
  <c r="AF78" i="79"/>
  <c r="AE78" i="79"/>
  <c r="AD78" i="79"/>
  <c r="AC78" i="79"/>
  <c r="AB78" i="79"/>
  <c r="AA78" i="79"/>
  <c r="Z78" i="79"/>
  <c r="Y78" i="79"/>
  <c r="N78" i="79"/>
  <c r="AM77" i="79"/>
  <c r="AL75" i="79"/>
  <c r="AK75" i="79"/>
  <c r="AJ75" i="79"/>
  <c r="AI75" i="79"/>
  <c r="AH75" i="79"/>
  <c r="AG75" i="79"/>
  <c r="AF75" i="79"/>
  <c r="AE75" i="79"/>
  <c r="AD75" i="79"/>
  <c r="AC75" i="79"/>
  <c r="AB75" i="79"/>
  <c r="AA75" i="79"/>
  <c r="Z75" i="79"/>
  <c r="Y75" i="79"/>
  <c r="N75" i="79"/>
  <c r="AM74" i="79"/>
  <c r="AL72" i="79"/>
  <c r="AK72" i="79"/>
  <c r="AJ72" i="79"/>
  <c r="AI72" i="79"/>
  <c r="AH72" i="79"/>
  <c r="AG72" i="79"/>
  <c r="AF72" i="79"/>
  <c r="AE72" i="79"/>
  <c r="AD72" i="79"/>
  <c r="AC72" i="79"/>
  <c r="AB72" i="79"/>
  <c r="AA72" i="79"/>
  <c r="Z72" i="79"/>
  <c r="Y72" i="79"/>
  <c r="N72" i="79"/>
  <c r="AM71" i="79"/>
  <c r="AL68" i="79"/>
  <c r="AK68" i="79"/>
  <c r="AJ68" i="79"/>
  <c r="AI68" i="79"/>
  <c r="AH68" i="79"/>
  <c r="AG68" i="79"/>
  <c r="AF68" i="79"/>
  <c r="AE68" i="79"/>
  <c r="AD68" i="79"/>
  <c r="AC68" i="79"/>
  <c r="AB68" i="79"/>
  <c r="AA68" i="79"/>
  <c r="Z68" i="79"/>
  <c r="Y68" i="79"/>
  <c r="N68" i="79"/>
  <c r="AM67" i="79"/>
  <c r="AL65" i="79"/>
  <c r="AK65" i="79"/>
  <c r="AJ65" i="79"/>
  <c r="AI65" i="79"/>
  <c r="AH65" i="79"/>
  <c r="AG65" i="79"/>
  <c r="AF65" i="79"/>
  <c r="AE65" i="79"/>
  <c r="AD65" i="79"/>
  <c r="AC65" i="79"/>
  <c r="AB65" i="79"/>
  <c r="AA65" i="79"/>
  <c r="Z65" i="79"/>
  <c r="Y65" i="79"/>
  <c r="N65" i="79"/>
  <c r="AM64" i="79"/>
  <c r="AL62" i="79"/>
  <c r="AK62" i="79"/>
  <c r="AJ62" i="79"/>
  <c r="AI62" i="79"/>
  <c r="AH62" i="79"/>
  <c r="AG62" i="79"/>
  <c r="AF62" i="79"/>
  <c r="AE62" i="79"/>
  <c r="AD62" i="79"/>
  <c r="AC62" i="79"/>
  <c r="AB62" i="79"/>
  <c r="AA62" i="79"/>
  <c r="Z62" i="79"/>
  <c r="Y62" i="79"/>
  <c r="N62" i="79"/>
  <c r="AM61" i="79"/>
  <c r="AL59" i="79"/>
  <c r="AK59" i="79"/>
  <c r="AJ59" i="79"/>
  <c r="AI59" i="79"/>
  <c r="AH59" i="79"/>
  <c r="AG59" i="79"/>
  <c r="AF59" i="79"/>
  <c r="AE59" i="79"/>
  <c r="AD59" i="79"/>
  <c r="AC59" i="79"/>
  <c r="AB59" i="79"/>
  <c r="AA59" i="79"/>
  <c r="Z59" i="79"/>
  <c r="Y59" i="79"/>
  <c r="N59" i="79"/>
  <c r="AL58" i="79"/>
  <c r="AK58" i="79"/>
  <c r="AJ58" i="79"/>
  <c r="AI58" i="79"/>
  <c r="AH58" i="79"/>
  <c r="AG58" i="79"/>
  <c r="AF58" i="79"/>
  <c r="AE58" i="79"/>
  <c r="AD58" i="79"/>
  <c r="AC58" i="79"/>
  <c r="AB58" i="79"/>
  <c r="AA58" i="79"/>
  <c r="Z58" i="79"/>
  <c r="Y58" i="79"/>
  <c r="AM57" i="79"/>
  <c r="AL55" i="79"/>
  <c r="AK55" i="79"/>
  <c r="AJ55" i="79"/>
  <c r="AI55" i="79"/>
  <c r="AH55" i="79"/>
  <c r="AG55" i="79"/>
  <c r="AF55" i="79"/>
  <c r="AE55" i="79"/>
  <c r="AD55" i="79"/>
  <c r="AC55" i="79"/>
  <c r="AB55" i="79"/>
  <c r="AA55" i="79"/>
  <c r="Z55" i="79"/>
  <c r="Y55" i="79"/>
  <c r="N55" i="79"/>
  <c r="AM54" i="79"/>
  <c r="AL51" i="79"/>
  <c r="AK51" i="79"/>
  <c r="AJ51" i="79"/>
  <c r="AI51" i="79"/>
  <c r="AH51" i="79"/>
  <c r="AG51" i="79"/>
  <c r="AF51" i="79"/>
  <c r="AE51" i="79"/>
  <c r="AD51" i="79"/>
  <c r="AC51" i="79"/>
  <c r="AB51" i="79"/>
  <c r="AA51" i="79"/>
  <c r="Z51" i="79"/>
  <c r="Y51" i="79"/>
  <c r="AM50" i="79"/>
  <c r="AL48" i="79"/>
  <c r="AK48" i="79"/>
  <c r="AJ48" i="79"/>
  <c r="AI48" i="79"/>
  <c r="AH48" i="79"/>
  <c r="AG48" i="79"/>
  <c r="AF48" i="79"/>
  <c r="AE48" i="79"/>
  <c r="AD48" i="79"/>
  <c r="AC48" i="79"/>
  <c r="AB48" i="79"/>
  <c r="AA48" i="79"/>
  <c r="Z48" i="79"/>
  <c r="Y48" i="79"/>
  <c r="AM47" i="79"/>
  <c r="AL45" i="79"/>
  <c r="AK45" i="79"/>
  <c r="AJ45" i="79"/>
  <c r="AI45" i="79"/>
  <c r="AH45" i="79"/>
  <c r="AG45" i="79"/>
  <c r="AF45" i="79"/>
  <c r="AE45" i="79"/>
  <c r="AD45" i="79"/>
  <c r="AC45" i="79"/>
  <c r="AB45" i="79"/>
  <c r="AA45" i="79"/>
  <c r="Z45" i="79"/>
  <c r="Y45" i="79"/>
  <c r="AM44" i="79"/>
  <c r="AL42" i="79"/>
  <c r="AK42" i="79"/>
  <c r="AJ42" i="79"/>
  <c r="AI42" i="79"/>
  <c r="AH42" i="79"/>
  <c r="AG42" i="79"/>
  <c r="AF42" i="79"/>
  <c r="AE42" i="79"/>
  <c r="AD42" i="79"/>
  <c r="AC42" i="79"/>
  <c r="AB42" i="79"/>
  <c r="AA42" i="79"/>
  <c r="Z42" i="79"/>
  <c r="Y42" i="79"/>
  <c r="AM41" i="79"/>
  <c r="AL39" i="79"/>
  <c r="AK39" i="79"/>
  <c r="AJ39" i="79"/>
  <c r="AI39" i="79"/>
  <c r="AH39" i="79"/>
  <c r="AG39" i="79"/>
  <c r="AF39" i="79"/>
  <c r="AE39" i="79"/>
  <c r="AD39" i="79"/>
  <c r="AC39" i="79"/>
  <c r="AB39" i="79"/>
  <c r="AA39" i="79"/>
  <c r="Z39" i="79"/>
  <c r="Y39" i="79"/>
  <c r="AM38" i="79"/>
  <c r="AM35" i="79"/>
  <c r="AL514" i="46"/>
  <c r="AK514" i="46"/>
  <c r="AJ514" i="46"/>
  <c r="AI514" i="46"/>
  <c r="AH514" i="46"/>
  <c r="AG514" i="46"/>
  <c r="AF514" i="46"/>
  <c r="AE514" i="46"/>
  <c r="AD514" i="46"/>
  <c r="AC514" i="46"/>
  <c r="AB514" i="46"/>
  <c r="AA514" i="46"/>
  <c r="Z514" i="46"/>
  <c r="Y514" i="46"/>
  <c r="N514" i="46"/>
  <c r="AM513" i="46"/>
  <c r="AL511" i="46"/>
  <c r="AK511" i="46"/>
  <c r="AJ511" i="46"/>
  <c r="AI511" i="46"/>
  <c r="AH511" i="46"/>
  <c r="AG511" i="46"/>
  <c r="AF511" i="46"/>
  <c r="AE511" i="46"/>
  <c r="AD511" i="46"/>
  <c r="AC511" i="46"/>
  <c r="AB511" i="46"/>
  <c r="AA511" i="46"/>
  <c r="Z511" i="46"/>
  <c r="Y511" i="46"/>
  <c r="N511" i="46"/>
  <c r="AM510" i="46"/>
  <c r="AL508" i="46"/>
  <c r="AK508" i="46"/>
  <c r="AJ508" i="46"/>
  <c r="AI508" i="46"/>
  <c r="AH508" i="46"/>
  <c r="AG508" i="46"/>
  <c r="AF508" i="46"/>
  <c r="AE508" i="46"/>
  <c r="AD508" i="46"/>
  <c r="AC508" i="46"/>
  <c r="AB508" i="46"/>
  <c r="AA508" i="46"/>
  <c r="Z508" i="46"/>
  <c r="Y508" i="46"/>
  <c r="N508" i="46"/>
  <c r="AM507" i="46"/>
  <c r="AL504" i="46"/>
  <c r="AK504" i="46"/>
  <c r="AJ504" i="46"/>
  <c r="AI504" i="46"/>
  <c r="AH504" i="46"/>
  <c r="AG504" i="46"/>
  <c r="AF504" i="46"/>
  <c r="AE504" i="46"/>
  <c r="AD504" i="46"/>
  <c r="AC504" i="46"/>
  <c r="AB504" i="46"/>
  <c r="AA504" i="46"/>
  <c r="Z504" i="46"/>
  <c r="Y504" i="46"/>
  <c r="N504" i="46"/>
  <c r="AM503" i="46"/>
  <c r="AL501" i="46"/>
  <c r="AK501" i="46"/>
  <c r="AJ501" i="46"/>
  <c r="AI501" i="46"/>
  <c r="AH501" i="46"/>
  <c r="AG501" i="46"/>
  <c r="AF501" i="46"/>
  <c r="AE501" i="46"/>
  <c r="AD501" i="46"/>
  <c r="AC501" i="46"/>
  <c r="AB501" i="46"/>
  <c r="AA501" i="46"/>
  <c r="Z501" i="46"/>
  <c r="Y501" i="46"/>
  <c r="N501" i="46"/>
  <c r="AM500" i="46"/>
  <c r="AL498" i="46"/>
  <c r="AK498" i="46"/>
  <c r="AJ498" i="46"/>
  <c r="AI498" i="46"/>
  <c r="AH498" i="46"/>
  <c r="AG498" i="46"/>
  <c r="AF498" i="46"/>
  <c r="AE498" i="46"/>
  <c r="AD498" i="46"/>
  <c r="AC498" i="46"/>
  <c r="AB498" i="46"/>
  <c r="AA498" i="46"/>
  <c r="Z498" i="46"/>
  <c r="Y498" i="46"/>
  <c r="N498" i="46"/>
  <c r="AM497" i="46"/>
  <c r="AL495" i="46"/>
  <c r="AK495" i="46"/>
  <c r="AJ495" i="46"/>
  <c r="AI495" i="46"/>
  <c r="AH495" i="46"/>
  <c r="AG495" i="46"/>
  <c r="AF495" i="46"/>
  <c r="AE495" i="46"/>
  <c r="AD495" i="46"/>
  <c r="AC495" i="46"/>
  <c r="AB495" i="46"/>
  <c r="AA495" i="46"/>
  <c r="Z495" i="46"/>
  <c r="Y495" i="46"/>
  <c r="N495" i="46"/>
  <c r="AM494" i="46"/>
  <c r="AL492" i="46"/>
  <c r="AK492" i="46"/>
  <c r="AJ492" i="46"/>
  <c r="AI492" i="46"/>
  <c r="AH492" i="46"/>
  <c r="AG492" i="46"/>
  <c r="AF492" i="46"/>
  <c r="AE492" i="46"/>
  <c r="AD492" i="46"/>
  <c r="AC492" i="46"/>
  <c r="AB492" i="46"/>
  <c r="AA492" i="46"/>
  <c r="Z492" i="46"/>
  <c r="Y492" i="46"/>
  <c r="N492" i="46"/>
  <c r="AM491" i="46"/>
  <c r="AL488" i="46"/>
  <c r="AK488" i="46"/>
  <c r="AJ488" i="46"/>
  <c r="AI488" i="46"/>
  <c r="AH488" i="46"/>
  <c r="AG488" i="46"/>
  <c r="AF488" i="46"/>
  <c r="AE488" i="46"/>
  <c r="AD488" i="46"/>
  <c r="AC488" i="46"/>
  <c r="AB488" i="46"/>
  <c r="AA488" i="46"/>
  <c r="Z488" i="46"/>
  <c r="Y488" i="46"/>
  <c r="N488" i="46"/>
  <c r="AM487" i="46"/>
  <c r="AL485" i="46"/>
  <c r="AK485" i="46"/>
  <c r="AJ485" i="46"/>
  <c r="AI485" i="46"/>
  <c r="AH485" i="46"/>
  <c r="AG485" i="46"/>
  <c r="AF485" i="46"/>
  <c r="AE485" i="46"/>
  <c r="AD485" i="46"/>
  <c r="AC485" i="46"/>
  <c r="AB485" i="46"/>
  <c r="AA485" i="46"/>
  <c r="Z485" i="46"/>
  <c r="Y485" i="46"/>
  <c r="AM484" i="46"/>
  <c r="AL481" i="46"/>
  <c r="AK481" i="46"/>
  <c r="AJ481" i="46"/>
  <c r="AI481" i="46"/>
  <c r="AH481" i="46"/>
  <c r="AG481" i="46"/>
  <c r="AF481" i="46"/>
  <c r="AE481" i="46"/>
  <c r="AD481" i="46"/>
  <c r="AC481" i="46"/>
  <c r="AB481" i="46"/>
  <c r="AA481" i="46"/>
  <c r="Z481" i="46"/>
  <c r="Y481" i="46"/>
  <c r="AM480" i="46"/>
  <c r="AL477" i="46"/>
  <c r="AK477" i="46"/>
  <c r="AJ477" i="46"/>
  <c r="AI477" i="46"/>
  <c r="AH477" i="46"/>
  <c r="AG477" i="46"/>
  <c r="AF477" i="46"/>
  <c r="AE477" i="46"/>
  <c r="AD477" i="46"/>
  <c r="AC477" i="46"/>
  <c r="AB477" i="46"/>
  <c r="AA477" i="46"/>
  <c r="Z477" i="46"/>
  <c r="Y477" i="46"/>
  <c r="AM476" i="46"/>
  <c r="AL474" i="46"/>
  <c r="AK474" i="46"/>
  <c r="AJ474" i="46"/>
  <c r="AI474" i="46"/>
  <c r="AH474" i="46"/>
  <c r="AG474" i="46"/>
  <c r="AF474" i="46"/>
  <c r="AE474" i="46"/>
  <c r="AD474" i="46"/>
  <c r="AC474" i="46"/>
  <c r="AB474" i="46"/>
  <c r="AA474" i="46"/>
  <c r="Z474" i="46"/>
  <c r="Y474" i="46"/>
  <c r="N474" i="46"/>
  <c r="AM473" i="46"/>
  <c r="AL471" i="46"/>
  <c r="AK471" i="46"/>
  <c r="AJ471" i="46"/>
  <c r="AI471" i="46"/>
  <c r="AH471" i="46"/>
  <c r="AG471" i="46"/>
  <c r="AF471" i="46"/>
  <c r="AE471" i="46"/>
  <c r="AD471" i="46"/>
  <c r="AC471" i="46"/>
  <c r="AB471" i="46"/>
  <c r="AA471" i="46"/>
  <c r="Z471" i="46"/>
  <c r="Y471" i="46"/>
  <c r="N471" i="46"/>
  <c r="AM470" i="46"/>
  <c r="AL468" i="46"/>
  <c r="AK468" i="46"/>
  <c r="AJ468" i="46"/>
  <c r="AI468" i="46"/>
  <c r="AH468" i="46"/>
  <c r="AG468" i="46"/>
  <c r="AF468" i="46"/>
  <c r="AE468" i="46"/>
  <c r="AD468" i="46"/>
  <c r="AC468" i="46"/>
  <c r="AB468" i="46"/>
  <c r="AA468" i="46"/>
  <c r="Z468" i="46"/>
  <c r="Y468" i="46"/>
  <c r="N468" i="46"/>
  <c r="AM467" i="46"/>
  <c r="AL465" i="46"/>
  <c r="AK465" i="46"/>
  <c r="AJ465" i="46"/>
  <c r="AI465" i="46"/>
  <c r="AH465" i="46"/>
  <c r="AG465" i="46"/>
  <c r="AF465" i="46"/>
  <c r="AE465" i="46"/>
  <c r="AD465" i="46"/>
  <c r="AC465" i="46"/>
  <c r="AB465" i="46"/>
  <c r="AA465" i="46"/>
  <c r="Z465" i="46"/>
  <c r="Y465" i="46"/>
  <c r="N465" i="46"/>
  <c r="AM464" i="46"/>
  <c r="AL461" i="46"/>
  <c r="AK461" i="46"/>
  <c r="AJ461" i="46"/>
  <c r="AI461" i="46"/>
  <c r="AH461" i="46"/>
  <c r="AG461" i="46"/>
  <c r="AF461" i="46"/>
  <c r="AE461" i="46"/>
  <c r="AD461" i="46"/>
  <c r="AC461" i="46"/>
  <c r="AB461" i="46"/>
  <c r="AA461" i="46"/>
  <c r="Z461" i="46"/>
  <c r="Y461" i="46"/>
  <c r="AM460" i="46"/>
  <c r="AL458" i="46"/>
  <c r="AK458" i="46"/>
  <c r="AJ458" i="46"/>
  <c r="AI458" i="46"/>
  <c r="AH458" i="46"/>
  <c r="AG458" i="46"/>
  <c r="AF458" i="46"/>
  <c r="AE458" i="46"/>
  <c r="AD458" i="46"/>
  <c r="AC458" i="46"/>
  <c r="AB458" i="46"/>
  <c r="AA458" i="46"/>
  <c r="Z458" i="46"/>
  <c r="Y458" i="46"/>
  <c r="AM457" i="46"/>
  <c r="AL455" i="46"/>
  <c r="AK455" i="46"/>
  <c r="AJ455" i="46"/>
  <c r="AI455" i="46"/>
  <c r="AH455" i="46"/>
  <c r="AG455" i="46"/>
  <c r="AF455" i="46"/>
  <c r="AE455" i="46"/>
  <c r="AD455" i="46"/>
  <c r="AC455" i="46"/>
  <c r="AB455" i="46"/>
  <c r="AA455" i="46"/>
  <c r="Z455" i="46"/>
  <c r="Y455" i="46"/>
  <c r="AM454" i="46"/>
  <c r="AL452" i="46"/>
  <c r="AK452" i="46"/>
  <c r="AJ452" i="46"/>
  <c r="AI452" i="46"/>
  <c r="AH452" i="46"/>
  <c r="AG452" i="46"/>
  <c r="AF452" i="46"/>
  <c r="AE452" i="46"/>
  <c r="AD452" i="46"/>
  <c r="AC452" i="46"/>
  <c r="AB452" i="46"/>
  <c r="AA452" i="46"/>
  <c r="Z452" i="46"/>
  <c r="Y452" i="46"/>
  <c r="N452" i="46"/>
  <c r="AM451" i="46"/>
  <c r="AL449" i="46"/>
  <c r="AK449" i="46"/>
  <c r="AJ449" i="46"/>
  <c r="AI449" i="46"/>
  <c r="AH449" i="46"/>
  <c r="AG449" i="46"/>
  <c r="AF449" i="46"/>
  <c r="AE449" i="46"/>
  <c r="AD449" i="46"/>
  <c r="AC449" i="46"/>
  <c r="AB449" i="46"/>
  <c r="AA449" i="46"/>
  <c r="Z449" i="46"/>
  <c r="Y449" i="46"/>
  <c r="N449" i="46"/>
  <c r="AM448" i="46"/>
  <c r="AL446" i="46"/>
  <c r="AK446" i="46"/>
  <c r="AJ446" i="46"/>
  <c r="AI446" i="46"/>
  <c r="AH446" i="46"/>
  <c r="AG446" i="46"/>
  <c r="AF446" i="46"/>
  <c r="AE446" i="46"/>
  <c r="AD446" i="46"/>
  <c r="AC446" i="46"/>
  <c r="AB446" i="46"/>
  <c r="AA446" i="46"/>
  <c r="Z446" i="46"/>
  <c r="Y446" i="46"/>
  <c r="N446" i="46"/>
  <c r="AM445" i="46"/>
  <c r="AL443" i="46"/>
  <c r="AK443" i="46"/>
  <c r="AJ443" i="46"/>
  <c r="AI443" i="46"/>
  <c r="AH443" i="46"/>
  <c r="AG443" i="46"/>
  <c r="AF443" i="46"/>
  <c r="AE443" i="46"/>
  <c r="AD443" i="46"/>
  <c r="AC443" i="46"/>
  <c r="AB443" i="46"/>
  <c r="AA443" i="46"/>
  <c r="Z443" i="46"/>
  <c r="Y443" i="46"/>
  <c r="N443" i="46"/>
  <c r="AM442" i="46"/>
  <c r="AL440" i="46"/>
  <c r="AK440" i="46"/>
  <c r="AJ440" i="46"/>
  <c r="AI440" i="46"/>
  <c r="AH440" i="46"/>
  <c r="AG440" i="46"/>
  <c r="AF440" i="46"/>
  <c r="AE440" i="46"/>
  <c r="AD440" i="46"/>
  <c r="AC440" i="46"/>
  <c r="AB440" i="46"/>
  <c r="AA440" i="46"/>
  <c r="Z440" i="46"/>
  <c r="Y440" i="46"/>
  <c r="N440" i="46"/>
  <c r="AM439" i="46"/>
  <c r="O439" i="46"/>
  <c r="O516" i="46" s="1"/>
  <c r="D439" i="46"/>
  <c r="E439" i="46" s="1"/>
  <c r="AL437" i="46"/>
  <c r="AK437" i="46"/>
  <c r="AJ437" i="46"/>
  <c r="AI437" i="46"/>
  <c r="AH437" i="46"/>
  <c r="AG437" i="46"/>
  <c r="AF437" i="46"/>
  <c r="AE437" i="46"/>
  <c r="AD437" i="46"/>
  <c r="AC437" i="46"/>
  <c r="AB437" i="46"/>
  <c r="AA437" i="46"/>
  <c r="Z437" i="46"/>
  <c r="Y437" i="46"/>
  <c r="N437" i="46"/>
  <c r="AM436" i="46"/>
  <c r="AL433" i="46"/>
  <c r="AK433" i="46"/>
  <c r="AJ433" i="46"/>
  <c r="AI433" i="46"/>
  <c r="AH433" i="46"/>
  <c r="AG433" i="46"/>
  <c r="AF433" i="46"/>
  <c r="AE433" i="46"/>
  <c r="AD433" i="46"/>
  <c r="AC433" i="46"/>
  <c r="AB433" i="46"/>
  <c r="AA433" i="46"/>
  <c r="Z433" i="46"/>
  <c r="Y433" i="46"/>
  <c r="AM432" i="46"/>
  <c r="AL430" i="46"/>
  <c r="AK430" i="46"/>
  <c r="AJ430" i="46"/>
  <c r="AI430" i="46"/>
  <c r="AH430" i="46"/>
  <c r="AG430" i="46"/>
  <c r="AF430" i="46"/>
  <c r="AE430" i="46"/>
  <c r="AD430" i="46"/>
  <c r="AC430" i="46"/>
  <c r="AB430" i="46"/>
  <c r="AA430" i="46"/>
  <c r="Z430" i="46"/>
  <c r="Y430" i="46"/>
  <c r="AM429" i="46"/>
  <c r="AL427" i="46"/>
  <c r="AK427" i="46"/>
  <c r="AJ427" i="46"/>
  <c r="AI427" i="46"/>
  <c r="AH427" i="46"/>
  <c r="AG427" i="46"/>
  <c r="AF427" i="46"/>
  <c r="AE427" i="46"/>
  <c r="AD427" i="46"/>
  <c r="AC427" i="46"/>
  <c r="AB427" i="46"/>
  <c r="AA427" i="46"/>
  <c r="Z427" i="46"/>
  <c r="Y427" i="46"/>
  <c r="AM426" i="46"/>
  <c r="AL424" i="46"/>
  <c r="AK424" i="46"/>
  <c r="AJ424" i="46"/>
  <c r="AI424" i="46"/>
  <c r="AH424" i="46"/>
  <c r="AG424" i="46"/>
  <c r="AF424" i="46"/>
  <c r="AE424" i="46"/>
  <c r="AD424" i="46"/>
  <c r="AC424" i="46"/>
  <c r="AB424" i="46"/>
  <c r="AA424" i="46"/>
  <c r="Z424" i="46"/>
  <c r="Y424" i="46"/>
  <c r="AM423" i="46"/>
  <c r="AL421" i="46"/>
  <c r="AK421" i="46"/>
  <c r="AJ421" i="46"/>
  <c r="AI421" i="46"/>
  <c r="AH421" i="46"/>
  <c r="AG421" i="46"/>
  <c r="AF421" i="46"/>
  <c r="AE421" i="46"/>
  <c r="AD421" i="46"/>
  <c r="AC421" i="46"/>
  <c r="AB421" i="46"/>
  <c r="AA421" i="46"/>
  <c r="Z421" i="46"/>
  <c r="Y421" i="46"/>
  <c r="AM420" i="46"/>
  <c r="AL418" i="46"/>
  <c r="AK418" i="46"/>
  <c r="AJ418" i="46"/>
  <c r="AI418" i="46"/>
  <c r="AH418" i="46"/>
  <c r="AG418" i="46"/>
  <c r="AF418" i="46"/>
  <c r="AE418" i="46"/>
  <c r="AD418" i="46"/>
  <c r="AC418" i="46"/>
  <c r="AB418" i="46"/>
  <c r="AA418" i="46"/>
  <c r="Z418" i="46"/>
  <c r="Y418" i="46"/>
  <c r="AM417" i="46"/>
  <c r="AL415" i="46"/>
  <c r="AK415" i="46"/>
  <c r="AJ415" i="46"/>
  <c r="AI415" i="46"/>
  <c r="AH415" i="46"/>
  <c r="AG415" i="46"/>
  <c r="AF415" i="46"/>
  <c r="AE415" i="46"/>
  <c r="AD415" i="46"/>
  <c r="AC415" i="46"/>
  <c r="AB415" i="46"/>
  <c r="AA415" i="46"/>
  <c r="Z415" i="46"/>
  <c r="Y415" i="46"/>
  <c r="AM414" i="46"/>
  <c r="AL412" i="46"/>
  <c r="AK412" i="46"/>
  <c r="AJ412" i="46"/>
  <c r="AI412" i="46"/>
  <c r="AH412" i="46"/>
  <c r="AG412" i="46"/>
  <c r="AF412" i="46"/>
  <c r="AE412" i="46"/>
  <c r="AD412" i="46"/>
  <c r="AC412" i="46"/>
  <c r="AB412" i="46"/>
  <c r="AA412" i="46"/>
  <c r="Z412" i="46"/>
  <c r="Y412" i="46"/>
  <c r="AM411" i="46"/>
  <c r="AL409" i="46"/>
  <c r="AK409" i="46"/>
  <c r="AJ409" i="46"/>
  <c r="AI409" i="46"/>
  <c r="AH409" i="46"/>
  <c r="AG409" i="46"/>
  <c r="AF409" i="46"/>
  <c r="AE409" i="46"/>
  <c r="AD409" i="46"/>
  <c r="AC409" i="46"/>
  <c r="AB409" i="46"/>
  <c r="AA409" i="46"/>
  <c r="Z409" i="46"/>
  <c r="Y409" i="46"/>
  <c r="AM408" i="46"/>
  <c r="AM406" i="46"/>
  <c r="O384" i="46"/>
  <c r="D384" i="46"/>
  <c r="AL382" i="46"/>
  <c r="AK382" i="46"/>
  <c r="AJ382" i="46"/>
  <c r="AI382" i="46"/>
  <c r="AH382" i="46"/>
  <c r="AG382" i="46"/>
  <c r="AF382" i="46"/>
  <c r="AE382" i="46"/>
  <c r="AD382" i="46"/>
  <c r="AC382" i="46"/>
  <c r="AB382" i="46"/>
  <c r="AA382" i="46"/>
  <c r="Z382" i="46"/>
  <c r="Y382" i="46"/>
  <c r="N382" i="46"/>
  <c r="AM381" i="46"/>
  <c r="AL379" i="46"/>
  <c r="AK379" i="46"/>
  <c r="AJ379" i="46"/>
  <c r="AI379" i="46"/>
  <c r="AH379" i="46"/>
  <c r="AG379" i="46"/>
  <c r="AF379" i="46"/>
  <c r="AE379" i="46"/>
  <c r="AD379" i="46"/>
  <c r="AC379" i="46"/>
  <c r="AB379" i="46"/>
  <c r="AA379" i="46"/>
  <c r="Z379" i="46"/>
  <c r="Y379" i="46"/>
  <c r="N379" i="46"/>
  <c r="AM378" i="46"/>
  <c r="AL376" i="46"/>
  <c r="AK376" i="46"/>
  <c r="AJ376" i="46"/>
  <c r="AI376" i="46"/>
  <c r="AH376" i="46"/>
  <c r="AG376" i="46"/>
  <c r="AF376" i="46"/>
  <c r="AE376" i="46"/>
  <c r="AD376" i="46"/>
  <c r="AC376" i="46"/>
  <c r="AB376" i="46"/>
  <c r="AA376" i="46"/>
  <c r="Z376" i="46"/>
  <c r="Y376" i="46"/>
  <c r="N376" i="46"/>
  <c r="AM375" i="46"/>
  <c r="AL372" i="46"/>
  <c r="AK372" i="46"/>
  <c r="AJ372" i="46"/>
  <c r="AI372" i="46"/>
  <c r="AH372" i="46"/>
  <c r="AG372" i="46"/>
  <c r="AF372" i="46"/>
  <c r="AE372" i="46"/>
  <c r="AD372" i="46"/>
  <c r="AC372" i="46"/>
  <c r="AB372" i="46"/>
  <c r="AA372" i="46"/>
  <c r="Z372" i="46"/>
  <c r="Y372" i="46"/>
  <c r="N372" i="46"/>
  <c r="AM371" i="46"/>
  <c r="AL369" i="46"/>
  <c r="AK369" i="46"/>
  <c r="AJ369" i="46"/>
  <c r="AI369" i="46"/>
  <c r="AH369" i="46"/>
  <c r="AG369" i="46"/>
  <c r="AF369" i="46"/>
  <c r="AE369" i="46"/>
  <c r="AD369" i="46"/>
  <c r="AC369" i="46"/>
  <c r="AB369" i="46"/>
  <c r="AA369" i="46"/>
  <c r="Z369" i="46"/>
  <c r="Y369" i="46"/>
  <c r="N369" i="46"/>
  <c r="AM368" i="46"/>
  <c r="AL366" i="46"/>
  <c r="AK366" i="46"/>
  <c r="AJ366" i="46"/>
  <c r="AI366" i="46"/>
  <c r="AH366" i="46"/>
  <c r="AG366" i="46"/>
  <c r="AF366" i="46"/>
  <c r="AE366" i="46"/>
  <c r="AD366" i="46"/>
  <c r="AC366" i="46"/>
  <c r="AB366" i="46"/>
  <c r="AA366" i="46"/>
  <c r="Z366" i="46"/>
  <c r="Y366" i="46"/>
  <c r="N366" i="46"/>
  <c r="AM365" i="46"/>
  <c r="AL363" i="46"/>
  <c r="AK363" i="46"/>
  <c r="AJ363" i="46"/>
  <c r="AI363" i="46"/>
  <c r="AH363" i="46"/>
  <c r="AG363" i="46"/>
  <c r="AF363" i="46"/>
  <c r="AE363" i="46"/>
  <c r="AD363" i="46"/>
  <c r="AC363" i="46"/>
  <c r="AB363" i="46"/>
  <c r="AA363" i="46"/>
  <c r="Z363" i="46"/>
  <c r="Y363" i="46"/>
  <c r="N363" i="46"/>
  <c r="AM362" i="46"/>
  <c r="AL360" i="46"/>
  <c r="AK360" i="46"/>
  <c r="AJ360" i="46"/>
  <c r="AI360" i="46"/>
  <c r="AH360" i="46"/>
  <c r="AG360" i="46"/>
  <c r="AF360" i="46"/>
  <c r="AE360" i="46"/>
  <c r="AD360" i="46"/>
  <c r="AC360" i="46"/>
  <c r="AB360" i="46"/>
  <c r="AA360" i="46"/>
  <c r="Z360" i="46"/>
  <c r="Y360" i="46"/>
  <c r="N360" i="46"/>
  <c r="AM359" i="46"/>
  <c r="AL356" i="46"/>
  <c r="AK356" i="46"/>
  <c r="AJ356" i="46"/>
  <c r="AI356" i="46"/>
  <c r="AH356" i="46"/>
  <c r="AG356" i="46"/>
  <c r="AF356" i="46"/>
  <c r="AE356" i="46"/>
  <c r="AD356" i="46"/>
  <c r="AC356" i="46"/>
  <c r="AB356" i="46"/>
  <c r="AA356" i="46"/>
  <c r="Z356" i="46"/>
  <c r="Y356" i="46"/>
  <c r="N356" i="46"/>
  <c r="AM355" i="46"/>
  <c r="AL353" i="46"/>
  <c r="AK353" i="46"/>
  <c r="AJ353" i="46"/>
  <c r="AI353" i="46"/>
  <c r="AH353" i="46"/>
  <c r="AG353" i="46"/>
  <c r="AF353" i="46"/>
  <c r="AE353" i="46"/>
  <c r="AD353" i="46"/>
  <c r="AC353" i="46"/>
  <c r="AB353" i="46"/>
  <c r="AA353" i="46"/>
  <c r="Z353" i="46"/>
  <c r="Y353" i="46"/>
  <c r="AM352" i="46"/>
  <c r="AL349" i="46"/>
  <c r="AK349" i="46"/>
  <c r="AJ349" i="46"/>
  <c r="AI349" i="46"/>
  <c r="AH349" i="46"/>
  <c r="AG349" i="46"/>
  <c r="AF349" i="46"/>
  <c r="AE349" i="46"/>
  <c r="AD349" i="46"/>
  <c r="AC349" i="46"/>
  <c r="AB349" i="46"/>
  <c r="AA349" i="46"/>
  <c r="Z349" i="46"/>
  <c r="Y349" i="46"/>
  <c r="AM348" i="46"/>
  <c r="AL345" i="46"/>
  <c r="AK345" i="46"/>
  <c r="AJ345" i="46"/>
  <c r="AI345" i="46"/>
  <c r="AH345" i="46"/>
  <c r="AG345" i="46"/>
  <c r="AF345" i="46"/>
  <c r="AE345" i="46"/>
  <c r="AD345" i="46"/>
  <c r="AC345" i="46"/>
  <c r="AB345" i="46"/>
  <c r="AA345" i="46"/>
  <c r="Z345" i="46"/>
  <c r="Y345" i="46"/>
  <c r="AM344" i="46"/>
  <c r="AL342" i="46"/>
  <c r="AK342" i="46"/>
  <c r="AJ342" i="46"/>
  <c r="AI342" i="46"/>
  <c r="AH342" i="46"/>
  <c r="AG342" i="46"/>
  <c r="AF342" i="46"/>
  <c r="AE342" i="46"/>
  <c r="AD342" i="46"/>
  <c r="AC342" i="46"/>
  <c r="AB342" i="46"/>
  <c r="AA342" i="46"/>
  <c r="Z342" i="46"/>
  <c r="Y342" i="46"/>
  <c r="N342" i="46"/>
  <c r="AM341" i="46"/>
  <c r="AL339" i="46"/>
  <c r="AK339" i="46"/>
  <c r="AJ339" i="46"/>
  <c r="AI339" i="46"/>
  <c r="AH339" i="46"/>
  <c r="AG339" i="46"/>
  <c r="AF339" i="46"/>
  <c r="AE339" i="46"/>
  <c r="AD339" i="46"/>
  <c r="AC339" i="46"/>
  <c r="AB339" i="46"/>
  <c r="AA339" i="46"/>
  <c r="Z339" i="46"/>
  <c r="Y339" i="46"/>
  <c r="N339" i="46"/>
  <c r="AM338" i="46"/>
  <c r="AL336" i="46"/>
  <c r="AK336" i="46"/>
  <c r="AJ336" i="46"/>
  <c r="AI336" i="46"/>
  <c r="AH336" i="46"/>
  <c r="AG336" i="46"/>
  <c r="AF336" i="46"/>
  <c r="AE336" i="46"/>
  <c r="AD336" i="46"/>
  <c r="AC336" i="46"/>
  <c r="AB336" i="46"/>
  <c r="AA336" i="46"/>
  <c r="Z336" i="46"/>
  <c r="Y336" i="46"/>
  <c r="N336" i="46"/>
  <c r="AM335" i="46"/>
  <c r="AL333" i="46"/>
  <c r="AK333" i="46"/>
  <c r="AJ333" i="46"/>
  <c r="AI333" i="46"/>
  <c r="AH333" i="46"/>
  <c r="AG333" i="46"/>
  <c r="AF333" i="46"/>
  <c r="AE333" i="46"/>
  <c r="AD333" i="46"/>
  <c r="AC333" i="46"/>
  <c r="AB333" i="46"/>
  <c r="AA333" i="46"/>
  <c r="Z333" i="46"/>
  <c r="Y333" i="46"/>
  <c r="N333" i="46"/>
  <c r="AM332" i="46"/>
  <c r="AL329" i="46"/>
  <c r="AK329" i="46"/>
  <c r="AJ329" i="46"/>
  <c r="AI329" i="46"/>
  <c r="AH329" i="46"/>
  <c r="AG329" i="46"/>
  <c r="AF329" i="46"/>
  <c r="AE329" i="46"/>
  <c r="AD329" i="46"/>
  <c r="AC329" i="46"/>
  <c r="AB329" i="46"/>
  <c r="AA329" i="46"/>
  <c r="Z329" i="46"/>
  <c r="Y329" i="46"/>
  <c r="AM328" i="46"/>
  <c r="AL326" i="46"/>
  <c r="AK326" i="46"/>
  <c r="AJ326" i="46"/>
  <c r="AI326" i="46"/>
  <c r="AH326" i="46"/>
  <c r="AG326" i="46"/>
  <c r="AF326" i="46"/>
  <c r="AE326" i="46"/>
  <c r="AD326" i="46"/>
  <c r="AC326" i="46"/>
  <c r="AB326" i="46"/>
  <c r="AA326" i="46"/>
  <c r="Z326" i="46"/>
  <c r="Y326" i="46"/>
  <c r="AM325" i="46"/>
  <c r="AL323" i="46"/>
  <c r="AK323" i="46"/>
  <c r="AJ323" i="46"/>
  <c r="AI323" i="46"/>
  <c r="AH323" i="46"/>
  <c r="AG323" i="46"/>
  <c r="AF323" i="46"/>
  <c r="AE323" i="46"/>
  <c r="AD323" i="46"/>
  <c r="AC323" i="46"/>
  <c r="AB323" i="46"/>
  <c r="AA323" i="46"/>
  <c r="Z323" i="46"/>
  <c r="Y323" i="46"/>
  <c r="AM322" i="46"/>
  <c r="AL320" i="46"/>
  <c r="AK320" i="46"/>
  <c r="AJ320" i="46"/>
  <c r="AI320" i="46"/>
  <c r="AH320" i="46"/>
  <c r="AG320" i="46"/>
  <c r="AF320" i="46"/>
  <c r="AE320" i="46"/>
  <c r="AD320" i="46"/>
  <c r="AC320" i="46"/>
  <c r="AB320" i="46"/>
  <c r="AA320" i="46"/>
  <c r="Z320" i="46"/>
  <c r="Y320" i="46"/>
  <c r="N320" i="46"/>
  <c r="AM319" i="46"/>
  <c r="AL317" i="46"/>
  <c r="AK317" i="46"/>
  <c r="AJ317" i="46"/>
  <c r="AI317" i="46"/>
  <c r="AH317" i="46"/>
  <c r="AG317" i="46"/>
  <c r="AF317" i="46"/>
  <c r="AE317" i="46"/>
  <c r="AD317" i="46"/>
  <c r="AC317" i="46"/>
  <c r="AB317" i="46"/>
  <c r="AA317" i="46"/>
  <c r="Z317" i="46"/>
  <c r="Y317" i="46"/>
  <c r="N317" i="46"/>
  <c r="AM316" i="46"/>
  <c r="AL314" i="46"/>
  <c r="AK314" i="46"/>
  <c r="AJ314" i="46"/>
  <c r="AI314" i="46"/>
  <c r="AH314" i="46"/>
  <c r="AG314" i="46"/>
  <c r="AF314" i="46"/>
  <c r="AE314" i="46"/>
  <c r="AD314" i="46"/>
  <c r="AC314" i="46"/>
  <c r="AB314" i="46"/>
  <c r="AA314" i="46"/>
  <c r="Z314" i="46"/>
  <c r="Y314" i="46"/>
  <c r="N314" i="46"/>
  <c r="AM313" i="46"/>
  <c r="AL311" i="46"/>
  <c r="AK311" i="46"/>
  <c r="AJ311" i="46"/>
  <c r="AI311" i="46"/>
  <c r="AH311" i="46"/>
  <c r="AG311" i="46"/>
  <c r="AF311" i="46"/>
  <c r="AE311" i="46"/>
  <c r="AD311" i="46"/>
  <c r="AC311" i="46"/>
  <c r="AB311" i="46"/>
  <c r="AA311" i="46"/>
  <c r="Z311" i="46"/>
  <c r="Y311" i="46"/>
  <c r="N311" i="46"/>
  <c r="AM310" i="46"/>
  <c r="AL308" i="46"/>
  <c r="AK308" i="46"/>
  <c r="AJ308" i="46"/>
  <c r="AI308" i="46"/>
  <c r="AH308" i="46"/>
  <c r="AG308" i="46"/>
  <c r="AF308" i="46"/>
  <c r="AE308" i="46"/>
  <c r="AD308" i="46"/>
  <c r="AC308" i="46"/>
  <c r="AB308" i="46"/>
  <c r="AA308" i="46"/>
  <c r="Z308" i="46"/>
  <c r="Y308" i="46"/>
  <c r="N308" i="46"/>
  <c r="AM307" i="46"/>
  <c r="AL304" i="46"/>
  <c r="AK304" i="46"/>
  <c r="AJ304" i="46"/>
  <c r="AI304" i="46"/>
  <c r="AH304" i="46"/>
  <c r="AG304" i="46"/>
  <c r="AF304" i="46"/>
  <c r="AE304" i="46"/>
  <c r="AD304" i="46"/>
  <c r="AC304" i="46"/>
  <c r="AB304" i="46"/>
  <c r="AA304" i="46"/>
  <c r="Z304" i="46"/>
  <c r="Y304" i="46"/>
  <c r="AM303" i="46"/>
  <c r="AL301" i="46"/>
  <c r="AK301" i="46"/>
  <c r="AJ301" i="46"/>
  <c r="AI301" i="46"/>
  <c r="AH301" i="46"/>
  <c r="AG301" i="46"/>
  <c r="AF301" i="46"/>
  <c r="AE301" i="46"/>
  <c r="AD301" i="46"/>
  <c r="AC301" i="46"/>
  <c r="AB301" i="46"/>
  <c r="AA301" i="46"/>
  <c r="Z301" i="46"/>
  <c r="Y301" i="46"/>
  <c r="AM300" i="46"/>
  <c r="AL298" i="46"/>
  <c r="AK298" i="46"/>
  <c r="AJ298" i="46"/>
  <c r="AI298" i="46"/>
  <c r="AH298" i="46"/>
  <c r="AG298" i="46"/>
  <c r="AF298" i="46"/>
  <c r="AE298" i="46"/>
  <c r="AD298" i="46"/>
  <c r="AC298" i="46"/>
  <c r="AB298" i="46"/>
  <c r="AA298" i="46"/>
  <c r="Z298" i="46"/>
  <c r="Y298" i="46"/>
  <c r="AM297" i="46"/>
  <c r="AL295" i="46"/>
  <c r="AK295" i="46"/>
  <c r="AJ295" i="46"/>
  <c r="AI295" i="46"/>
  <c r="AH295" i="46"/>
  <c r="AG295" i="46"/>
  <c r="AF295" i="46"/>
  <c r="AE295" i="46"/>
  <c r="AD295" i="46"/>
  <c r="AC295" i="46"/>
  <c r="AB295" i="46"/>
  <c r="AA295" i="46"/>
  <c r="Z295" i="46"/>
  <c r="Y295" i="46"/>
  <c r="AM294" i="46"/>
  <c r="AL292" i="46"/>
  <c r="AK292" i="46"/>
  <c r="AJ292" i="46"/>
  <c r="AI292" i="46"/>
  <c r="AH292" i="46"/>
  <c r="AG292" i="46"/>
  <c r="AF292" i="46"/>
  <c r="AE292" i="46"/>
  <c r="AD292" i="46"/>
  <c r="AC292" i="46"/>
  <c r="AB292" i="46"/>
  <c r="AA292" i="46"/>
  <c r="Z292" i="46"/>
  <c r="Y292" i="46"/>
  <c r="AM291" i="46"/>
  <c r="AL289" i="46"/>
  <c r="AK289" i="46"/>
  <c r="AJ289" i="46"/>
  <c r="AI289" i="46"/>
  <c r="AH289" i="46"/>
  <c r="AG289" i="46"/>
  <c r="AF289" i="46"/>
  <c r="AE289" i="46"/>
  <c r="AD289" i="46"/>
  <c r="AC289" i="46"/>
  <c r="AB289" i="46"/>
  <c r="AA289" i="46"/>
  <c r="Z289" i="46"/>
  <c r="Y289" i="46"/>
  <c r="AM288" i="46"/>
  <c r="AL286" i="46"/>
  <c r="AK286" i="46"/>
  <c r="AJ286" i="46"/>
  <c r="AI286" i="46"/>
  <c r="AH286" i="46"/>
  <c r="AG286" i="46"/>
  <c r="AF286" i="46"/>
  <c r="AE286" i="46"/>
  <c r="AD286" i="46"/>
  <c r="AC286" i="46"/>
  <c r="AB286" i="46"/>
  <c r="AA286" i="46"/>
  <c r="Z286" i="46"/>
  <c r="Y286" i="46"/>
  <c r="AM285" i="46"/>
  <c r="AL283" i="46"/>
  <c r="AK283" i="46"/>
  <c r="AJ283" i="46"/>
  <c r="AI283" i="46"/>
  <c r="AH283" i="46"/>
  <c r="AG283" i="46"/>
  <c r="AF283" i="46"/>
  <c r="AE283" i="46"/>
  <c r="AD283" i="46"/>
  <c r="AC283" i="46"/>
  <c r="AB283" i="46"/>
  <c r="AA283" i="46"/>
  <c r="Z283" i="46"/>
  <c r="Y283" i="46"/>
  <c r="AM282" i="46"/>
  <c r="AL280" i="46"/>
  <c r="AK280" i="46"/>
  <c r="AJ280" i="46"/>
  <c r="AI280" i="46"/>
  <c r="AH280" i="46"/>
  <c r="AG280" i="46"/>
  <c r="AF280" i="46"/>
  <c r="AE280" i="46"/>
  <c r="AD280" i="46"/>
  <c r="AC280" i="46"/>
  <c r="AB280" i="46"/>
  <c r="AA280" i="46"/>
  <c r="Z280" i="46"/>
  <c r="Z401" i="46" s="1"/>
  <c r="Y280" i="46"/>
  <c r="Y400" i="46" s="1"/>
  <c r="AM279" i="46"/>
  <c r="AM277" i="46"/>
  <c r="O255" i="46"/>
  <c r="D255" i="46"/>
  <c r="AL253" i="46"/>
  <c r="AK253" i="46"/>
  <c r="AJ253" i="46"/>
  <c r="AI253" i="46"/>
  <c r="AH253" i="46"/>
  <c r="AG253" i="46"/>
  <c r="AF253" i="46"/>
  <c r="AE253" i="46"/>
  <c r="AD253" i="46"/>
  <c r="AC253" i="46"/>
  <c r="AB253" i="46"/>
  <c r="AA253" i="46"/>
  <c r="Z253" i="46"/>
  <c r="Y253" i="46"/>
  <c r="N253" i="46"/>
  <c r="AM252" i="46"/>
  <c r="AL250" i="46"/>
  <c r="AK250" i="46"/>
  <c r="AJ250" i="46"/>
  <c r="AI250" i="46"/>
  <c r="AH250" i="46"/>
  <c r="AG250" i="46"/>
  <c r="AF250" i="46"/>
  <c r="AE250" i="46"/>
  <c r="AD250" i="46"/>
  <c r="AC250" i="46"/>
  <c r="AB250" i="46"/>
  <c r="AA250" i="46"/>
  <c r="Z250" i="46"/>
  <c r="Y250" i="46"/>
  <c r="N250" i="46"/>
  <c r="AM249" i="46"/>
  <c r="AL247" i="46"/>
  <c r="AK247" i="46"/>
  <c r="AJ247" i="46"/>
  <c r="AI247" i="46"/>
  <c r="AH247" i="46"/>
  <c r="AG247" i="46"/>
  <c r="AF247" i="46"/>
  <c r="AE247" i="46"/>
  <c r="AD247" i="46"/>
  <c r="AC247" i="46"/>
  <c r="AB247" i="46"/>
  <c r="AA247" i="46"/>
  <c r="Z247" i="46"/>
  <c r="Y247" i="46"/>
  <c r="N247" i="46"/>
  <c r="AM246" i="46"/>
  <c r="AL243" i="46"/>
  <c r="AK243" i="46"/>
  <c r="AJ243" i="46"/>
  <c r="AI243" i="46"/>
  <c r="AH243" i="46"/>
  <c r="AG243" i="46"/>
  <c r="AF243" i="46"/>
  <c r="AE243" i="46"/>
  <c r="AD243" i="46"/>
  <c r="AC243" i="46"/>
  <c r="AB243" i="46"/>
  <c r="AA243" i="46"/>
  <c r="Z243" i="46"/>
  <c r="Y243" i="46"/>
  <c r="N243" i="46"/>
  <c r="AM242" i="46"/>
  <c r="AL240" i="46"/>
  <c r="AK240" i="46"/>
  <c r="AJ240" i="46"/>
  <c r="AI240" i="46"/>
  <c r="AH240" i="46"/>
  <c r="AG240" i="46"/>
  <c r="AF240" i="46"/>
  <c r="AE240" i="46"/>
  <c r="AD240" i="46"/>
  <c r="AC240" i="46"/>
  <c r="AB240" i="46"/>
  <c r="AA240" i="46"/>
  <c r="Z240" i="46"/>
  <c r="Y240" i="46"/>
  <c r="N240" i="46"/>
  <c r="AM239" i="46"/>
  <c r="AL237" i="46"/>
  <c r="AK237" i="46"/>
  <c r="AJ237" i="46"/>
  <c r="AI237" i="46"/>
  <c r="AH237" i="46"/>
  <c r="AG237" i="46"/>
  <c r="AF237" i="46"/>
  <c r="AE237" i="46"/>
  <c r="AD237" i="46"/>
  <c r="AC237" i="46"/>
  <c r="AB237" i="46"/>
  <c r="AA237" i="46"/>
  <c r="Z237" i="46"/>
  <c r="Y237" i="46"/>
  <c r="N237" i="46"/>
  <c r="AM236" i="46"/>
  <c r="AL234" i="46"/>
  <c r="AK234" i="46"/>
  <c r="AJ234" i="46"/>
  <c r="AI234" i="46"/>
  <c r="AH234" i="46"/>
  <c r="AG234" i="46"/>
  <c r="AF234" i="46"/>
  <c r="AE234" i="46"/>
  <c r="AD234" i="46"/>
  <c r="AC234" i="46"/>
  <c r="AB234" i="46"/>
  <c r="AA234" i="46"/>
  <c r="Z234" i="46"/>
  <c r="Y234" i="46"/>
  <c r="N234" i="46"/>
  <c r="AM233" i="46"/>
  <c r="AL231" i="46"/>
  <c r="AK231" i="46"/>
  <c r="AJ231" i="46"/>
  <c r="AI231" i="46"/>
  <c r="AH231" i="46"/>
  <c r="AG231" i="46"/>
  <c r="AF231" i="46"/>
  <c r="AE231" i="46"/>
  <c r="AD231" i="46"/>
  <c r="AC231" i="46"/>
  <c r="AB231" i="46"/>
  <c r="AA231" i="46"/>
  <c r="Z231" i="46"/>
  <c r="Y231" i="46"/>
  <c r="N231" i="46"/>
  <c r="AM230" i="46"/>
  <c r="AL227" i="46"/>
  <c r="AK227" i="46"/>
  <c r="AJ227" i="46"/>
  <c r="AI227" i="46"/>
  <c r="AH227" i="46"/>
  <c r="AG227" i="46"/>
  <c r="AF227" i="46"/>
  <c r="AE227" i="46"/>
  <c r="AD227" i="46"/>
  <c r="AC227" i="46"/>
  <c r="AB227" i="46"/>
  <c r="AA227" i="46"/>
  <c r="Z227" i="46"/>
  <c r="Y227" i="46"/>
  <c r="N227" i="46"/>
  <c r="AM226" i="46"/>
  <c r="AL224" i="46"/>
  <c r="AK224" i="46"/>
  <c r="AJ224" i="46"/>
  <c r="AI224" i="46"/>
  <c r="AH224" i="46"/>
  <c r="AG224" i="46"/>
  <c r="AF224" i="46"/>
  <c r="AE224" i="46"/>
  <c r="AD224" i="46"/>
  <c r="AC224" i="46"/>
  <c r="AB224" i="46"/>
  <c r="AA224" i="46"/>
  <c r="Z224" i="46"/>
  <c r="Y224" i="46"/>
  <c r="AM223" i="46"/>
  <c r="AL220" i="46"/>
  <c r="AK220" i="46"/>
  <c r="AJ220" i="46"/>
  <c r="AI220" i="46"/>
  <c r="AH220" i="46"/>
  <c r="AG220" i="46"/>
  <c r="AF220" i="46"/>
  <c r="AE220" i="46"/>
  <c r="AD220" i="46"/>
  <c r="AC220" i="46"/>
  <c r="AB220" i="46"/>
  <c r="AA220" i="46"/>
  <c r="Z220" i="46"/>
  <c r="Y220" i="46"/>
  <c r="AM219" i="46"/>
  <c r="AL216" i="46"/>
  <c r="AK216" i="46"/>
  <c r="AJ216" i="46"/>
  <c r="AI216" i="46"/>
  <c r="AH216" i="46"/>
  <c r="AG216" i="46"/>
  <c r="AF216" i="46"/>
  <c r="AE216" i="46"/>
  <c r="AD216" i="46"/>
  <c r="AC216" i="46"/>
  <c r="AB216" i="46"/>
  <c r="AA216" i="46"/>
  <c r="Z216" i="46"/>
  <c r="Y216" i="46"/>
  <c r="AM215" i="46"/>
  <c r="AL213" i="46"/>
  <c r="AK213" i="46"/>
  <c r="AJ213" i="46"/>
  <c r="AI213" i="46"/>
  <c r="AH213" i="46"/>
  <c r="AG213" i="46"/>
  <c r="AF213" i="46"/>
  <c r="AE213" i="46"/>
  <c r="AD213" i="46"/>
  <c r="AC213" i="46"/>
  <c r="AB213" i="46"/>
  <c r="AA213" i="46"/>
  <c r="Z213" i="46"/>
  <c r="Y213" i="46"/>
  <c r="N213" i="46"/>
  <c r="AM212" i="46"/>
  <c r="AL210" i="46"/>
  <c r="AK210" i="46"/>
  <c r="AJ210" i="46"/>
  <c r="AI210" i="46"/>
  <c r="AH210" i="46"/>
  <c r="AG210" i="46"/>
  <c r="AF210" i="46"/>
  <c r="AE210" i="46"/>
  <c r="AD210" i="46"/>
  <c r="AC210" i="46"/>
  <c r="AB210" i="46"/>
  <c r="AA210" i="46"/>
  <c r="Z210" i="46"/>
  <c r="Y210" i="46"/>
  <c r="N210" i="46"/>
  <c r="AM209" i="46"/>
  <c r="AL207" i="46"/>
  <c r="AK207" i="46"/>
  <c r="AJ207" i="46"/>
  <c r="AI207" i="46"/>
  <c r="AH207" i="46"/>
  <c r="AG207" i="46"/>
  <c r="AF207" i="46"/>
  <c r="AE207" i="46"/>
  <c r="AD207" i="46"/>
  <c r="AC207" i="46"/>
  <c r="AB207" i="46"/>
  <c r="AA207" i="46"/>
  <c r="Z207" i="46"/>
  <c r="Y207" i="46"/>
  <c r="N207" i="46"/>
  <c r="AM206" i="46"/>
  <c r="AL204" i="46"/>
  <c r="AK204" i="46"/>
  <c r="AJ204" i="46"/>
  <c r="AI204" i="46"/>
  <c r="AH204" i="46"/>
  <c r="AG204" i="46"/>
  <c r="AF204" i="46"/>
  <c r="AE204" i="46"/>
  <c r="AD204" i="46"/>
  <c r="AC204" i="46"/>
  <c r="AB204" i="46"/>
  <c r="AA204" i="46"/>
  <c r="Z204" i="46"/>
  <c r="Y204" i="46"/>
  <c r="N204" i="46"/>
  <c r="AM203" i="46"/>
  <c r="AL200" i="46"/>
  <c r="AK200" i="46"/>
  <c r="AJ200" i="46"/>
  <c r="AI200" i="46"/>
  <c r="AH200" i="46"/>
  <c r="AG200" i="46"/>
  <c r="AF200" i="46"/>
  <c r="AE200" i="46"/>
  <c r="AD200" i="46"/>
  <c r="AC200" i="46"/>
  <c r="AB200" i="46"/>
  <c r="AA200" i="46"/>
  <c r="Z200" i="46"/>
  <c r="Y200" i="46"/>
  <c r="AM199" i="46"/>
  <c r="AL197" i="46"/>
  <c r="AK197" i="46"/>
  <c r="AJ197" i="46"/>
  <c r="AI197" i="46"/>
  <c r="AH197" i="46"/>
  <c r="AG197" i="46"/>
  <c r="AF197" i="46"/>
  <c r="AE197" i="46"/>
  <c r="AD197" i="46"/>
  <c r="AC197" i="46"/>
  <c r="AB197" i="46"/>
  <c r="AA197" i="46"/>
  <c r="Z197" i="46"/>
  <c r="Y197" i="46"/>
  <c r="AM196" i="46"/>
  <c r="AL194" i="46"/>
  <c r="AK194" i="46"/>
  <c r="AJ194" i="46"/>
  <c r="AI194" i="46"/>
  <c r="AH194" i="46"/>
  <c r="AG194" i="46"/>
  <c r="AF194" i="46"/>
  <c r="AE194" i="46"/>
  <c r="AD194" i="46"/>
  <c r="AC194" i="46"/>
  <c r="AB194" i="46"/>
  <c r="AA194" i="46"/>
  <c r="Z194" i="46"/>
  <c r="Y194" i="46"/>
  <c r="AM193" i="46"/>
  <c r="AL191" i="46"/>
  <c r="AK191" i="46"/>
  <c r="AJ191" i="46"/>
  <c r="AI191" i="46"/>
  <c r="AH191" i="46"/>
  <c r="AG191" i="46"/>
  <c r="AF191" i="46"/>
  <c r="AE191" i="46"/>
  <c r="AD191" i="46"/>
  <c r="AC191" i="46"/>
  <c r="AB191" i="46"/>
  <c r="AA191" i="46"/>
  <c r="Z191" i="46"/>
  <c r="Y191" i="46"/>
  <c r="N191" i="46"/>
  <c r="AM190" i="46"/>
  <c r="AL188" i="46"/>
  <c r="AK188" i="46"/>
  <c r="AJ188" i="46"/>
  <c r="AI188" i="46"/>
  <c r="AH188" i="46"/>
  <c r="AG188" i="46"/>
  <c r="AF188" i="46"/>
  <c r="AE188" i="46"/>
  <c r="AD188" i="46"/>
  <c r="AC188" i="46"/>
  <c r="AB188" i="46"/>
  <c r="AA188" i="46"/>
  <c r="Z188" i="46"/>
  <c r="Y188" i="46"/>
  <c r="N188" i="46"/>
  <c r="AM187" i="46"/>
  <c r="AL185" i="46"/>
  <c r="AK185" i="46"/>
  <c r="AJ185" i="46"/>
  <c r="AI185" i="46"/>
  <c r="AH185" i="46"/>
  <c r="AG185" i="46"/>
  <c r="AF185" i="46"/>
  <c r="AE185" i="46"/>
  <c r="AD185" i="46"/>
  <c r="AC185" i="46"/>
  <c r="AB185" i="46"/>
  <c r="AA185" i="46"/>
  <c r="Z185" i="46"/>
  <c r="Y185" i="46"/>
  <c r="N185" i="46"/>
  <c r="AM184" i="46"/>
  <c r="AL182" i="46"/>
  <c r="AK182" i="46"/>
  <c r="AJ182" i="46"/>
  <c r="AI182" i="46"/>
  <c r="AH182" i="46"/>
  <c r="AG182" i="46"/>
  <c r="AF182" i="46"/>
  <c r="AE182" i="46"/>
  <c r="AD182" i="46"/>
  <c r="AC182" i="46"/>
  <c r="AB182" i="46"/>
  <c r="AA182" i="46"/>
  <c r="Z182" i="46"/>
  <c r="Y182" i="46"/>
  <c r="N182" i="46"/>
  <c r="AM181" i="46"/>
  <c r="AL179" i="46"/>
  <c r="AK179" i="46"/>
  <c r="AJ179" i="46"/>
  <c r="AI179" i="46"/>
  <c r="AH179" i="46"/>
  <c r="AG179" i="46"/>
  <c r="AF179" i="46"/>
  <c r="AE179" i="46"/>
  <c r="AD179" i="46"/>
  <c r="AC179" i="46"/>
  <c r="AB179" i="46"/>
  <c r="AA179" i="46"/>
  <c r="Z179" i="46"/>
  <c r="Y179" i="46"/>
  <c r="N179" i="46"/>
  <c r="AM178" i="46"/>
  <c r="AL175" i="46"/>
  <c r="AK175" i="46"/>
  <c r="AJ175" i="46"/>
  <c r="AI175" i="46"/>
  <c r="AH175" i="46"/>
  <c r="AG175" i="46"/>
  <c r="AF175" i="46"/>
  <c r="AE175" i="46"/>
  <c r="AD175" i="46"/>
  <c r="AC175" i="46"/>
  <c r="AB175" i="46"/>
  <c r="AA175" i="46"/>
  <c r="Z175" i="46"/>
  <c r="Y175" i="46"/>
  <c r="AM174" i="46"/>
  <c r="AL172" i="46"/>
  <c r="AK172" i="46"/>
  <c r="AJ172" i="46"/>
  <c r="AI172" i="46"/>
  <c r="AH172" i="46"/>
  <c r="AG172" i="46"/>
  <c r="AF172" i="46"/>
  <c r="AE172" i="46"/>
  <c r="AD172" i="46"/>
  <c r="AC172" i="46"/>
  <c r="AB172" i="46"/>
  <c r="AA172" i="46"/>
  <c r="Z172" i="46"/>
  <c r="Y172" i="46"/>
  <c r="AM171" i="46"/>
  <c r="AL169" i="46"/>
  <c r="AK169" i="46"/>
  <c r="AJ169" i="46"/>
  <c r="AI169" i="46"/>
  <c r="AH169" i="46"/>
  <c r="AG169" i="46"/>
  <c r="AF169" i="46"/>
  <c r="AE169" i="46"/>
  <c r="AD169" i="46"/>
  <c r="AC169" i="46"/>
  <c r="AB169" i="46"/>
  <c r="AA169" i="46"/>
  <c r="Z169" i="46"/>
  <c r="Y169" i="46"/>
  <c r="AM168" i="46"/>
  <c r="AL166" i="46"/>
  <c r="AK166" i="46"/>
  <c r="AJ166" i="46"/>
  <c r="AI166" i="46"/>
  <c r="AH166" i="46"/>
  <c r="AG166" i="46"/>
  <c r="AF166" i="46"/>
  <c r="AE166" i="46"/>
  <c r="AD166" i="46"/>
  <c r="AC166" i="46"/>
  <c r="AB166" i="46"/>
  <c r="AA166" i="46"/>
  <c r="Z166" i="46"/>
  <c r="Y166" i="46"/>
  <c r="AM165" i="46"/>
  <c r="AL163" i="46"/>
  <c r="AK163" i="46"/>
  <c r="AJ163" i="46"/>
  <c r="AI163" i="46"/>
  <c r="AH163" i="46"/>
  <c r="AG163" i="46"/>
  <c r="AF163" i="46"/>
  <c r="AE163" i="46"/>
  <c r="AD163" i="46"/>
  <c r="AC163" i="46"/>
  <c r="AB163" i="46"/>
  <c r="AA163" i="46"/>
  <c r="Z163" i="46"/>
  <c r="Y163" i="46"/>
  <c r="AM162" i="46"/>
  <c r="AL160" i="46"/>
  <c r="AK160" i="46"/>
  <c r="AJ160" i="46"/>
  <c r="AI160" i="46"/>
  <c r="AH160" i="46"/>
  <c r="AG160" i="46"/>
  <c r="AF160" i="46"/>
  <c r="AE160" i="46"/>
  <c r="AD160" i="46"/>
  <c r="AC160" i="46"/>
  <c r="AB160" i="46"/>
  <c r="AA160" i="46"/>
  <c r="Z160" i="46"/>
  <c r="Y160" i="46"/>
  <c r="AM159" i="46"/>
  <c r="AL157" i="46"/>
  <c r="AK157" i="46"/>
  <c r="AJ157" i="46"/>
  <c r="AI157" i="46"/>
  <c r="AH157" i="46"/>
  <c r="AG157" i="46"/>
  <c r="AF157" i="46"/>
  <c r="AE157" i="46"/>
  <c r="AD157" i="46"/>
  <c r="AC157" i="46"/>
  <c r="AB157" i="46"/>
  <c r="AA157" i="46"/>
  <c r="Z157" i="46"/>
  <c r="Y157" i="46"/>
  <c r="AM156" i="46"/>
  <c r="AL154" i="46"/>
  <c r="AK154" i="46"/>
  <c r="AJ154" i="46"/>
  <c r="AI154" i="46"/>
  <c r="AH154" i="46"/>
  <c r="AG154" i="46"/>
  <c r="AF154" i="46"/>
  <c r="AE154" i="46"/>
  <c r="AD154" i="46"/>
  <c r="AC154" i="46"/>
  <c r="AB154" i="46"/>
  <c r="AA154" i="46"/>
  <c r="Z154" i="46"/>
  <c r="Y154" i="46"/>
  <c r="AM153" i="46"/>
  <c r="AL151" i="46"/>
  <c r="AK151" i="46"/>
  <c r="AJ151" i="46"/>
  <c r="AI151" i="46"/>
  <c r="AH151" i="46"/>
  <c r="AG151" i="46"/>
  <c r="AF151" i="46"/>
  <c r="AE151" i="46"/>
  <c r="AD151" i="46"/>
  <c r="AC151" i="46"/>
  <c r="AB151" i="46"/>
  <c r="AA151" i="46"/>
  <c r="Z151" i="46"/>
  <c r="Z272" i="46" s="1"/>
  <c r="Y151" i="46"/>
  <c r="Y271" i="46" s="1"/>
  <c r="AM150" i="46"/>
  <c r="AM148" i="46"/>
  <c r="O127" i="46"/>
  <c r="D127" i="46"/>
  <c r="AL125" i="46"/>
  <c r="AK125" i="46"/>
  <c r="AJ125" i="46"/>
  <c r="AI125" i="46"/>
  <c r="AH125" i="46"/>
  <c r="AG125" i="46"/>
  <c r="AF125" i="46"/>
  <c r="AE125" i="46"/>
  <c r="AD125" i="46"/>
  <c r="AC125" i="46"/>
  <c r="AB125" i="46"/>
  <c r="AA125" i="46"/>
  <c r="Z125" i="46"/>
  <c r="Y125" i="46"/>
  <c r="N125" i="46"/>
  <c r="AM124" i="46"/>
  <c r="AL122" i="46"/>
  <c r="AK122" i="46"/>
  <c r="AJ122" i="46"/>
  <c r="AI122" i="46"/>
  <c r="AH122" i="46"/>
  <c r="AG122" i="46"/>
  <c r="AF122" i="46"/>
  <c r="AE122" i="46"/>
  <c r="AD122" i="46"/>
  <c r="AC122" i="46"/>
  <c r="AB122" i="46"/>
  <c r="AA122" i="46"/>
  <c r="Z122" i="46"/>
  <c r="Y122" i="46"/>
  <c r="N122" i="46"/>
  <c r="AM121" i="46"/>
  <c r="AL119" i="46"/>
  <c r="AK119" i="46"/>
  <c r="AJ119" i="46"/>
  <c r="AI119" i="46"/>
  <c r="AH119" i="46"/>
  <c r="AG119" i="46"/>
  <c r="AF119" i="46"/>
  <c r="AE119" i="46"/>
  <c r="AD119" i="46"/>
  <c r="AC119" i="46"/>
  <c r="AB119" i="46"/>
  <c r="AA119" i="46"/>
  <c r="Z119" i="46"/>
  <c r="Y119" i="46"/>
  <c r="N119" i="46"/>
  <c r="AM118" i="46"/>
  <c r="AL115" i="46"/>
  <c r="AK115" i="46"/>
  <c r="AJ115" i="46"/>
  <c r="AI115" i="46"/>
  <c r="AH115" i="46"/>
  <c r="AG115" i="46"/>
  <c r="AF115" i="46"/>
  <c r="AE115" i="46"/>
  <c r="AD115" i="46"/>
  <c r="AC115" i="46"/>
  <c r="AB115" i="46"/>
  <c r="AA115" i="46"/>
  <c r="Z115" i="46"/>
  <c r="Y115" i="46"/>
  <c r="N115" i="46"/>
  <c r="AM114" i="46"/>
  <c r="AL112" i="46"/>
  <c r="AK112" i="46"/>
  <c r="AJ112" i="46"/>
  <c r="AI112" i="46"/>
  <c r="AH112" i="46"/>
  <c r="AG112" i="46"/>
  <c r="AF112" i="46"/>
  <c r="AE112" i="46"/>
  <c r="AD112" i="46"/>
  <c r="AC112" i="46"/>
  <c r="AB112" i="46"/>
  <c r="AA112" i="46"/>
  <c r="Z112" i="46"/>
  <c r="Y112" i="46"/>
  <c r="N112" i="46"/>
  <c r="AM111" i="46"/>
  <c r="AL109" i="46"/>
  <c r="AK109" i="46"/>
  <c r="AJ109" i="46"/>
  <c r="AI109" i="46"/>
  <c r="AH109" i="46"/>
  <c r="AG109" i="46"/>
  <c r="AF109" i="46"/>
  <c r="AE109" i="46"/>
  <c r="AD109" i="46"/>
  <c r="AC109" i="46"/>
  <c r="AB109" i="46"/>
  <c r="AA109" i="46"/>
  <c r="Z109" i="46"/>
  <c r="Y109" i="46"/>
  <c r="N109" i="46"/>
  <c r="AM108" i="46"/>
  <c r="AL106" i="46"/>
  <c r="AK106" i="46"/>
  <c r="AJ106" i="46"/>
  <c r="AI106" i="46"/>
  <c r="AH106" i="46"/>
  <c r="AG106" i="46"/>
  <c r="AF106" i="46"/>
  <c r="AE106" i="46"/>
  <c r="AD106" i="46"/>
  <c r="AC106" i="46"/>
  <c r="AB106" i="46"/>
  <c r="AA106" i="46"/>
  <c r="Z106" i="46"/>
  <c r="Y106" i="46"/>
  <c r="N106" i="46"/>
  <c r="AM105" i="46"/>
  <c r="AL103" i="46"/>
  <c r="AK103" i="46"/>
  <c r="AJ103" i="46"/>
  <c r="AI103" i="46"/>
  <c r="AH103" i="46"/>
  <c r="AG103" i="46"/>
  <c r="AF103" i="46"/>
  <c r="AE103" i="46"/>
  <c r="AD103" i="46"/>
  <c r="AC103" i="46"/>
  <c r="AB103" i="46"/>
  <c r="AA103" i="46"/>
  <c r="Z103" i="46"/>
  <c r="Y103" i="46"/>
  <c r="N103" i="46"/>
  <c r="AM102" i="46"/>
  <c r="AL99" i="46"/>
  <c r="AK99" i="46"/>
  <c r="AJ99" i="46"/>
  <c r="AI99" i="46"/>
  <c r="AH99" i="46"/>
  <c r="AG99" i="46"/>
  <c r="AF99" i="46"/>
  <c r="AE99" i="46"/>
  <c r="AD99" i="46"/>
  <c r="AC99" i="46"/>
  <c r="AB99" i="46"/>
  <c r="AA99" i="46"/>
  <c r="Z99" i="46"/>
  <c r="Y99" i="46"/>
  <c r="N99" i="46"/>
  <c r="AM98" i="46"/>
  <c r="AL96" i="46"/>
  <c r="AK96" i="46"/>
  <c r="AJ96" i="46"/>
  <c r="AI96" i="46"/>
  <c r="AH96" i="46"/>
  <c r="AG96" i="46"/>
  <c r="AF96" i="46"/>
  <c r="AE96" i="46"/>
  <c r="AD96" i="46"/>
  <c r="AC96" i="46"/>
  <c r="AB96" i="46"/>
  <c r="AA96" i="46"/>
  <c r="Z96" i="46"/>
  <c r="Y96" i="46"/>
  <c r="AM95" i="46"/>
  <c r="AL92" i="46"/>
  <c r="AK92" i="46"/>
  <c r="AJ92" i="46"/>
  <c r="AI92" i="46"/>
  <c r="AH92" i="46"/>
  <c r="AG92" i="46"/>
  <c r="AF92" i="46"/>
  <c r="AE92" i="46"/>
  <c r="AD92" i="46"/>
  <c r="AC92" i="46"/>
  <c r="AB92" i="46"/>
  <c r="AA92" i="46"/>
  <c r="Z92" i="46"/>
  <c r="Y92" i="46"/>
  <c r="AM91" i="46"/>
  <c r="AL88" i="46"/>
  <c r="AK88" i="46"/>
  <c r="AJ88" i="46"/>
  <c r="AI88" i="46"/>
  <c r="AH88" i="46"/>
  <c r="AG88" i="46"/>
  <c r="AF88" i="46"/>
  <c r="AE88" i="46"/>
  <c r="AD88" i="46"/>
  <c r="AC88" i="46"/>
  <c r="AB88" i="46"/>
  <c r="AA88" i="46"/>
  <c r="Z88" i="46"/>
  <c r="Y88" i="46"/>
  <c r="AM87" i="46"/>
  <c r="AL85" i="46"/>
  <c r="AK85" i="46"/>
  <c r="AJ85" i="46"/>
  <c r="AI85" i="46"/>
  <c r="AH85" i="46"/>
  <c r="AG85" i="46"/>
  <c r="AF85" i="46"/>
  <c r="AE85" i="46"/>
  <c r="AD85" i="46"/>
  <c r="AC85" i="46"/>
  <c r="AB85" i="46"/>
  <c r="AA85" i="46"/>
  <c r="Z85" i="46"/>
  <c r="Y85" i="46"/>
  <c r="N85" i="46"/>
  <c r="AM84" i="46"/>
  <c r="AL82" i="46"/>
  <c r="AK82" i="46"/>
  <c r="AJ82" i="46"/>
  <c r="AI82" i="46"/>
  <c r="AH82" i="46"/>
  <c r="AG82" i="46"/>
  <c r="AF82" i="46"/>
  <c r="AE82" i="46"/>
  <c r="AD82" i="46"/>
  <c r="AC82" i="46"/>
  <c r="AB82" i="46"/>
  <c r="AA82" i="46"/>
  <c r="Z82" i="46"/>
  <c r="Y82" i="46"/>
  <c r="N82" i="46"/>
  <c r="AM81" i="46"/>
  <c r="AL79" i="46"/>
  <c r="AK79" i="46"/>
  <c r="AJ79" i="46"/>
  <c r="AI79" i="46"/>
  <c r="AH79" i="46"/>
  <c r="AG79" i="46"/>
  <c r="AF79" i="46"/>
  <c r="AE79" i="46"/>
  <c r="AD79" i="46"/>
  <c r="AC79" i="46"/>
  <c r="AB79" i="46"/>
  <c r="AA79" i="46"/>
  <c r="Z79" i="46"/>
  <c r="Y79" i="46"/>
  <c r="N79" i="46"/>
  <c r="AM78" i="46"/>
  <c r="AL76" i="46"/>
  <c r="AK76" i="46"/>
  <c r="AJ76" i="46"/>
  <c r="AI76" i="46"/>
  <c r="AH76" i="46"/>
  <c r="AG76" i="46"/>
  <c r="AF76" i="46"/>
  <c r="AE76" i="46"/>
  <c r="AD76" i="46"/>
  <c r="AC76" i="46"/>
  <c r="AB76" i="46"/>
  <c r="AA76" i="46"/>
  <c r="Z76" i="46"/>
  <c r="Y76" i="46"/>
  <c r="N76" i="46"/>
  <c r="AM75" i="46"/>
  <c r="AL72" i="46"/>
  <c r="AK72" i="46"/>
  <c r="AJ72" i="46"/>
  <c r="AI72" i="46"/>
  <c r="AH72" i="46"/>
  <c r="AG72" i="46"/>
  <c r="AF72" i="46"/>
  <c r="AE72" i="46"/>
  <c r="AD72" i="46"/>
  <c r="AC72" i="46"/>
  <c r="AB72" i="46"/>
  <c r="AA72" i="46"/>
  <c r="Z72" i="46"/>
  <c r="Y72" i="46"/>
  <c r="AM71" i="46"/>
  <c r="AL69" i="46"/>
  <c r="AK69" i="46"/>
  <c r="AJ69" i="46"/>
  <c r="AI69" i="46"/>
  <c r="AH69" i="46"/>
  <c r="AG69" i="46"/>
  <c r="AF69" i="46"/>
  <c r="AE69" i="46"/>
  <c r="AD69" i="46"/>
  <c r="AC69" i="46"/>
  <c r="AB69" i="46"/>
  <c r="AA69" i="46"/>
  <c r="Z69" i="46"/>
  <c r="Y69" i="46"/>
  <c r="AM68" i="46"/>
  <c r="AL66" i="46"/>
  <c r="AK66" i="46"/>
  <c r="AJ66" i="46"/>
  <c r="AI66" i="46"/>
  <c r="AH66" i="46"/>
  <c r="AG66" i="46"/>
  <c r="AF66" i="46"/>
  <c r="AE66" i="46"/>
  <c r="AD66" i="46"/>
  <c r="AC66" i="46"/>
  <c r="AB66" i="46"/>
  <c r="AA66" i="46"/>
  <c r="Z66" i="46"/>
  <c r="Y66" i="46"/>
  <c r="AM65" i="46"/>
  <c r="AL63" i="46"/>
  <c r="AK63" i="46"/>
  <c r="AJ63" i="46"/>
  <c r="AI63" i="46"/>
  <c r="AH63" i="46"/>
  <c r="AG63" i="46"/>
  <c r="AF63" i="46"/>
  <c r="AE63" i="46"/>
  <c r="AD63" i="46"/>
  <c r="AC63" i="46"/>
  <c r="AB63" i="46"/>
  <c r="AA63" i="46"/>
  <c r="Z63" i="46"/>
  <c r="Y63" i="46"/>
  <c r="N63" i="46"/>
  <c r="AM62" i="46"/>
  <c r="AL60" i="46"/>
  <c r="AK60" i="46"/>
  <c r="AJ60" i="46"/>
  <c r="AI60" i="46"/>
  <c r="AH60" i="46"/>
  <c r="AG60" i="46"/>
  <c r="AF60" i="46"/>
  <c r="AE60" i="46"/>
  <c r="AD60" i="46"/>
  <c r="AC60" i="46"/>
  <c r="AB60" i="46"/>
  <c r="AA60" i="46"/>
  <c r="Z60" i="46"/>
  <c r="Y60" i="46"/>
  <c r="N60" i="46"/>
  <c r="AM59" i="46"/>
  <c r="AL57" i="46"/>
  <c r="AK57" i="46"/>
  <c r="AJ57" i="46"/>
  <c r="AI57" i="46"/>
  <c r="AH57" i="46"/>
  <c r="AG57" i="46"/>
  <c r="AF57" i="46"/>
  <c r="AE57" i="46"/>
  <c r="AD57" i="46"/>
  <c r="AC57" i="46"/>
  <c r="AB57" i="46"/>
  <c r="AA57" i="46"/>
  <c r="Z57" i="46"/>
  <c r="Y57" i="46"/>
  <c r="N57" i="46"/>
  <c r="AM56" i="46"/>
  <c r="AL54" i="46"/>
  <c r="AK54" i="46"/>
  <c r="AJ54" i="46"/>
  <c r="AI54" i="46"/>
  <c r="AH54" i="46"/>
  <c r="AG54" i="46"/>
  <c r="AF54" i="46"/>
  <c r="AE54" i="46"/>
  <c r="AD54" i="46"/>
  <c r="AC54" i="46"/>
  <c r="AB54" i="46"/>
  <c r="AA54" i="46"/>
  <c r="Z54" i="46"/>
  <c r="Y54" i="46"/>
  <c r="N54" i="46"/>
  <c r="AM53" i="46"/>
  <c r="AL51" i="46"/>
  <c r="AK51" i="46"/>
  <c r="AJ51" i="46"/>
  <c r="AI51" i="46"/>
  <c r="AH51" i="46"/>
  <c r="AG51" i="46"/>
  <c r="AF51" i="46"/>
  <c r="AE51" i="46"/>
  <c r="AD51" i="46"/>
  <c r="AC51" i="46"/>
  <c r="AB51" i="46"/>
  <c r="AA51" i="46"/>
  <c r="Z51" i="46"/>
  <c r="Y51" i="46"/>
  <c r="N51" i="46"/>
  <c r="AM50" i="46"/>
  <c r="AL47" i="46"/>
  <c r="AK47" i="46"/>
  <c r="AJ47" i="46"/>
  <c r="AI47" i="46"/>
  <c r="AH47" i="46"/>
  <c r="AG47" i="46"/>
  <c r="AF47" i="46"/>
  <c r="AE47" i="46"/>
  <c r="AD47" i="46"/>
  <c r="AC47" i="46"/>
  <c r="AB47" i="46"/>
  <c r="AA47" i="46"/>
  <c r="Z47" i="46"/>
  <c r="Y47" i="46"/>
  <c r="AM46" i="46"/>
  <c r="AL44" i="46"/>
  <c r="AK44" i="46"/>
  <c r="AJ44" i="46"/>
  <c r="AI44" i="46"/>
  <c r="AH44" i="46"/>
  <c r="AG44" i="46"/>
  <c r="AF44" i="46"/>
  <c r="AE44" i="46"/>
  <c r="AD44" i="46"/>
  <c r="AC44" i="46"/>
  <c r="AB44" i="46"/>
  <c r="AA44" i="46"/>
  <c r="Z44" i="46"/>
  <c r="Y44" i="46"/>
  <c r="AM43" i="46"/>
  <c r="AL41" i="46"/>
  <c r="AK41" i="46"/>
  <c r="AJ41" i="46"/>
  <c r="AI41" i="46"/>
  <c r="AH41" i="46"/>
  <c r="AG41" i="46"/>
  <c r="AF41" i="46"/>
  <c r="AE41" i="46"/>
  <c r="AD41" i="46"/>
  <c r="AC41" i="46"/>
  <c r="AB41" i="46"/>
  <c r="AA41" i="46"/>
  <c r="Z41" i="46"/>
  <c r="Y41" i="46"/>
  <c r="AM40" i="46"/>
  <c r="AL38" i="46"/>
  <c r="AK38" i="46"/>
  <c r="AJ38" i="46"/>
  <c r="AI38" i="46"/>
  <c r="AH38" i="46"/>
  <c r="AG38" i="46"/>
  <c r="AF38" i="46"/>
  <c r="AE38" i="46"/>
  <c r="AD38" i="46"/>
  <c r="AC38" i="46"/>
  <c r="AB38" i="46"/>
  <c r="AA38" i="46"/>
  <c r="Z38" i="46"/>
  <c r="Y38" i="46"/>
  <c r="AM37" i="46"/>
  <c r="AL35" i="46"/>
  <c r="AK35" i="46"/>
  <c r="AJ35" i="46"/>
  <c r="AI35" i="46"/>
  <c r="AH35" i="46"/>
  <c r="AG35" i="46"/>
  <c r="AF35" i="46"/>
  <c r="AE35" i="46"/>
  <c r="AD35" i="46"/>
  <c r="AC35" i="46"/>
  <c r="AB35" i="46"/>
  <c r="AA35" i="46"/>
  <c r="Z35" i="46"/>
  <c r="Y35" i="46"/>
  <c r="AM34" i="46"/>
  <c r="AL32" i="46"/>
  <c r="AK32" i="46"/>
  <c r="AJ32" i="46"/>
  <c r="AI32" i="46"/>
  <c r="AH32" i="46"/>
  <c r="AG32" i="46"/>
  <c r="AF32" i="46"/>
  <c r="AE32" i="46"/>
  <c r="AD32" i="46"/>
  <c r="AC32" i="46"/>
  <c r="AB32" i="46"/>
  <c r="AA32" i="46"/>
  <c r="Z32" i="46"/>
  <c r="Y32" i="46"/>
  <c r="AM31" i="46"/>
  <c r="AL29" i="46"/>
  <c r="AK29" i="46"/>
  <c r="AJ29" i="46"/>
  <c r="AI29" i="46"/>
  <c r="AH29" i="46"/>
  <c r="AG29" i="46"/>
  <c r="AF29" i="46"/>
  <c r="AE29" i="46"/>
  <c r="AD29" i="46"/>
  <c r="AC29" i="46"/>
  <c r="AB29" i="46"/>
  <c r="AA29" i="46"/>
  <c r="Z29" i="46"/>
  <c r="Y29" i="46"/>
  <c r="AM28" i="46"/>
  <c r="AL26" i="46"/>
  <c r="AK26" i="46"/>
  <c r="AJ26" i="46"/>
  <c r="AI26" i="46"/>
  <c r="AH26" i="46"/>
  <c r="AG26" i="46"/>
  <c r="AF26" i="46"/>
  <c r="AE26" i="46"/>
  <c r="AD26" i="46"/>
  <c r="AC26" i="46"/>
  <c r="AB26" i="46"/>
  <c r="AA26" i="46"/>
  <c r="Z26" i="46"/>
  <c r="Z141" i="46" s="1"/>
  <c r="Y26" i="46"/>
  <c r="AM25" i="46"/>
  <c r="AL23" i="46"/>
  <c r="AK23" i="46"/>
  <c r="AJ23" i="46"/>
  <c r="AI23" i="46"/>
  <c r="AH23" i="46"/>
  <c r="AG23" i="46"/>
  <c r="AF23" i="46"/>
  <c r="AE23" i="46"/>
  <c r="AD23" i="46"/>
  <c r="AC23" i="46"/>
  <c r="AB23" i="46"/>
  <c r="AA23" i="46"/>
  <c r="Z23" i="46"/>
  <c r="Z143" i="46" s="1"/>
  <c r="Y23" i="46"/>
  <c r="Y143" i="46" s="1"/>
  <c r="AM22" i="46"/>
  <c r="AM20" i="46"/>
  <c r="M114" i="45"/>
  <c r="I114" i="45"/>
  <c r="H114" i="45"/>
  <c r="E114" i="45"/>
  <c r="N113" i="45"/>
  <c r="M113" i="45"/>
  <c r="N114" i="45" s="1"/>
  <c r="P133" i="45" s="1"/>
  <c r="L113" i="45"/>
  <c r="K113" i="45"/>
  <c r="J113" i="45"/>
  <c r="I113" i="45"/>
  <c r="J114" i="45" s="1"/>
  <c r="H113" i="45"/>
  <c r="G113" i="45"/>
  <c r="F113" i="45"/>
  <c r="E113" i="45"/>
  <c r="F114" i="45" s="1"/>
  <c r="D113" i="45"/>
  <c r="B109" i="45"/>
  <c r="N106" i="45"/>
  <c r="M106" i="45"/>
  <c r="N107" i="45" s="1"/>
  <c r="O133" i="45" s="1"/>
  <c r="L106" i="45"/>
  <c r="K106" i="45"/>
  <c r="J106" i="45"/>
  <c r="I106" i="45"/>
  <c r="J107" i="45" s="1"/>
  <c r="H106" i="45"/>
  <c r="G106" i="45"/>
  <c r="F106" i="45"/>
  <c r="E106" i="45"/>
  <c r="F107" i="45" s="1"/>
  <c r="D106" i="45"/>
  <c r="B102" i="45"/>
  <c r="N100" i="45"/>
  <c r="N133" i="45" s="1"/>
  <c r="J100" i="45"/>
  <c r="F100" i="45"/>
  <c r="N99" i="45"/>
  <c r="M99" i="45"/>
  <c r="L99" i="45"/>
  <c r="M100" i="45" s="1"/>
  <c r="K99" i="45"/>
  <c r="J99" i="45"/>
  <c r="I99" i="45"/>
  <c r="H99" i="45"/>
  <c r="I100" i="45" s="1"/>
  <c r="G99" i="45"/>
  <c r="F99" i="45"/>
  <c r="E99" i="45"/>
  <c r="D99" i="45"/>
  <c r="E100" i="45" s="1"/>
  <c r="B95" i="45"/>
  <c r="N93" i="45"/>
  <c r="M133" i="45" s="1"/>
  <c r="M93" i="45"/>
  <c r="J93" i="45"/>
  <c r="I93" i="45"/>
  <c r="F93" i="45"/>
  <c r="E93" i="45"/>
  <c r="N92" i="45"/>
  <c r="M92" i="45"/>
  <c r="L92" i="45"/>
  <c r="K92" i="45"/>
  <c r="L93" i="45" s="1"/>
  <c r="M131" i="45" s="1"/>
  <c r="J92" i="45"/>
  <c r="I92" i="45"/>
  <c r="H92" i="45"/>
  <c r="G92" i="45"/>
  <c r="H93" i="45" s="1"/>
  <c r="F92" i="45"/>
  <c r="E92" i="45"/>
  <c r="D92" i="45"/>
  <c r="B88" i="45"/>
  <c r="M86" i="45"/>
  <c r="I86" i="45"/>
  <c r="H86" i="45"/>
  <c r="E86" i="45"/>
  <c r="N85" i="45"/>
  <c r="M85" i="45"/>
  <c r="N86" i="45" s="1"/>
  <c r="L133" i="45" s="1"/>
  <c r="L85" i="45"/>
  <c r="K85" i="45"/>
  <c r="L86" i="45" s="1"/>
  <c r="L131" i="45" s="1"/>
  <c r="J85" i="45"/>
  <c r="I85" i="45"/>
  <c r="J86" i="45" s="1"/>
  <c r="H85" i="45"/>
  <c r="G85" i="45"/>
  <c r="F85" i="45"/>
  <c r="E85" i="45"/>
  <c r="F86" i="45" s="1"/>
  <c r="D85" i="45"/>
  <c r="B81" i="45"/>
  <c r="L79" i="45"/>
  <c r="K131" i="45" s="1"/>
  <c r="N78" i="45"/>
  <c r="M78" i="45"/>
  <c r="N79" i="45" s="1"/>
  <c r="K133" i="45" s="1"/>
  <c r="L78" i="45"/>
  <c r="K78" i="45"/>
  <c r="J78" i="45"/>
  <c r="I78" i="45"/>
  <c r="J79" i="45" s="1"/>
  <c r="H78" i="45"/>
  <c r="G78" i="45"/>
  <c r="F78" i="45"/>
  <c r="G79" i="45" s="1"/>
  <c r="E78" i="45"/>
  <c r="F79" i="45" s="1"/>
  <c r="D78" i="45"/>
  <c r="B74" i="45"/>
  <c r="N72" i="45"/>
  <c r="J133" i="45" s="1"/>
  <c r="F72" i="45"/>
  <c r="N71" i="45"/>
  <c r="M71" i="45"/>
  <c r="L71" i="45"/>
  <c r="M72" i="45" s="1"/>
  <c r="K71" i="45"/>
  <c r="L72" i="45" s="1"/>
  <c r="J131" i="45" s="1"/>
  <c r="J71" i="45"/>
  <c r="I71" i="45"/>
  <c r="J72" i="45" s="1"/>
  <c r="H71" i="45"/>
  <c r="I72" i="45" s="1"/>
  <c r="G71" i="45"/>
  <c r="H72" i="45" s="1"/>
  <c r="F71" i="45"/>
  <c r="E71" i="45"/>
  <c r="D71" i="45"/>
  <c r="E72" i="45" s="1"/>
  <c r="B67" i="45"/>
  <c r="N65" i="45"/>
  <c r="I133" i="45" s="1"/>
  <c r="J65" i="45"/>
  <c r="F65" i="45"/>
  <c r="N64" i="45"/>
  <c r="M64" i="45"/>
  <c r="L64" i="45"/>
  <c r="M65" i="45" s="1"/>
  <c r="K64" i="45"/>
  <c r="J64" i="45"/>
  <c r="I64" i="45"/>
  <c r="H64" i="45"/>
  <c r="I65" i="45" s="1"/>
  <c r="G64" i="45"/>
  <c r="F64" i="45"/>
  <c r="E64" i="45"/>
  <c r="D64" i="45"/>
  <c r="E65" i="45" s="1"/>
  <c r="B60" i="45"/>
  <c r="M58" i="45"/>
  <c r="L58" i="45"/>
  <c r="H131" i="45" s="1"/>
  <c r="I58" i="45"/>
  <c r="E58" i="45"/>
  <c r="N57" i="45"/>
  <c r="M57" i="45"/>
  <c r="L57" i="45"/>
  <c r="K57" i="45"/>
  <c r="J57" i="45"/>
  <c r="I57" i="45"/>
  <c r="H57" i="45"/>
  <c r="G57" i="45"/>
  <c r="H58" i="45" s="1"/>
  <c r="F57" i="45"/>
  <c r="E57" i="45"/>
  <c r="D57" i="45"/>
  <c r="B53" i="45"/>
  <c r="H51" i="45"/>
  <c r="N50" i="45"/>
  <c r="M50" i="45"/>
  <c r="N51" i="45" s="1"/>
  <c r="G133" i="45" s="1"/>
  <c r="L50" i="45"/>
  <c r="M51" i="45" s="1"/>
  <c r="K50" i="45"/>
  <c r="J50" i="45"/>
  <c r="I50" i="45"/>
  <c r="J51" i="45" s="1"/>
  <c r="H50" i="45"/>
  <c r="I51" i="45" s="1"/>
  <c r="G50" i="45"/>
  <c r="F50" i="45"/>
  <c r="E50" i="45"/>
  <c r="F51" i="45" s="1"/>
  <c r="D50" i="45"/>
  <c r="E51" i="45" s="1"/>
  <c r="B46" i="45"/>
  <c r="N43" i="45"/>
  <c r="M43" i="45"/>
  <c r="N44" i="45" s="1"/>
  <c r="F133" i="45" s="1"/>
  <c r="L43" i="45"/>
  <c r="M44" i="45" s="1"/>
  <c r="K43" i="45"/>
  <c r="J43" i="45"/>
  <c r="I43" i="45"/>
  <c r="J44" i="45" s="1"/>
  <c r="H43" i="45"/>
  <c r="I44" i="45" s="1"/>
  <c r="G43" i="45"/>
  <c r="F43" i="45"/>
  <c r="E43" i="45"/>
  <c r="F44" i="45" s="1"/>
  <c r="D43" i="45"/>
  <c r="E44" i="45" s="1"/>
  <c r="B39" i="45"/>
  <c r="N37" i="45"/>
  <c r="E133" i="45" s="1"/>
  <c r="M37" i="45"/>
  <c r="J37" i="45"/>
  <c r="F37" i="45"/>
  <c r="E37" i="45"/>
  <c r="N36" i="45"/>
  <c r="M36" i="45"/>
  <c r="L36" i="45"/>
  <c r="K36" i="45"/>
  <c r="L37" i="45" s="1"/>
  <c r="E131" i="45" s="1"/>
  <c r="J36" i="45"/>
  <c r="I36" i="45"/>
  <c r="H36" i="45"/>
  <c r="I37" i="45" s="1"/>
  <c r="G36" i="45"/>
  <c r="H37" i="45" s="1"/>
  <c r="F36" i="45"/>
  <c r="E36" i="45"/>
  <c r="D36" i="45"/>
  <c r="B32" i="45"/>
  <c r="M30" i="45"/>
  <c r="I30" i="45"/>
  <c r="H30" i="45"/>
  <c r="E30" i="45"/>
  <c r="N29" i="45"/>
  <c r="M29" i="45"/>
  <c r="N30" i="45" s="1"/>
  <c r="D133" i="45" s="1"/>
  <c r="L29" i="45"/>
  <c r="K29" i="45"/>
  <c r="J29" i="45"/>
  <c r="I29" i="45"/>
  <c r="J30" i="45" s="1"/>
  <c r="H29" i="45"/>
  <c r="G29" i="45"/>
  <c r="F29" i="45"/>
  <c r="E29" i="45"/>
  <c r="F30" i="45" s="1"/>
  <c r="D29" i="45"/>
  <c r="B25" i="45"/>
  <c r="L23" i="45"/>
  <c r="C131" i="45" s="1"/>
  <c r="N22" i="45"/>
  <c r="M22" i="45"/>
  <c r="L22" i="45"/>
  <c r="K22" i="45"/>
  <c r="J22" i="45"/>
  <c r="K23" i="45" s="1"/>
  <c r="I22" i="45"/>
  <c r="H22" i="45"/>
  <c r="G22" i="45"/>
  <c r="F22" i="45"/>
  <c r="G23" i="45" s="1"/>
  <c r="E22" i="45"/>
  <c r="F23" i="45" s="1"/>
  <c r="D22" i="45"/>
  <c r="B18" i="45"/>
  <c r="O17" i="45"/>
  <c r="N17" i="45"/>
  <c r="M17" i="45"/>
  <c r="L17" i="45"/>
  <c r="L107" i="45" s="1"/>
  <c r="O131" i="45" s="1"/>
  <c r="K17" i="45"/>
  <c r="K100" i="45" s="1"/>
  <c r="J17" i="45"/>
  <c r="I17" i="45"/>
  <c r="H17" i="45"/>
  <c r="H107" i="45" s="1"/>
  <c r="G17" i="45"/>
  <c r="G100" i="45" s="1"/>
  <c r="F17" i="45"/>
  <c r="E17" i="45"/>
  <c r="D17" i="45"/>
  <c r="Q53" i="44"/>
  <c r="P53" i="44"/>
  <c r="O53" i="44"/>
  <c r="N53" i="44"/>
  <c r="M53" i="44"/>
  <c r="L53" i="44"/>
  <c r="K53" i="44"/>
  <c r="J53" i="44"/>
  <c r="I53" i="44"/>
  <c r="H53" i="44"/>
  <c r="G53" i="44"/>
  <c r="F53" i="44"/>
  <c r="E53" i="44"/>
  <c r="D53" i="44"/>
  <c r="Q52" i="44"/>
  <c r="P52" i="44"/>
  <c r="O52" i="44"/>
  <c r="N52" i="44"/>
  <c r="M52" i="44"/>
  <c r="L52" i="44"/>
  <c r="K52" i="44"/>
  <c r="J52" i="44"/>
  <c r="I52" i="44"/>
  <c r="H52" i="44"/>
  <c r="G52" i="44"/>
  <c r="F52" i="44"/>
  <c r="E52" i="44"/>
  <c r="D52" i="44"/>
  <c r="Q46" i="44"/>
  <c r="P46" i="44"/>
  <c r="O46" i="44"/>
  <c r="N46" i="44"/>
  <c r="M46" i="44"/>
  <c r="L46" i="44"/>
  <c r="K46" i="44"/>
  <c r="J46" i="44"/>
  <c r="I46" i="44"/>
  <c r="H46" i="44"/>
  <c r="G46" i="44"/>
  <c r="F46" i="44"/>
  <c r="E46" i="44"/>
  <c r="D46" i="44"/>
  <c r="Q45" i="44"/>
  <c r="P45" i="44"/>
  <c r="O45" i="44"/>
  <c r="N45" i="44"/>
  <c r="M45" i="44"/>
  <c r="L45" i="44"/>
  <c r="K45" i="44"/>
  <c r="J45" i="44"/>
  <c r="I45" i="44"/>
  <c r="H45" i="44"/>
  <c r="G45" i="44"/>
  <c r="F45" i="44"/>
  <c r="E45" i="44"/>
  <c r="D45" i="44"/>
  <c r="Q44" i="44"/>
  <c r="P44" i="44"/>
  <c r="O44" i="44"/>
  <c r="N44" i="44"/>
  <c r="M44" i="44"/>
  <c r="L44" i="44"/>
  <c r="K44" i="44"/>
  <c r="J44" i="44"/>
  <c r="I44" i="44"/>
  <c r="H44" i="44"/>
  <c r="G44" i="44"/>
  <c r="F44" i="44"/>
  <c r="E44" i="44"/>
  <c r="D44" i="44"/>
  <c r="Q43" i="44"/>
  <c r="Q49" i="44" s="1"/>
  <c r="J43" i="44"/>
  <c r="I43" i="44"/>
  <c r="P42" i="44"/>
  <c r="O42" i="44"/>
  <c r="H42" i="44"/>
  <c r="G42" i="44"/>
  <c r="N33" i="44"/>
  <c r="F33" i="44"/>
  <c r="C31" i="44"/>
  <c r="C30" i="44"/>
  <c r="Q29" i="44"/>
  <c r="Q33" i="44" s="1"/>
  <c r="N29" i="44"/>
  <c r="I29" i="44"/>
  <c r="I33" i="44" s="1"/>
  <c r="F29" i="44"/>
  <c r="O28" i="44"/>
  <c r="L28" i="44"/>
  <c r="G28" i="44"/>
  <c r="D28" i="44"/>
  <c r="C28" i="44"/>
  <c r="C16" i="44"/>
  <c r="C15" i="44"/>
  <c r="N14" i="44"/>
  <c r="N18" i="44" s="1"/>
  <c r="F14" i="44"/>
  <c r="F18" i="44" s="1"/>
  <c r="L13" i="44"/>
  <c r="D13" i="44"/>
  <c r="C13" i="44"/>
  <c r="Q53" i="43"/>
  <c r="P53" i="43"/>
  <c r="O53" i="43"/>
  <c r="N123" i="45" s="1"/>
  <c r="N53" i="43"/>
  <c r="M53" i="43"/>
  <c r="M29" i="44" s="1"/>
  <c r="M33" i="44" s="1"/>
  <c r="L53" i="43"/>
  <c r="K53" i="43"/>
  <c r="K14" i="44" s="1"/>
  <c r="K18" i="44" s="1"/>
  <c r="J53" i="43"/>
  <c r="I53" i="43"/>
  <c r="H53" i="43"/>
  <c r="G53" i="43"/>
  <c r="F53" i="43"/>
  <c r="E53" i="43"/>
  <c r="E29" i="44" s="1"/>
  <c r="E33" i="44" s="1"/>
  <c r="D53" i="43"/>
  <c r="Q52" i="43"/>
  <c r="P52" i="43"/>
  <c r="O52" i="43"/>
  <c r="N52" i="43"/>
  <c r="M52" i="43"/>
  <c r="AH20" i="46" s="1"/>
  <c r="L52" i="43"/>
  <c r="K52" i="43"/>
  <c r="K28" i="44" s="1"/>
  <c r="J52" i="43"/>
  <c r="I52" i="43"/>
  <c r="AD20" i="46" s="1"/>
  <c r="H52" i="43"/>
  <c r="G52" i="43"/>
  <c r="F52" i="43"/>
  <c r="E52" i="43"/>
  <c r="D52" i="43"/>
  <c r="E3" i="80"/>
  <c r="E2" i="80"/>
  <c r="I49" i="44" l="1"/>
  <c r="J14" i="47"/>
  <c r="Z972" i="79"/>
  <c r="Z35" i="79"/>
  <c r="Z789" i="79"/>
  <c r="Z408" i="79"/>
  <c r="Z600" i="79"/>
  <c r="Z220" i="79"/>
  <c r="Z148" i="46"/>
  <c r="Z406" i="46"/>
  <c r="Z277" i="46"/>
  <c r="E42" i="44"/>
  <c r="E28" i="44"/>
  <c r="AB973" i="79"/>
  <c r="AB1132" i="79" s="1"/>
  <c r="AB790" i="79"/>
  <c r="AB409" i="79"/>
  <c r="AB601" i="79"/>
  <c r="AB221" i="79"/>
  <c r="AB36" i="79"/>
  <c r="AB21" i="46"/>
  <c r="AB149" i="46"/>
  <c r="AB407" i="46"/>
  <c r="AB278" i="46"/>
  <c r="G43" i="44"/>
  <c r="G29" i="44"/>
  <c r="G33" i="44" s="1"/>
  <c r="AA972" i="79"/>
  <c r="K14" i="47"/>
  <c r="AA789" i="79"/>
  <c r="AA408" i="79"/>
  <c r="AA600" i="79"/>
  <c r="AA220" i="79"/>
  <c r="AA35" i="79"/>
  <c r="AA20" i="46"/>
  <c r="E122" i="45"/>
  <c r="AA148" i="46"/>
  <c r="AA406" i="46"/>
  <c r="AA277" i="46"/>
  <c r="F42" i="44"/>
  <c r="F28" i="44"/>
  <c r="F13" i="44"/>
  <c r="Y973" i="79"/>
  <c r="Y1132" i="79" s="1"/>
  <c r="Y601" i="79"/>
  <c r="Y766" i="79" s="1"/>
  <c r="Y221" i="79"/>
  <c r="Y385" i="79" s="1"/>
  <c r="Y790" i="79"/>
  <c r="Y949" i="79" s="1"/>
  <c r="Y409" i="79"/>
  <c r="Y577" i="79" s="1"/>
  <c r="Y149" i="46"/>
  <c r="Y255" i="46" s="1"/>
  <c r="C123" i="45"/>
  <c r="Y407" i="46"/>
  <c r="Y278" i="46"/>
  <c r="Y384" i="46" s="1"/>
  <c r="D43" i="44"/>
  <c r="D29" i="44"/>
  <c r="D33" i="44" s="1"/>
  <c r="Y36" i="79"/>
  <c r="Y197" i="79" s="1"/>
  <c r="Y21" i="46"/>
  <c r="Y127" i="46" s="1"/>
  <c r="D14" i="44"/>
  <c r="D18" i="44" s="1"/>
  <c r="AG973" i="79"/>
  <c r="AG1132" i="79" s="1"/>
  <c r="AG601" i="79"/>
  <c r="AG790" i="79"/>
  <c r="AG221" i="79"/>
  <c r="AG409" i="79"/>
  <c r="AG149" i="46"/>
  <c r="K123" i="45"/>
  <c r="AG407" i="46"/>
  <c r="AG278" i="46"/>
  <c r="L43" i="44"/>
  <c r="L29" i="44"/>
  <c r="L33" i="44" s="1"/>
  <c r="AG36" i="79"/>
  <c r="AG21" i="46"/>
  <c r="L14" i="44"/>
  <c r="L18" i="44" s="1"/>
  <c r="I47" i="44"/>
  <c r="I51" i="44"/>
  <c r="L14" i="47"/>
  <c r="AB972" i="79"/>
  <c r="AB600" i="79"/>
  <c r="AB220" i="79"/>
  <c r="AB789" i="79"/>
  <c r="AB408" i="79"/>
  <c r="AB148" i="46"/>
  <c r="AB406" i="46"/>
  <c r="AB277" i="46"/>
  <c r="AB35" i="79"/>
  <c r="G13" i="44"/>
  <c r="AB20" i="46"/>
  <c r="F122" i="45"/>
  <c r="T14" i="47"/>
  <c r="AJ972" i="79"/>
  <c r="AJ600" i="79"/>
  <c r="AJ220" i="79"/>
  <c r="AJ789" i="79"/>
  <c r="AJ408" i="79"/>
  <c r="AJ148" i="46"/>
  <c r="AJ406" i="46"/>
  <c r="AJ277" i="46"/>
  <c r="AJ35" i="79"/>
  <c r="O13" i="44"/>
  <c r="AJ20" i="46"/>
  <c r="N122" i="45"/>
  <c r="AD973" i="79"/>
  <c r="AD1132" i="79" s="1"/>
  <c r="AD221" i="79"/>
  <c r="AD409" i="79"/>
  <c r="AD790" i="79"/>
  <c r="AD601" i="79"/>
  <c r="AD36" i="79"/>
  <c r="AD407" i="46"/>
  <c r="AD278" i="46"/>
  <c r="AD21" i="46"/>
  <c r="I14" i="44"/>
  <c r="I18" i="44" s="1"/>
  <c r="AD149" i="46"/>
  <c r="H123" i="45"/>
  <c r="AL973" i="79"/>
  <c r="AL1132" i="79" s="1"/>
  <c r="AL221" i="79"/>
  <c r="AL790" i="79"/>
  <c r="AL409" i="79"/>
  <c r="AL601" i="79"/>
  <c r="AL36" i="79"/>
  <c r="AL407" i="46"/>
  <c r="AL278" i="46"/>
  <c r="AL21" i="46"/>
  <c r="Q14" i="44"/>
  <c r="Q18" i="44" s="1"/>
  <c r="AL149" i="46"/>
  <c r="P123" i="45"/>
  <c r="I14" i="47"/>
  <c r="Y972" i="79"/>
  <c r="Y220" i="79"/>
  <c r="Y789" i="79"/>
  <c r="Y408" i="79"/>
  <c r="Y600" i="79"/>
  <c r="Y406" i="46"/>
  <c r="Y277" i="46"/>
  <c r="Y20" i="46"/>
  <c r="C122" i="45"/>
  <c r="AD130" i="46" s="1"/>
  <c r="Y35" i="79"/>
  <c r="Y148" i="46"/>
  <c r="Y256" i="46" s="1"/>
  <c r="M14" i="47"/>
  <c r="AC972" i="79"/>
  <c r="AC220" i="79"/>
  <c r="AC789" i="79"/>
  <c r="AC1133" i="79" s="1"/>
  <c r="AC408" i="79"/>
  <c r="AC600" i="79"/>
  <c r="AC406" i="46"/>
  <c r="AC277" i="46"/>
  <c r="AC385" i="46" s="1"/>
  <c r="AC35" i="79"/>
  <c r="AC20" i="46"/>
  <c r="G122" i="45"/>
  <c r="AC148" i="46"/>
  <c r="AC256" i="46" s="1"/>
  <c r="AG972" i="79"/>
  <c r="Q14" i="47"/>
  <c r="AG220" i="79"/>
  <c r="AG789" i="79"/>
  <c r="AG408" i="79"/>
  <c r="AG600" i="79"/>
  <c r="AG406" i="46"/>
  <c r="AG277" i="46"/>
  <c r="AG20" i="46"/>
  <c r="K122" i="45"/>
  <c r="AG35" i="79"/>
  <c r="AG148" i="46"/>
  <c r="U14" i="47"/>
  <c r="AK972" i="79"/>
  <c r="AK220" i="79"/>
  <c r="AK789" i="79"/>
  <c r="AK408" i="79"/>
  <c r="AK600" i="79"/>
  <c r="AK406" i="46"/>
  <c r="AK277" i="46"/>
  <c r="AK35" i="79"/>
  <c r="AK20" i="46"/>
  <c r="O122" i="45"/>
  <c r="AK148" i="46"/>
  <c r="AA973" i="79"/>
  <c r="AA1132" i="79" s="1"/>
  <c r="AA36" i="79"/>
  <c r="AA790" i="79"/>
  <c r="AA409" i="79"/>
  <c r="AA601" i="79"/>
  <c r="AA221" i="79"/>
  <c r="AA149" i="46"/>
  <c r="E123" i="45"/>
  <c r="AA407" i="46"/>
  <c r="AA278" i="46"/>
  <c r="AE973" i="79"/>
  <c r="AE1132" i="79" s="1"/>
  <c r="AE36" i="79"/>
  <c r="AE409" i="79"/>
  <c r="AE790" i="79"/>
  <c r="AE601" i="79"/>
  <c r="AE221" i="79"/>
  <c r="AE149" i="46"/>
  <c r="I123" i="45"/>
  <c r="AE407" i="46"/>
  <c r="AE278" i="46"/>
  <c r="AI973" i="79"/>
  <c r="AI1132" i="79" s="1"/>
  <c r="AI36" i="79"/>
  <c r="AI409" i="79"/>
  <c r="AI601" i="79"/>
  <c r="AI790" i="79"/>
  <c r="AI221" i="79"/>
  <c r="AI149" i="46"/>
  <c r="M123" i="45"/>
  <c r="AI407" i="46"/>
  <c r="AI278" i="46"/>
  <c r="H13" i="44"/>
  <c r="P13" i="44"/>
  <c r="J14" i="44"/>
  <c r="J18" i="44" s="1"/>
  <c r="D42" i="44"/>
  <c r="AD128" i="46" s="1"/>
  <c r="AD132" i="46" s="1"/>
  <c r="I55" i="43" s="1"/>
  <c r="L42" i="44"/>
  <c r="F43" i="44"/>
  <c r="N43" i="44"/>
  <c r="E23" i="45"/>
  <c r="I23" i="45"/>
  <c r="M23" i="45"/>
  <c r="H23" i="45"/>
  <c r="H44" i="45"/>
  <c r="L44" i="45"/>
  <c r="F131" i="45" s="1"/>
  <c r="L51" i="45"/>
  <c r="G131" i="45" s="1"/>
  <c r="F58" i="45"/>
  <c r="J58" i="45"/>
  <c r="N58" i="45"/>
  <c r="H133" i="45" s="1"/>
  <c r="C60" i="45"/>
  <c r="H65" i="45"/>
  <c r="L65" i="45"/>
  <c r="I131" i="45" s="1"/>
  <c r="E79" i="45"/>
  <c r="I79" i="45"/>
  <c r="M79" i="45"/>
  <c r="H79" i="45"/>
  <c r="H100" i="45"/>
  <c r="L100" i="45"/>
  <c r="N131" i="45" s="1"/>
  <c r="E107" i="45"/>
  <c r="I107" i="45"/>
  <c r="M107" i="45"/>
  <c r="K107" i="45"/>
  <c r="G114" i="45"/>
  <c r="K114" i="45"/>
  <c r="L114" i="45"/>
  <c r="P131" i="45" s="1"/>
  <c r="L122" i="45"/>
  <c r="Z20" i="46"/>
  <c r="AL972" i="79"/>
  <c r="V14" i="47"/>
  <c r="AL35" i="79"/>
  <c r="AL789" i="79"/>
  <c r="AL408" i="79"/>
  <c r="AL600" i="79"/>
  <c r="AL220" i="79"/>
  <c r="AL148" i="46"/>
  <c r="AL406" i="46"/>
  <c r="AL277" i="46"/>
  <c r="Q42" i="44"/>
  <c r="Q28" i="44"/>
  <c r="I13" i="44"/>
  <c r="Q13" i="44"/>
  <c r="I50" i="44"/>
  <c r="I48" i="44"/>
  <c r="C109" i="45"/>
  <c r="Q50" i="44"/>
  <c r="Q48" i="44"/>
  <c r="J23" i="45"/>
  <c r="N23" i="45"/>
  <c r="C133" i="45" s="1"/>
  <c r="G37" i="45"/>
  <c r="K37" i="45"/>
  <c r="G44" i="45"/>
  <c r="G51" i="45"/>
  <c r="G58" i="45"/>
  <c r="K58" i="45"/>
  <c r="K72" i="45"/>
  <c r="K79" i="45"/>
  <c r="G93" i="45"/>
  <c r="K93" i="45"/>
  <c r="P122" i="45"/>
  <c r="AA21" i="46"/>
  <c r="AF973" i="79"/>
  <c r="AF1132" i="79" s="1"/>
  <c r="AF790" i="79"/>
  <c r="AF409" i="79"/>
  <c r="AF601" i="79"/>
  <c r="AF221" i="79"/>
  <c r="AF36" i="79"/>
  <c r="AF21" i="46"/>
  <c r="AF149" i="46"/>
  <c r="AF407" i="46"/>
  <c r="AF278" i="46"/>
  <c r="K43" i="44"/>
  <c r="K29" i="44"/>
  <c r="K33" i="44" s="1"/>
  <c r="O14" i="47"/>
  <c r="AE972" i="79"/>
  <c r="AE789" i="79"/>
  <c r="AE1133" i="79" s="1"/>
  <c r="AE408" i="79"/>
  <c r="AE600" i="79"/>
  <c r="AE220" i="79"/>
  <c r="AE35" i="79"/>
  <c r="AE20" i="46"/>
  <c r="I122" i="45"/>
  <c r="AE148" i="46"/>
  <c r="AE256" i="46" s="1"/>
  <c r="AE406" i="46"/>
  <c r="AE277" i="46"/>
  <c r="J42" i="44"/>
  <c r="J28" i="44"/>
  <c r="J13" i="44"/>
  <c r="AC973" i="79"/>
  <c r="AC1132" i="79" s="1"/>
  <c r="AC790" i="79"/>
  <c r="AC601" i="79"/>
  <c r="AC221" i="79"/>
  <c r="AC409" i="79"/>
  <c r="AC149" i="46"/>
  <c r="G123" i="45"/>
  <c r="AC36" i="79"/>
  <c r="AC407" i="46"/>
  <c r="AC278" i="46"/>
  <c r="H43" i="44"/>
  <c r="H29" i="44"/>
  <c r="H33" i="44" s="1"/>
  <c r="AC21" i="46"/>
  <c r="H14" i="44"/>
  <c r="H18" i="44" s="1"/>
  <c r="Q47" i="44"/>
  <c r="Q51" i="44"/>
  <c r="C53" i="45"/>
  <c r="D122" i="45"/>
  <c r="F123" i="45"/>
  <c r="AE21" i="46"/>
  <c r="N14" i="47"/>
  <c r="AD972" i="79"/>
  <c r="AD35" i="79"/>
  <c r="AD789" i="79"/>
  <c r="AD1133" i="79" s="1"/>
  <c r="AD408" i="79"/>
  <c r="AD767" i="79" s="1"/>
  <c r="AD600" i="79"/>
  <c r="AD950" i="79" s="1"/>
  <c r="AD220" i="79"/>
  <c r="AD148" i="46"/>
  <c r="AD256" i="46" s="1"/>
  <c r="AD406" i="46"/>
  <c r="AD517" i="46" s="1"/>
  <c r="AD277" i="46"/>
  <c r="AD385" i="46" s="1"/>
  <c r="I42" i="44"/>
  <c r="I28" i="44"/>
  <c r="AH972" i="79"/>
  <c r="R14" i="47"/>
  <c r="AH35" i="79"/>
  <c r="AH789" i="79"/>
  <c r="AH408" i="79"/>
  <c r="AH600" i="79"/>
  <c r="AH220" i="79"/>
  <c r="AH148" i="46"/>
  <c r="AH406" i="46"/>
  <c r="AH277" i="46"/>
  <c r="M42" i="44"/>
  <c r="M28" i="44"/>
  <c r="AJ973" i="79"/>
  <c r="AJ1132" i="79" s="1"/>
  <c r="AJ790" i="79"/>
  <c r="AJ409" i="79"/>
  <c r="AJ601" i="79"/>
  <c r="AJ221" i="79"/>
  <c r="AJ36" i="79"/>
  <c r="AJ21" i="46"/>
  <c r="AJ149" i="46"/>
  <c r="AJ407" i="46"/>
  <c r="AJ278" i="46"/>
  <c r="O43" i="44"/>
  <c r="O29" i="44"/>
  <c r="O33" i="44" s="1"/>
  <c r="AI972" i="79"/>
  <c r="S14" i="47"/>
  <c r="AI789" i="79"/>
  <c r="AI408" i="79"/>
  <c r="AI600" i="79"/>
  <c r="AI220" i="79"/>
  <c r="AI35" i="79"/>
  <c r="AI20" i="46"/>
  <c r="M122" i="45"/>
  <c r="AI148" i="46"/>
  <c r="AI406" i="46"/>
  <c r="AI277" i="46"/>
  <c r="N42" i="44"/>
  <c r="N28" i="44"/>
  <c r="N13" i="44"/>
  <c r="AK973" i="79"/>
  <c r="AK1132" i="79" s="1"/>
  <c r="AK601" i="79"/>
  <c r="AK221" i="79"/>
  <c r="AK790" i="79"/>
  <c r="AK409" i="79"/>
  <c r="AK149" i="46"/>
  <c r="O123" i="45"/>
  <c r="AK36" i="79"/>
  <c r="AK407" i="46"/>
  <c r="AK278" i="46"/>
  <c r="P43" i="44"/>
  <c r="P29" i="44"/>
  <c r="P33" i="44" s="1"/>
  <c r="AK21" i="46"/>
  <c r="P14" i="44"/>
  <c r="P18" i="44" s="1"/>
  <c r="P14" i="47"/>
  <c r="AF972" i="79"/>
  <c r="AF600" i="79"/>
  <c r="AF220" i="79"/>
  <c r="AF789" i="79"/>
  <c r="AF408" i="79"/>
  <c r="AF35" i="79"/>
  <c r="AF148" i="46"/>
  <c r="AF406" i="46"/>
  <c r="AF277" i="46"/>
  <c r="AF385" i="46" s="1"/>
  <c r="K13" i="44"/>
  <c r="AF20" i="46"/>
  <c r="J122" i="45"/>
  <c r="Z973" i="79"/>
  <c r="Z1132" i="79" s="1"/>
  <c r="Z221" i="79"/>
  <c r="Z385" i="79" s="1"/>
  <c r="Z790" i="79"/>
  <c r="Z949" i="79" s="1"/>
  <c r="Z409" i="79"/>
  <c r="Z577" i="79" s="1"/>
  <c r="Z601" i="79"/>
  <c r="Z766" i="79" s="1"/>
  <c r="Z407" i="46"/>
  <c r="Z278" i="46"/>
  <c r="Z384" i="46" s="1"/>
  <c r="Z36" i="79"/>
  <c r="Z197" i="79" s="1"/>
  <c r="Z21" i="46"/>
  <c r="Z127" i="46" s="1"/>
  <c r="E14" i="44"/>
  <c r="E18" i="44" s="1"/>
  <c r="Z149" i="46"/>
  <c r="Z255" i="46" s="1"/>
  <c r="D123" i="45"/>
  <c r="AH973" i="79"/>
  <c r="AH1132" i="79" s="1"/>
  <c r="AH790" i="79"/>
  <c r="AH221" i="79"/>
  <c r="AH409" i="79"/>
  <c r="AH601" i="79"/>
  <c r="AH407" i="46"/>
  <c r="AH278" i="46"/>
  <c r="AH36" i="79"/>
  <c r="AH21" i="46"/>
  <c r="M14" i="44"/>
  <c r="M18" i="44" s="1"/>
  <c r="AH149" i="46"/>
  <c r="L123" i="45"/>
  <c r="E13" i="44"/>
  <c r="M13" i="44"/>
  <c r="G14" i="44"/>
  <c r="G18" i="44" s="1"/>
  <c r="O14" i="44"/>
  <c r="O18" i="44" s="1"/>
  <c r="H28" i="44"/>
  <c r="P28" i="44"/>
  <c r="J29" i="44"/>
  <c r="J33" i="44" s="1"/>
  <c r="K42" i="44"/>
  <c r="E43" i="44"/>
  <c r="M43" i="44"/>
  <c r="J47" i="44"/>
  <c r="J51" i="44"/>
  <c r="G30" i="45"/>
  <c r="K30" i="45"/>
  <c r="L30" i="45"/>
  <c r="D131" i="45" s="1"/>
  <c r="K44" i="45"/>
  <c r="K51" i="45"/>
  <c r="G65" i="45"/>
  <c r="K65" i="45"/>
  <c r="G72" i="45"/>
  <c r="G86" i="45"/>
  <c r="K86" i="45"/>
  <c r="G107" i="45"/>
  <c r="H122" i="45"/>
  <c r="J123" i="45"/>
  <c r="AL20" i="46"/>
  <c r="AI21" i="46"/>
  <c r="E436" i="46"/>
  <c r="F439" i="46"/>
  <c r="Y136" i="46"/>
  <c r="Y138" i="46"/>
  <c r="Y140" i="46"/>
  <c r="Y142" i="46"/>
  <c r="Z265" i="46"/>
  <c r="Z267" i="46"/>
  <c r="Z269" i="46"/>
  <c r="Z271" i="46"/>
  <c r="Z396" i="46"/>
  <c r="Z398" i="46"/>
  <c r="Z400" i="46"/>
  <c r="Y214" i="79"/>
  <c r="Y211" i="79"/>
  <c r="Z211" i="79"/>
  <c r="Z136" i="46"/>
  <c r="Z138" i="46"/>
  <c r="Z140" i="46"/>
  <c r="Z142" i="46"/>
  <c r="Y266" i="46"/>
  <c r="Y268" i="46"/>
  <c r="Y270" i="46"/>
  <c r="Y272" i="46"/>
  <c r="Y395" i="46"/>
  <c r="Y397" i="46"/>
  <c r="Y399" i="46"/>
  <c r="Y401" i="46"/>
  <c r="G130" i="79"/>
  <c r="Y135" i="46"/>
  <c r="Y137" i="46"/>
  <c r="Y139" i="46"/>
  <c r="Y141" i="46"/>
  <c r="Z266" i="46"/>
  <c r="Z268" i="46"/>
  <c r="Z270" i="46"/>
  <c r="Z395" i="46"/>
  <c r="Z397" i="46"/>
  <c r="Z399" i="46"/>
  <c r="Z214" i="79"/>
  <c r="Z210" i="79"/>
  <c r="Z399" i="79"/>
  <c r="Z594" i="79"/>
  <c r="Y594" i="79"/>
  <c r="H503" i="79"/>
  <c r="I503" i="79" s="1"/>
  <c r="J503" i="79" s="1"/>
  <c r="K503" i="79" s="1"/>
  <c r="L503" i="79" s="1"/>
  <c r="M503" i="79" s="1"/>
  <c r="Z135" i="46"/>
  <c r="Z137" i="46"/>
  <c r="Z139" i="46"/>
  <c r="Y265" i="46"/>
  <c r="Y267" i="46"/>
  <c r="Y269" i="46"/>
  <c r="Y396" i="46"/>
  <c r="Y398" i="46"/>
  <c r="D436" i="46"/>
  <c r="D516" i="46" s="1"/>
  <c r="Z592" i="79"/>
  <c r="F309" i="79"/>
  <c r="E311" i="79"/>
  <c r="F311" i="79" s="1"/>
  <c r="G311" i="79" s="1"/>
  <c r="H311" i="79" s="1"/>
  <c r="Z400" i="79"/>
  <c r="F522" i="79"/>
  <c r="Q522" i="79" s="1"/>
  <c r="Q692" i="79"/>
  <c r="Q698" i="79"/>
  <c r="Y966" i="79"/>
  <c r="Y210" i="79"/>
  <c r="Y399" i="79"/>
  <c r="Y782" i="79"/>
  <c r="P501" i="79"/>
  <c r="D577" i="79"/>
  <c r="Y592" i="79"/>
  <c r="G295" i="79"/>
  <c r="F479" i="79"/>
  <c r="H160" i="47"/>
  <c r="H159" i="47"/>
  <c r="H161" i="47"/>
  <c r="R143" i="85"/>
  <c r="G26" i="85" s="1"/>
  <c r="R66" i="85"/>
  <c r="G22" i="85" s="1"/>
  <c r="F137" i="85"/>
  <c r="U26" i="85" s="1"/>
  <c r="F138" i="85"/>
  <c r="F139" i="85" s="1"/>
  <c r="F140" i="85" s="1"/>
  <c r="C164" i="85"/>
  <c r="R175" i="85"/>
  <c r="R207" i="85"/>
  <c r="G28" i="85" s="1"/>
  <c r="F62" i="85"/>
  <c r="F63" i="85" s="1"/>
  <c r="F64" i="85" s="1"/>
  <c r="F65" i="85" s="1"/>
  <c r="F66" i="85" s="1"/>
  <c r="Q22" i="85"/>
  <c r="F85" i="85"/>
  <c r="R23" i="85" s="1"/>
  <c r="F87" i="85"/>
  <c r="F88" i="85" s="1"/>
  <c r="F89" i="85" s="1"/>
  <c r="S23" i="85"/>
  <c r="T23" i="85" s="1"/>
  <c r="U23" i="85" s="1"/>
  <c r="V23" i="85" s="1"/>
  <c r="F197" i="85"/>
  <c r="S28" i="85" s="1"/>
  <c r="F202" i="85"/>
  <c r="F201" i="85"/>
  <c r="T28" i="85" s="1"/>
  <c r="T32" i="85" s="1"/>
  <c r="P504" i="79" s="1"/>
  <c r="G439" i="46" l="1"/>
  <c r="F436" i="46"/>
  <c r="E50" i="44"/>
  <c r="E48" i="44"/>
  <c r="E49" i="44"/>
  <c r="C25" i="45"/>
  <c r="E51" i="44"/>
  <c r="E47" i="44"/>
  <c r="AH143" i="46"/>
  <c r="AH141" i="46"/>
  <c r="AH139" i="46"/>
  <c r="AH137" i="46"/>
  <c r="AH135" i="46"/>
  <c r="AH127" i="46"/>
  <c r="AH142" i="46"/>
  <c r="AH140" i="46"/>
  <c r="AH138" i="46"/>
  <c r="AH136" i="46"/>
  <c r="AH782" i="79"/>
  <c r="AH766" i="79"/>
  <c r="AH783" i="79"/>
  <c r="AK400" i="46"/>
  <c r="AK398" i="46"/>
  <c r="AK396" i="46"/>
  <c r="AK384" i="46"/>
  <c r="AK401" i="46"/>
  <c r="AK399" i="46"/>
  <c r="AK397" i="46"/>
  <c r="AK395" i="46"/>
  <c r="AK271" i="46"/>
  <c r="AK269" i="46"/>
  <c r="AK267" i="46"/>
  <c r="AK265" i="46"/>
  <c r="AK272" i="46"/>
  <c r="AK270" i="46"/>
  <c r="AK268" i="46"/>
  <c r="AK266" i="46"/>
  <c r="AK255" i="46"/>
  <c r="AK783" i="79"/>
  <c r="AK782" i="79"/>
  <c r="AK766" i="79"/>
  <c r="AI950" i="79"/>
  <c r="AJ516" i="46"/>
  <c r="AJ530" i="46"/>
  <c r="AJ529" i="46"/>
  <c r="AJ402" i="79"/>
  <c r="AJ400" i="79"/>
  <c r="AJ385" i="79"/>
  <c r="AJ399" i="79"/>
  <c r="AE127" i="46"/>
  <c r="AE142" i="46"/>
  <c r="AE140" i="46"/>
  <c r="AE138" i="46"/>
  <c r="AE136" i="46"/>
  <c r="AE143" i="46"/>
  <c r="AE141" i="46"/>
  <c r="AE139" i="46"/>
  <c r="AE137" i="46"/>
  <c r="AE135" i="46"/>
  <c r="AC211" i="79"/>
  <c r="AC214" i="79"/>
  <c r="AC210" i="79"/>
  <c r="AC197" i="79"/>
  <c r="AC402" i="79"/>
  <c r="AC385" i="79"/>
  <c r="AC399" i="79"/>
  <c r="AE517" i="46"/>
  <c r="AE1135" i="79"/>
  <c r="AE1147" i="79" s="1"/>
  <c r="J82" i="43" s="1"/>
  <c r="AE952" i="79"/>
  <c r="AE200" i="79"/>
  <c r="AE769" i="79"/>
  <c r="AE580" i="79"/>
  <c r="AE388" i="79"/>
  <c r="C67" i="45"/>
  <c r="K51" i="44"/>
  <c r="AF767" i="79" s="1"/>
  <c r="AF779" i="79" s="1"/>
  <c r="K76" i="43" s="1"/>
  <c r="K49" i="44"/>
  <c r="K47" i="44"/>
  <c r="K48" i="44"/>
  <c r="K50" i="44"/>
  <c r="AF142" i="46"/>
  <c r="AF140" i="46"/>
  <c r="AF138" i="46"/>
  <c r="AF136" i="46"/>
  <c r="AF143" i="46"/>
  <c r="AF141" i="46"/>
  <c r="AF139" i="46"/>
  <c r="AF137" i="46"/>
  <c r="AF135" i="46"/>
  <c r="AF127" i="46"/>
  <c r="AF577" i="79"/>
  <c r="AL256" i="46"/>
  <c r="AL1133" i="79"/>
  <c r="Z519" i="46"/>
  <c r="Z521" i="46" s="1"/>
  <c r="Z130" i="46"/>
  <c r="Z131" i="46" s="1"/>
  <c r="E54" i="43" s="1"/>
  <c r="Z258" i="46"/>
  <c r="Z387" i="46"/>
  <c r="Z128" i="46"/>
  <c r="Z132" i="46" s="1"/>
  <c r="E55" i="43" s="1"/>
  <c r="N50" i="44"/>
  <c r="N48" i="44"/>
  <c r="N49" i="44"/>
  <c r="C88" i="45"/>
  <c r="N51" i="44"/>
  <c r="N47" i="44"/>
  <c r="AI529" i="46"/>
  <c r="AI530" i="46"/>
  <c r="AI516" i="46"/>
  <c r="AI966" i="79"/>
  <c r="AI949" i="79"/>
  <c r="AE272" i="46"/>
  <c r="AE1137" i="79" s="1"/>
  <c r="AE270" i="46"/>
  <c r="AE771" i="79" s="1"/>
  <c r="AE268" i="46"/>
  <c r="AE390" i="79" s="1"/>
  <c r="AE266" i="46"/>
  <c r="AE255" i="46"/>
  <c r="AE271" i="46"/>
  <c r="AE954" i="79" s="1"/>
  <c r="AE269" i="46"/>
  <c r="AE582" i="79" s="1"/>
  <c r="AE267" i="46"/>
  <c r="AE202" i="79" s="1"/>
  <c r="AE265" i="46"/>
  <c r="AE577" i="79"/>
  <c r="AE587" i="79" s="1"/>
  <c r="AA516" i="46"/>
  <c r="AA782" i="79"/>
  <c r="AA766" i="79"/>
  <c r="AA783" i="79"/>
  <c r="AK952" i="79"/>
  <c r="AK1135" i="79"/>
  <c r="AK388" i="79"/>
  <c r="AK200" i="79"/>
  <c r="AK769" i="79"/>
  <c r="AK580" i="79"/>
  <c r="AG519" i="46"/>
  <c r="AG387" i="46"/>
  <c r="AG128" i="46"/>
  <c r="AG130" i="46"/>
  <c r="AG258" i="46"/>
  <c r="AC952" i="79"/>
  <c r="AC1135" i="79"/>
  <c r="AC388" i="79"/>
  <c r="AC200" i="79"/>
  <c r="AC769" i="79"/>
  <c r="AC580" i="79"/>
  <c r="Y387" i="46"/>
  <c r="Y389" i="46" s="1"/>
  <c r="Y128" i="46"/>
  <c r="Y132" i="46" s="1"/>
  <c r="Y519" i="46"/>
  <c r="Y130" i="46"/>
  <c r="Y258" i="46"/>
  <c r="Y259" i="46" s="1"/>
  <c r="AL143" i="46"/>
  <c r="AL141" i="46"/>
  <c r="AL139" i="46"/>
  <c r="AL137" i="46"/>
  <c r="AL135" i="46"/>
  <c r="AL127" i="46"/>
  <c r="AL142" i="46"/>
  <c r="AL140" i="46"/>
  <c r="AL138" i="46"/>
  <c r="AL136" i="46"/>
  <c r="AL782" i="79"/>
  <c r="AL766" i="79"/>
  <c r="AL783" i="79"/>
  <c r="AD143" i="46"/>
  <c r="AD141" i="46"/>
  <c r="AD139" i="46"/>
  <c r="AD137" i="46"/>
  <c r="AD135" i="46"/>
  <c r="AD127" i="46"/>
  <c r="AD131" i="46" s="1"/>
  <c r="I54" i="43" s="1"/>
  <c r="AD142" i="46"/>
  <c r="AD140" i="46"/>
  <c r="AD138" i="46"/>
  <c r="AD136" i="46"/>
  <c r="AD782" i="79"/>
  <c r="AD766" i="79"/>
  <c r="AD783" i="79"/>
  <c r="AJ952" i="79"/>
  <c r="AJ1135" i="79"/>
  <c r="AJ1145" i="79" s="1"/>
  <c r="AJ769" i="79"/>
  <c r="AJ580" i="79"/>
  <c r="AJ388" i="79"/>
  <c r="AJ200" i="79"/>
  <c r="AB256" i="46"/>
  <c r="AB950" i="79"/>
  <c r="AG966" i="79"/>
  <c r="AG949" i="79"/>
  <c r="Y131" i="46"/>
  <c r="Y390" i="46"/>
  <c r="AA385" i="46"/>
  <c r="AA519" i="46"/>
  <c r="AA130" i="46"/>
  <c r="AA258" i="46"/>
  <c r="AA387" i="46"/>
  <c r="AA128" i="46"/>
  <c r="AB255" i="46"/>
  <c r="AB271" i="46"/>
  <c r="AB269" i="46"/>
  <c r="AB267" i="46"/>
  <c r="AB265" i="46"/>
  <c r="AB272" i="46"/>
  <c r="AB270" i="46"/>
  <c r="AB268" i="46"/>
  <c r="AB266" i="46"/>
  <c r="AB766" i="79"/>
  <c r="AB783" i="79"/>
  <c r="AB782" i="79"/>
  <c r="Z256" i="46"/>
  <c r="Z262" i="46" s="1"/>
  <c r="E58" i="43" s="1"/>
  <c r="Z1133" i="79"/>
  <c r="AH128" i="46"/>
  <c r="AH130" i="46"/>
  <c r="AD387" i="46"/>
  <c r="C166" i="85"/>
  <c r="G27" i="85"/>
  <c r="M27" i="85" s="1"/>
  <c r="O27" i="85" s="1"/>
  <c r="Y402" i="79"/>
  <c r="Z402" i="79"/>
  <c r="I311" i="79"/>
  <c r="J311" i="79" s="1"/>
  <c r="K311" i="79" s="1"/>
  <c r="L311" i="79" s="1"/>
  <c r="M311" i="79" s="1"/>
  <c r="Z522" i="46"/>
  <c r="R130" i="79"/>
  <c r="AC212" i="79" s="1"/>
  <c r="AC774" i="79" s="1"/>
  <c r="Z212" i="79"/>
  <c r="Y212" i="79"/>
  <c r="H130" i="79"/>
  <c r="Y522" i="46"/>
  <c r="Y521" i="46"/>
  <c r="Z388" i="46"/>
  <c r="Z529" i="46"/>
  <c r="Y529" i="46"/>
  <c r="AH214" i="79"/>
  <c r="AH212" i="79"/>
  <c r="AH210" i="79"/>
  <c r="AH213" i="79"/>
  <c r="AH211" i="79"/>
  <c r="AH197" i="79"/>
  <c r="AH594" i="79"/>
  <c r="AH592" i="79"/>
  <c r="AH593" i="79"/>
  <c r="AH577" i="79"/>
  <c r="AF517" i="46"/>
  <c r="AF1133" i="79"/>
  <c r="AK143" i="46"/>
  <c r="AK1136" i="79" s="1"/>
  <c r="AK141" i="46"/>
  <c r="AK770" i="79" s="1"/>
  <c r="AK139" i="46"/>
  <c r="AK389" i="79" s="1"/>
  <c r="AK137" i="46"/>
  <c r="AK135" i="46"/>
  <c r="AK127" i="46"/>
  <c r="AK142" i="46"/>
  <c r="AK953" i="79" s="1"/>
  <c r="AK140" i="46"/>
  <c r="AK581" i="79" s="1"/>
  <c r="AK138" i="46"/>
  <c r="AK201" i="79" s="1"/>
  <c r="AK136" i="46"/>
  <c r="AK530" i="46"/>
  <c r="AK392" i="79" s="1"/>
  <c r="AK529" i="46"/>
  <c r="AK204" i="79" s="1"/>
  <c r="AK516" i="46"/>
  <c r="AK594" i="79"/>
  <c r="AK1142" i="79" s="1"/>
  <c r="AK592" i="79"/>
  <c r="AK776" i="79" s="1"/>
  <c r="AK593" i="79"/>
  <c r="AK959" i="79" s="1"/>
  <c r="AK577" i="79"/>
  <c r="AK587" i="79" s="1"/>
  <c r="AK1145" i="79"/>
  <c r="AI385" i="46"/>
  <c r="AI130" i="46"/>
  <c r="AI258" i="46"/>
  <c r="AI519" i="46"/>
  <c r="AI387" i="46"/>
  <c r="AI128" i="46"/>
  <c r="AI132" i="46" s="1"/>
  <c r="N55" i="43" s="1"/>
  <c r="AJ255" i="46"/>
  <c r="AJ271" i="46"/>
  <c r="AJ954" i="79" s="1"/>
  <c r="AJ269" i="46"/>
  <c r="AJ582" i="79" s="1"/>
  <c r="AJ267" i="46"/>
  <c r="AJ202" i="79" s="1"/>
  <c r="AJ265" i="46"/>
  <c r="AJ272" i="46"/>
  <c r="AJ1137" i="79" s="1"/>
  <c r="AJ270" i="46"/>
  <c r="AJ771" i="79" s="1"/>
  <c r="AJ268" i="46"/>
  <c r="AJ390" i="79" s="1"/>
  <c r="AJ266" i="46"/>
  <c r="AJ766" i="79"/>
  <c r="AJ777" i="79" s="1"/>
  <c r="AJ783" i="79"/>
  <c r="AJ1143" i="79" s="1"/>
  <c r="AJ782" i="79"/>
  <c r="AJ960" i="79" s="1"/>
  <c r="AH256" i="46"/>
  <c r="AH1133" i="79"/>
  <c r="H51" i="44"/>
  <c r="AC767" i="79" s="1"/>
  <c r="AC779" i="79" s="1"/>
  <c r="H76" i="43" s="1"/>
  <c r="H49" i="44"/>
  <c r="H47" i="44"/>
  <c r="C46" i="45"/>
  <c r="H50" i="44"/>
  <c r="H48" i="44"/>
  <c r="AC198" i="79" s="1"/>
  <c r="AC207" i="79" s="1"/>
  <c r="H67" i="43" s="1"/>
  <c r="AC783" i="79"/>
  <c r="AC1143" i="79" s="1"/>
  <c r="AC782" i="79"/>
  <c r="AC960" i="79" s="1"/>
  <c r="AC766" i="79"/>
  <c r="AC777" i="79" s="1"/>
  <c r="AF400" i="46"/>
  <c r="AF398" i="46"/>
  <c r="AF396" i="46"/>
  <c r="AF384" i="46"/>
  <c r="AF401" i="46"/>
  <c r="AF399" i="46"/>
  <c r="AF397" i="46"/>
  <c r="AF395" i="46"/>
  <c r="AF211" i="79"/>
  <c r="AF214" i="79"/>
  <c r="AF212" i="79"/>
  <c r="AF210" i="79"/>
  <c r="AF197" i="79"/>
  <c r="AF966" i="79"/>
  <c r="AF949" i="79"/>
  <c r="AL1135" i="79"/>
  <c r="AL1145" i="79" s="1"/>
  <c r="AL952" i="79"/>
  <c r="AL388" i="79"/>
  <c r="AL769" i="79"/>
  <c r="AL580" i="79"/>
  <c r="AL200" i="79"/>
  <c r="F50" i="44"/>
  <c r="F48" i="44"/>
  <c r="F49" i="44"/>
  <c r="C32" i="45"/>
  <c r="F51" i="44"/>
  <c r="AA767" i="79" s="1"/>
  <c r="AA779" i="79" s="1"/>
  <c r="F76" i="43" s="1"/>
  <c r="F47" i="44"/>
  <c r="AI782" i="79"/>
  <c r="AI766" i="79"/>
  <c r="AI783" i="79"/>
  <c r="AE401" i="46"/>
  <c r="AE1138" i="79" s="1"/>
  <c r="AE399" i="46"/>
  <c r="AE772" i="79" s="1"/>
  <c r="AE397" i="46"/>
  <c r="AE391" i="79" s="1"/>
  <c r="AE395" i="46"/>
  <c r="AE400" i="46"/>
  <c r="AE955" i="79" s="1"/>
  <c r="AE398" i="46"/>
  <c r="AE583" i="79" s="1"/>
  <c r="AE396" i="46"/>
  <c r="AE203" i="79" s="1"/>
  <c r="AE384" i="46"/>
  <c r="AE399" i="79"/>
  <c r="AE586" i="79" s="1"/>
  <c r="AE402" i="79"/>
  <c r="AE1141" i="79" s="1"/>
  <c r="AE385" i="79"/>
  <c r="AE394" i="79" s="1"/>
  <c r="AE214" i="79"/>
  <c r="AE1140" i="79" s="1"/>
  <c r="AE212" i="79"/>
  <c r="AE774" i="79" s="1"/>
  <c r="AE210" i="79"/>
  <c r="AE393" i="79" s="1"/>
  <c r="AE197" i="79"/>
  <c r="AE205" i="79" s="1"/>
  <c r="AE211" i="79"/>
  <c r="AE585" i="79" s="1"/>
  <c r="AA577" i="79"/>
  <c r="AK256" i="46"/>
  <c r="AK385" i="46"/>
  <c r="AK1133" i="79"/>
  <c r="AK1147" i="79" s="1"/>
  <c r="P82" i="43" s="1"/>
  <c r="AG256" i="46"/>
  <c r="AG262" i="46" s="1"/>
  <c r="L58" i="43" s="1"/>
  <c r="AG385" i="46"/>
  <c r="AG392" i="46" s="1"/>
  <c r="L61" i="43" s="1"/>
  <c r="AG1133" i="79"/>
  <c r="AC1147" i="79"/>
  <c r="H82" i="43" s="1"/>
  <c r="Y262" i="46"/>
  <c r="Y385" i="46"/>
  <c r="Y392" i="46" s="1"/>
  <c r="Y1133" i="79"/>
  <c r="AL401" i="46"/>
  <c r="AL1138" i="79" s="1"/>
  <c r="AL399" i="46"/>
  <c r="AL772" i="79" s="1"/>
  <c r="AL397" i="46"/>
  <c r="AL391" i="79" s="1"/>
  <c r="AL395" i="46"/>
  <c r="AL400" i="46"/>
  <c r="AL955" i="79" s="1"/>
  <c r="AL398" i="46"/>
  <c r="AL583" i="79" s="1"/>
  <c r="AL396" i="46"/>
  <c r="AL203" i="79" s="1"/>
  <c r="AL384" i="46"/>
  <c r="AL594" i="79"/>
  <c r="AL1142" i="79" s="1"/>
  <c r="AL592" i="79"/>
  <c r="AL776" i="79" s="1"/>
  <c r="AL593" i="79"/>
  <c r="AL959" i="79" s="1"/>
  <c r="AL577" i="79"/>
  <c r="AL587" i="79" s="1"/>
  <c r="AD401" i="46"/>
  <c r="AD399" i="46"/>
  <c r="AD397" i="46"/>
  <c r="AD395" i="46"/>
  <c r="AD400" i="46"/>
  <c r="AD398" i="46"/>
  <c r="AD396" i="46"/>
  <c r="AD384" i="46"/>
  <c r="AD390" i="46" s="1"/>
  <c r="AD966" i="79"/>
  <c r="AD949" i="79"/>
  <c r="AJ385" i="46"/>
  <c r="AJ1133" i="79"/>
  <c r="AJ1147" i="79" s="1"/>
  <c r="O82" i="43" s="1"/>
  <c r="AB952" i="79"/>
  <c r="AB1135" i="79"/>
  <c r="AB769" i="79"/>
  <c r="AB580" i="79"/>
  <c r="AB388" i="79"/>
  <c r="AB200" i="79"/>
  <c r="L51" i="44"/>
  <c r="AK767" i="79" s="1"/>
  <c r="AK779" i="79" s="1"/>
  <c r="P76" i="43" s="1"/>
  <c r="L49" i="44"/>
  <c r="AL386" i="79" s="1"/>
  <c r="AL396" i="79" s="1"/>
  <c r="Q70" i="43" s="1"/>
  <c r="L47" i="44"/>
  <c r="AH517" i="46" s="1"/>
  <c r="AH525" i="46" s="1"/>
  <c r="M64" i="43" s="1"/>
  <c r="C74" i="45"/>
  <c r="L48" i="44"/>
  <c r="AK198" i="79" s="1"/>
  <c r="AK207" i="79" s="1"/>
  <c r="P67" i="43" s="1"/>
  <c r="L50" i="44"/>
  <c r="AL578" i="79" s="1"/>
  <c r="AL589" i="79" s="1"/>
  <c r="Q73" i="43" s="1"/>
  <c r="AG271" i="46"/>
  <c r="AG269" i="46"/>
  <c r="AG267" i="46"/>
  <c r="AG265" i="46"/>
  <c r="AG389" i="46" s="1"/>
  <c r="AG272" i="46"/>
  <c r="AG270" i="46"/>
  <c r="AG268" i="46"/>
  <c r="AG266" i="46"/>
  <c r="AG521" i="46" s="1"/>
  <c r="AG255" i="46"/>
  <c r="AG260" i="46" s="1"/>
  <c r="AG783" i="79"/>
  <c r="AG782" i="79"/>
  <c r="AG766" i="79"/>
  <c r="Y516" i="46"/>
  <c r="Y523" i="46" s="1"/>
  <c r="AA517" i="46"/>
  <c r="AA525" i="46" s="1"/>
  <c r="F64" i="43" s="1"/>
  <c r="AA1135" i="79"/>
  <c r="AA1145" i="79" s="1"/>
  <c r="AA200" i="79"/>
  <c r="AA952" i="79"/>
  <c r="AA769" i="79"/>
  <c r="AA580" i="79"/>
  <c r="AA198" i="79"/>
  <c r="AA207" i="79" s="1"/>
  <c r="F67" i="43" s="1"/>
  <c r="AA388" i="79"/>
  <c r="AA1133" i="79"/>
  <c r="AA1147" i="79" s="1"/>
  <c r="F82" i="43" s="1"/>
  <c r="C39" i="45"/>
  <c r="G51" i="44"/>
  <c r="AB767" i="79" s="1"/>
  <c r="AB779" i="79" s="1"/>
  <c r="G76" i="43" s="1"/>
  <c r="G49" i="44"/>
  <c r="G47" i="44"/>
  <c r="G50" i="44"/>
  <c r="G48" i="44"/>
  <c r="AB198" i="79" s="1"/>
  <c r="AB207" i="79" s="1"/>
  <c r="G67" i="43" s="1"/>
  <c r="AB142" i="46"/>
  <c r="AB953" i="79" s="1"/>
  <c r="AB140" i="46"/>
  <c r="AB581" i="79" s="1"/>
  <c r="AB138" i="46"/>
  <c r="AB201" i="79" s="1"/>
  <c r="AB136" i="46"/>
  <c r="AB143" i="46"/>
  <c r="AB1136" i="79" s="1"/>
  <c r="AB141" i="46"/>
  <c r="AB770" i="79" s="1"/>
  <c r="AB139" i="46"/>
  <c r="AB389" i="79" s="1"/>
  <c r="AB137" i="46"/>
  <c r="AB135" i="46"/>
  <c r="AB127" i="46"/>
  <c r="AB577" i="79"/>
  <c r="AB587" i="79" s="1"/>
  <c r="Z578" i="79"/>
  <c r="Z386" i="79"/>
  <c r="Z396" i="79" s="1"/>
  <c r="E70" i="43" s="1"/>
  <c r="Z1135" i="79"/>
  <c r="Z952" i="79"/>
  <c r="Z960" i="79" s="1"/>
  <c r="Z388" i="79"/>
  <c r="Z389" i="79" s="1"/>
  <c r="Z769" i="79"/>
  <c r="Z770" i="79" s="1"/>
  <c r="Z580" i="79"/>
  <c r="Z587" i="79" s="1"/>
  <c r="Z198" i="79"/>
  <c r="Z207" i="79" s="1"/>
  <c r="E67" i="43" s="1"/>
  <c r="Z200" i="79"/>
  <c r="Z201" i="79" s="1"/>
  <c r="AH387" i="46"/>
  <c r="AD258" i="46"/>
  <c r="AD262" i="46" s="1"/>
  <c r="I58" i="43" s="1"/>
  <c r="G29" i="85"/>
  <c r="M22" i="85"/>
  <c r="D166" i="85"/>
  <c r="F166" i="85" s="1"/>
  <c r="F167" i="85" s="1"/>
  <c r="G309" i="79"/>
  <c r="R309" i="79" s="1"/>
  <c r="AC401" i="79" s="1"/>
  <c r="AC958" i="79" s="1"/>
  <c r="Q309" i="79"/>
  <c r="AE400" i="79" s="1"/>
  <c r="AE775" i="79" s="1"/>
  <c r="Y400" i="79"/>
  <c r="Z520" i="46"/>
  <c r="Z1140" i="79"/>
  <c r="Z585" i="79"/>
  <c r="Z583" i="79"/>
  <c r="Z202" i="79"/>
  <c r="AI127" i="46"/>
  <c r="AI131" i="46" s="1"/>
  <c r="N54" i="43" s="1"/>
  <c r="AI142" i="46"/>
  <c r="AI140" i="46"/>
  <c r="AI138" i="46"/>
  <c r="AI136" i="46"/>
  <c r="AI388" i="46" s="1"/>
  <c r="AI143" i="46"/>
  <c r="AI141" i="46"/>
  <c r="AI139" i="46"/>
  <c r="AI137" i="46"/>
  <c r="AI520" i="46" s="1"/>
  <c r="AI135" i="46"/>
  <c r="AI259" i="46" s="1"/>
  <c r="AH272" i="46"/>
  <c r="AH270" i="46"/>
  <c r="AH268" i="46"/>
  <c r="AH266" i="46"/>
  <c r="AH255" i="46"/>
  <c r="AH271" i="46"/>
  <c r="AH269" i="46"/>
  <c r="AH267" i="46"/>
  <c r="AH265" i="46"/>
  <c r="AH389" i="46" s="1"/>
  <c r="AH401" i="46"/>
  <c r="AH399" i="46"/>
  <c r="AH397" i="46"/>
  <c r="AH395" i="46"/>
  <c r="AH400" i="46"/>
  <c r="AH398" i="46"/>
  <c r="AH396" i="46"/>
  <c r="AH384" i="46"/>
  <c r="AH390" i="46" s="1"/>
  <c r="AH385" i="79"/>
  <c r="AH401" i="79"/>
  <c r="AH399" i="79"/>
  <c r="AH402" i="79"/>
  <c r="AH400" i="79"/>
  <c r="Z260" i="46"/>
  <c r="Z390" i="46"/>
  <c r="Z961" i="79"/>
  <c r="AF519" i="46"/>
  <c r="AF258" i="46"/>
  <c r="AF387" i="46"/>
  <c r="AF392" i="46" s="1"/>
  <c r="K61" i="43" s="1"/>
  <c r="AF128" i="46"/>
  <c r="AF132" i="46" s="1"/>
  <c r="K55" i="43" s="1"/>
  <c r="AF130" i="46"/>
  <c r="AF256" i="46"/>
  <c r="AF262" i="46" s="1"/>
  <c r="K58" i="43" s="1"/>
  <c r="AF386" i="79"/>
  <c r="AF578" i="79"/>
  <c r="J48" i="44"/>
  <c r="AE198" i="79" s="1"/>
  <c r="AE207" i="79" s="1"/>
  <c r="J67" i="43" s="1"/>
  <c r="AK213" i="79"/>
  <c r="AK957" i="79" s="1"/>
  <c r="AK211" i="79"/>
  <c r="AK585" i="79" s="1"/>
  <c r="AK214" i="79"/>
  <c r="AK1140" i="79" s="1"/>
  <c r="AK212" i="79"/>
  <c r="AK774" i="79" s="1"/>
  <c r="AK210" i="79"/>
  <c r="AK393" i="79" s="1"/>
  <c r="AK197" i="79"/>
  <c r="AK205" i="79" s="1"/>
  <c r="AK966" i="79"/>
  <c r="AK1144" i="79" s="1"/>
  <c r="AK949" i="79"/>
  <c r="AK961" i="79" s="1"/>
  <c r="AI517" i="46"/>
  <c r="AI525" i="46" s="1"/>
  <c r="N64" i="43" s="1"/>
  <c r="AI1135" i="79"/>
  <c r="AI1145" i="79" s="1"/>
  <c r="AI200" i="79"/>
  <c r="AI769" i="79"/>
  <c r="AI580" i="79"/>
  <c r="AI198" i="79"/>
  <c r="AI952" i="79"/>
  <c r="AI388" i="79"/>
  <c r="AI1133" i="79"/>
  <c r="AI1147" i="79" s="1"/>
  <c r="N82" i="43" s="1"/>
  <c r="C95" i="45"/>
  <c r="O51" i="44"/>
  <c r="O49" i="44"/>
  <c r="O47" i="44"/>
  <c r="O50" i="44"/>
  <c r="O48" i="44"/>
  <c r="AJ142" i="46"/>
  <c r="AJ953" i="79" s="1"/>
  <c r="AJ140" i="46"/>
  <c r="AJ581" i="79" s="1"/>
  <c r="AJ138" i="46"/>
  <c r="AJ201" i="79" s="1"/>
  <c r="AJ136" i="46"/>
  <c r="AJ143" i="46"/>
  <c r="AJ1136" i="79" s="1"/>
  <c r="AJ141" i="46"/>
  <c r="AJ770" i="79" s="1"/>
  <c r="AJ139" i="46"/>
  <c r="AJ389" i="79" s="1"/>
  <c r="AJ137" i="46"/>
  <c r="AJ135" i="46"/>
  <c r="AJ127" i="46"/>
  <c r="AJ593" i="79"/>
  <c r="AJ959" i="79" s="1"/>
  <c r="AJ577" i="79"/>
  <c r="AJ587" i="79" s="1"/>
  <c r="AJ594" i="79"/>
  <c r="AJ1142" i="79" s="1"/>
  <c r="AJ592" i="79"/>
  <c r="AJ776" i="79" s="1"/>
  <c r="AH578" i="79"/>
  <c r="AH589" i="79" s="1"/>
  <c r="M73" i="43" s="1"/>
  <c r="AH386" i="79"/>
  <c r="AH396" i="79" s="1"/>
  <c r="M70" i="43" s="1"/>
  <c r="AH1135" i="79"/>
  <c r="AH1145" i="79" s="1"/>
  <c r="AH952" i="79"/>
  <c r="AH388" i="79"/>
  <c r="AH769" i="79"/>
  <c r="AH580" i="79"/>
  <c r="AH198" i="79"/>
  <c r="AH207" i="79" s="1"/>
  <c r="M67" i="43" s="1"/>
  <c r="AH200" i="79"/>
  <c r="AD578" i="79"/>
  <c r="AD386" i="79"/>
  <c r="AD1135" i="79"/>
  <c r="AD1145" i="79" s="1"/>
  <c r="AD952" i="79"/>
  <c r="AD388" i="79"/>
  <c r="AD769" i="79"/>
  <c r="AD779" i="79" s="1"/>
  <c r="I76" i="43" s="1"/>
  <c r="AD580" i="79"/>
  <c r="AD198" i="79"/>
  <c r="AD200" i="79"/>
  <c r="AC400" i="46"/>
  <c r="AC955" i="79" s="1"/>
  <c r="AC398" i="46"/>
  <c r="AC583" i="79" s="1"/>
  <c r="AC396" i="46"/>
  <c r="AC203" i="79" s="1"/>
  <c r="AC384" i="46"/>
  <c r="AC401" i="46"/>
  <c r="AC1138" i="79" s="1"/>
  <c r="AC399" i="46"/>
  <c r="AC772" i="79" s="1"/>
  <c r="AC397" i="46"/>
  <c r="AC391" i="79" s="1"/>
  <c r="AC395" i="46"/>
  <c r="AC271" i="46"/>
  <c r="AC954" i="79" s="1"/>
  <c r="AC269" i="46"/>
  <c r="AC582" i="79" s="1"/>
  <c r="AC267" i="46"/>
  <c r="AC202" i="79" s="1"/>
  <c r="AC265" i="46"/>
  <c r="AC272" i="46"/>
  <c r="AC1137" i="79" s="1"/>
  <c r="AC270" i="46"/>
  <c r="AC771" i="79" s="1"/>
  <c r="AC268" i="46"/>
  <c r="AC390" i="79" s="1"/>
  <c r="AC266" i="46"/>
  <c r="AC255" i="46"/>
  <c r="AC966" i="79"/>
  <c r="AC1144" i="79" s="1"/>
  <c r="AC949" i="79"/>
  <c r="AC961" i="79" s="1"/>
  <c r="AE950" i="79"/>
  <c r="AE963" i="79" s="1"/>
  <c r="J79" i="43" s="1"/>
  <c r="AF516" i="46"/>
  <c r="AF523" i="46" s="1"/>
  <c r="AF402" i="79"/>
  <c r="AF400" i="79"/>
  <c r="AF385" i="79"/>
  <c r="AF401" i="79"/>
  <c r="AF399" i="79"/>
  <c r="AL385" i="46"/>
  <c r="AL950" i="79"/>
  <c r="AL963" i="79" s="1"/>
  <c r="Q79" i="43" s="1"/>
  <c r="AI272" i="46"/>
  <c r="AI1137" i="79" s="1"/>
  <c r="AI270" i="46"/>
  <c r="AI771" i="79" s="1"/>
  <c r="AI268" i="46"/>
  <c r="AI390" i="79" s="1"/>
  <c r="AI266" i="46"/>
  <c r="AI521" i="46" s="1"/>
  <c r="AI255" i="46"/>
  <c r="AI260" i="46" s="1"/>
  <c r="AI271" i="46"/>
  <c r="AI954" i="79" s="1"/>
  <c r="AI269" i="46"/>
  <c r="AI582" i="79" s="1"/>
  <c r="AI267" i="46"/>
  <c r="AI202" i="79" s="1"/>
  <c r="AI265" i="46"/>
  <c r="AI389" i="46" s="1"/>
  <c r="AI593" i="79"/>
  <c r="AI959" i="79" s="1"/>
  <c r="AI577" i="79"/>
  <c r="AI587" i="79" s="1"/>
  <c r="AI594" i="79"/>
  <c r="AI1142" i="79" s="1"/>
  <c r="AI592" i="79"/>
  <c r="AI776" i="79" s="1"/>
  <c r="AE516" i="46"/>
  <c r="AE782" i="79"/>
  <c r="AE960" i="79" s="1"/>
  <c r="AE766" i="79"/>
  <c r="AE777" i="79" s="1"/>
  <c r="AE783" i="79"/>
  <c r="AE1143" i="79" s="1"/>
  <c r="AE1145" i="79"/>
  <c r="AA272" i="46"/>
  <c r="AA1137" i="79" s="1"/>
  <c r="AA270" i="46"/>
  <c r="AA771" i="79" s="1"/>
  <c r="AA268" i="46"/>
  <c r="AA390" i="79" s="1"/>
  <c r="AA266" i="46"/>
  <c r="AA521" i="46" s="1"/>
  <c r="AA255" i="46"/>
  <c r="AA260" i="46" s="1"/>
  <c r="AA271" i="46"/>
  <c r="AA954" i="79" s="1"/>
  <c r="AA269" i="46"/>
  <c r="AA582" i="79" s="1"/>
  <c r="AA267" i="46"/>
  <c r="AA202" i="79" s="1"/>
  <c r="AA265" i="46"/>
  <c r="AA389" i="46" s="1"/>
  <c r="AA966" i="79"/>
  <c r="AA1144" i="79" s="1"/>
  <c r="AA949" i="79"/>
  <c r="AA961" i="79" s="1"/>
  <c r="AK517" i="46"/>
  <c r="AK578" i="79"/>
  <c r="AK589" i="79" s="1"/>
  <c r="P73" i="43" s="1"/>
  <c r="AK386" i="79"/>
  <c r="AK396" i="79" s="1"/>
  <c r="P70" i="43" s="1"/>
  <c r="AG952" i="79"/>
  <c r="AG1135" i="79"/>
  <c r="AG198" i="79"/>
  <c r="AG388" i="79"/>
  <c r="AG200" i="79"/>
  <c r="AG769" i="79"/>
  <c r="AG580" i="79"/>
  <c r="AG517" i="46"/>
  <c r="AG525" i="46" s="1"/>
  <c r="L64" i="43" s="1"/>
  <c r="AG578" i="79"/>
  <c r="AG589" i="79" s="1"/>
  <c r="L73" i="43" s="1"/>
  <c r="AG386" i="79"/>
  <c r="AC517" i="46"/>
  <c r="AC578" i="79"/>
  <c r="AC589" i="79" s="1"/>
  <c r="H73" i="43" s="1"/>
  <c r="AC386" i="79"/>
  <c r="AC396" i="79" s="1"/>
  <c r="H70" i="43" s="1"/>
  <c r="Y952" i="79"/>
  <c r="Y953" i="79" s="1"/>
  <c r="Y1135" i="79"/>
  <c r="Y388" i="79"/>
  <c r="Y389" i="79" s="1"/>
  <c r="Y200" i="79"/>
  <c r="Y203" i="79" s="1"/>
  <c r="Y769" i="79"/>
  <c r="Y770" i="79" s="1"/>
  <c r="Y580" i="79"/>
  <c r="Y583" i="79" s="1"/>
  <c r="AL272" i="46"/>
  <c r="AL1137" i="79" s="1"/>
  <c r="AL270" i="46"/>
  <c r="AL771" i="79" s="1"/>
  <c r="AL268" i="46"/>
  <c r="AL390" i="79" s="1"/>
  <c r="AL266" i="46"/>
  <c r="AL255" i="46"/>
  <c r="AL271" i="46"/>
  <c r="AL954" i="79" s="1"/>
  <c r="AL269" i="46"/>
  <c r="AL582" i="79" s="1"/>
  <c r="AL267" i="46"/>
  <c r="AL202" i="79" s="1"/>
  <c r="AL265" i="46"/>
  <c r="AL529" i="46"/>
  <c r="AL204" i="79" s="1"/>
  <c r="AL516" i="46"/>
  <c r="AL530" i="46"/>
  <c r="AL392" i="79" s="1"/>
  <c r="AL966" i="79"/>
  <c r="AL1144" i="79" s="1"/>
  <c r="AL949" i="79"/>
  <c r="AL961" i="79" s="1"/>
  <c r="AD272" i="46"/>
  <c r="AD1137" i="79" s="1"/>
  <c r="AD270" i="46"/>
  <c r="AD771" i="79" s="1"/>
  <c r="AD268" i="46"/>
  <c r="AD390" i="79" s="1"/>
  <c r="AD266" i="46"/>
  <c r="AD255" i="46"/>
  <c r="AD260" i="46" s="1"/>
  <c r="AD271" i="46"/>
  <c r="AD954" i="79" s="1"/>
  <c r="AD269" i="46"/>
  <c r="AD582" i="79" s="1"/>
  <c r="AD267" i="46"/>
  <c r="AD202" i="79" s="1"/>
  <c r="AD265" i="46"/>
  <c r="AD389" i="46" s="1"/>
  <c r="AD530" i="46"/>
  <c r="AD392" i="79" s="1"/>
  <c r="AD529" i="46"/>
  <c r="AD204" i="79" s="1"/>
  <c r="AD516" i="46"/>
  <c r="AD594" i="79"/>
  <c r="AD1142" i="79" s="1"/>
  <c r="AD592" i="79"/>
  <c r="AD776" i="79" s="1"/>
  <c r="AD593" i="79"/>
  <c r="AD959" i="79" s="1"/>
  <c r="AD577" i="79"/>
  <c r="AD587" i="79" s="1"/>
  <c r="AJ519" i="46"/>
  <c r="AJ258" i="46"/>
  <c r="AJ387" i="46"/>
  <c r="AJ128" i="46"/>
  <c r="AJ132" i="46" s="1"/>
  <c r="O55" i="43" s="1"/>
  <c r="AJ130" i="46"/>
  <c r="AJ517" i="46"/>
  <c r="AJ525" i="46" s="1"/>
  <c r="O64" i="43" s="1"/>
  <c r="AJ386" i="79"/>
  <c r="AJ396" i="79" s="1"/>
  <c r="O70" i="43" s="1"/>
  <c r="AJ578" i="79"/>
  <c r="AJ589" i="79" s="1"/>
  <c r="O73" i="43" s="1"/>
  <c r="AB385" i="46"/>
  <c r="AB1133" i="79"/>
  <c r="AB1147" i="79" s="1"/>
  <c r="G82" i="43" s="1"/>
  <c r="AG143" i="46"/>
  <c r="AG1136" i="79" s="1"/>
  <c r="AG141" i="46"/>
  <c r="AG770" i="79" s="1"/>
  <c r="AG139" i="46"/>
  <c r="AG389" i="79" s="1"/>
  <c r="AG137" i="46"/>
  <c r="AG520" i="46" s="1"/>
  <c r="AG135" i="46"/>
  <c r="AG259" i="46" s="1"/>
  <c r="AG261" i="46" s="1"/>
  <c r="L57" i="43" s="1"/>
  <c r="AG127" i="46"/>
  <c r="AG131" i="46" s="1"/>
  <c r="L54" i="43" s="1"/>
  <c r="AG142" i="46"/>
  <c r="AG953" i="79" s="1"/>
  <c r="AG140" i="46"/>
  <c r="AG581" i="79" s="1"/>
  <c r="AG138" i="46"/>
  <c r="AG201" i="79" s="1"/>
  <c r="AG136" i="46"/>
  <c r="AG388" i="46" s="1"/>
  <c r="AG400" i="46"/>
  <c r="AG955" i="79" s="1"/>
  <c r="AG398" i="46"/>
  <c r="AG583" i="79" s="1"/>
  <c r="AG396" i="46"/>
  <c r="AG203" i="79" s="1"/>
  <c r="AG384" i="46"/>
  <c r="AG390" i="46" s="1"/>
  <c r="AG401" i="46"/>
  <c r="AG1138" i="79" s="1"/>
  <c r="AG399" i="46"/>
  <c r="AG772" i="79" s="1"/>
  <c r="AG397" i="46"/>
  <c r="AG391" i="79" s="1"/>
  <c r="AG395" i="46"/>
  <c r="AG522" i="46" s="1"/>
  <c r="AG594" i="79"/>
  <c r="AG1142" i="79" s="1"/>
  <c r="AG592" i="79"/>
  <c r="AG776" i="79" s="1"/>
  <c r="AG593" i="79"/>
  <c r="AG959" i="79" s="1"/>
  <c r="AG577" i="79"/>
  <c r="AG587" i="79" s="1"/>
  <c r="AG1145" i="79"/>
  <c r="Y394" i="79"/>
  <c r="AA256" i="46"/>
  <c r="AA262" i="46" s="1"/>
  <c r="F58" i="43" s="1"/>
  <c r="AA386" i="79"/>
  <c r="AA396" i="79" s="1"/>
  <c r="F70" i="43" s="1"/>
  <c r="AA578" i="79"/>
  <c r="AA589" i="79" s="1"/>
  <c r="F73" i="43" s="1"/>
  <c r="AB400" i="46"/>
  <c r="AB955" i="79" s="1"/>
  <c r="AB398" i="46"/>
  <c r="AB583" i="79" s="1"/>
  <c r="AB396" i="46"/>
  <c r="AB203" i="79" s="1"/>
  <c r="AB384" i="46"/>
  <c r="AB401" i="46"/>
  <c r="AB1138" i="79" s="1"/>
  <c r="AB399" i="46"/>
  <c r="AB772" i="79" s="1"/>
  <c r="AB397" i="46"/>
  <c r="AB391" i="79" s="1"/>
  <c r="AB395" i="46"/>
  <c r="AB211" i="79"/>
  <c r="AB585" i="79" s="1"/>
  <c r="AB214" i="79"/>
  <c r="AB1140" i="79" s="1"/>
  <c r="AB212" i="79"/>
  <c r="AB774" i="79" s="1"/>
  <c r="AB210" i="79"/>
  <c r="AB393" i="79" s="1"/>
  <c r="AB197" i="79"/>
  <c r="AB205" i="79" s="1"/>
  <c r="AB966" i="79"/>
  <c r="AB1144" i="79" s="1"/>
  <c r="AB949" i="79"/>
  <c r="AB961" i="79" s="1"/>
  <c r="Z385" i="46"/>
  <c r="Z392" i="46" s="1"/>
  <c r="E61" i="43" s="1"/>
  <c r="Z950" i="79"/>
  <c r="Z963" i="79" s="1"/>
  <c r="E79" i="43" s="1"/>
  <c r="AH519" i="46"/>
  <c r="J49" i="44"/>
  <c r="AE386" i="79" s="1"/>
  <c r="AE396" i="79" s="1"/>
  <c r="J70" i="43" s="1"/>
  <c r="AD519" i="46"/>
  <c r="AD525" i="46" s="1"/>
  <c r="I64" i="43" s="1"/>
  <c r="R22" i="85"/>
  <c r="Q29" i="85"/>
  <c r="P439" i="46" s="1"/>
  <c r="AF529" i="46" s="1"/>
  <c r="AF204" i="79" s="1"/>
  <c r="M26" i="85"/>
  <c r="G31" i="85"/>
  <c r="F203" i="85"/>
  <c r="F204" i="85" s="1"/>
  <c r="U28" i="85"/>
  <c r="G32" i="85"/>
  <c r="M28" i="85"/>
  <c r="V26" i="85"/>
  <c r="Z593" i="79"/>
  <c r="Z959" i="79" s="1"/>
  <c r="Y593" i="79"/>
  <c r="Y959" i="79" s="1"/>
  <c r="Y393" i="79"/>
  <c r="Y202" i="79"/>
  <c r="Z259" i="46"/>
  <c r="Z261" i="46" s="1"/>
  <c r="E57" i="43" s="1"/>
  <c r="Z1142" i="79"/>
  <c r="Z772" i="79"/>
  <c r="Z390" i="79"/>
  <c r="Y520" i="46"/>
  <c r="Y772" i="79"/>
  <c r="Y771" i="79"/>
  <c r="Z581" i="79"/>
  <c r="Y585" i="79"/>
  <c r="Z203" i="79"/>
  <c r="Z389" i="46"/>
  <c r="Y388" i="46"/>
  <c r="AL519" i="46"/>
  <c r="AL130" i="46"/>
  <c r="AL258" i="46"/>
  <c r="AL387" i="46"/>
  <c r="AL128" i="46"/>
  <c r="M50" i="44"/>
  <c r="M48" i="44"/>
  <c r="M49" i="44"/>
  <c r="C81" i="45"/>
  <c r="M51" i="44"/>
  <c r="M47" i="44"/>
  <c r="AH529" i="46"/>
  <c r="AH204" i="79" s="1"/>
  <c r="AH516" i="46"/>
  <c r="AH523" i="46" s="1"/>
  <c r="AH530" i="46"/>
  <c r="AH392" i="79" s="1"/>
  <c r="AH966" i="79"/>
  <c r="AH1144" i="79" s="1"/>
  <c r="AH949" i="79"/>
  <c r="AH961" i="79" s="1"/>
  <c r="Z516" i="46"/>
  <c r="Z523" i="46" s="1"/>
  <c r="Z394" i="79"/>
  <c r="AF952" i="79"/>
  <c r="AF1135" i="79"/>
  <c r="AF1145" i="79" s="1"/>
  <c r="AF769" i="79"/>
  <c r="AF580" i="79"/>
  <c r="AF388" i="79"/>
  <c r="AF200" i="79"/>
  <c r="AF198" i="79"/>
  <c r="AF207" i="79" s="1"/>
  <c r="K67" i="43" s="1"/>
  <c r="AF950" i="79"/>
  <c r="AF963" i="79" s="1"/>
  <c r="K79" i="43" s="1"/>
  <c r="J50" i="44"/>
  <c r="AE578" i="79" s="1"/>
  <c r="AE589" i="79" s="1"/>
  <c r="J73" i="43" s="1"/>
  <c r="P51" i="44"/>
  <c r="P49" i="44"/>
  <c r="P47" i="44"/>
  <c r="C102" i="45"/>
  <c r="P50" i="44"/>
  <c r="P48" i="44"/>
  <c r="AK402" i="79"/>
  <c r="AK1141" i="79" s="1"/>
  <c r="AK400" i="79"/>
  <c r="AK775" i="79" s="1"/>
  <c r="AK385" i="79"/>
  <c r="AK394" i="79" s="1"/>
  <c r="AK401" i="79"/>
  <c r="AK958" i="79" s="1"/>
  <c r="AK399" i="79"/>
  <c r="AK586" i="79" s="1"/>
  <c r="AI256" i="46"/>
  <c r="AI262" i="46" s="1"/>
  <c r="N58" i="43" s="1"/>
  <c r="AI386" i="79"/>
  <c r="AI396" i="79" s="1"/>
  <c r="N70" i="43" s="1"/>
  <c r="AI578" i="79"/>
  <c r="AI589" i="79" s="1"/>
  <c r="N73" i="43" s="1"/>
  <c r="AJ400" i="46"/>
  <c r="AJ955" i="79" s="1"/>
  <c r="AJ398" i="46"/>
  <c r="AJ583" i="79" s="1"/>
  <c r="AJ396" i="46"/>
  <c r="AJ203" i="79" s="1"/>
  <c r="AJ384" i="46"/>
  <c r="AJ390" i="46" s="1"/>
  <c r="AJ401" i="46"/>
  <c r="AJ1138" i="79" s="1"/>
  <c r="AJ399" i="46"/>
  <c r="AJ772" i="79" s="1"/>
  <c r="AJ397" i="46"/>
  <c r="AJ391" i="79" s="1"/>
  <c r="AJ395" i="46"/>
  <c r="AJ522" i="46" s="1"/>
  <c r="AJ213" i="79"/>
  <c r="AJ957" i="79" s="1"/>
  <c r="AJ211" i="79"/>
  <c r="AJ585" i="79" s="1"/>
  <c r="AJ214" i="79"/>
  <c r="AJ1140" i="79" s="1"/>
  <c r="AJ212" i="79"/>
  <c r="AJ774" i="79" s="1"/>
  <c r="AJ210" i="79"/>
  <c r="AJ393" i="79" s="1"/>
  <c r="AJ197" i="79"/>
  <c r="AJ205" i="79" s="1"/>
  <c r="AJ966" i="79"/>
  <c r="AJ1144" i="79" s="1"/>
  <c r="AJ949" i="79"/>
  <c r="AJ961" i="79" s="1"/>
  <c r="AH385" i="46"/>
  <c r="AH392" i="46" s="1"/>
  <c r="M61" i="43" s="1"/>
  <c r="AH950" i="79"/>
  <c r="AH963" i="79" s="1"/>
  <c r="M79" i="43" s="1"/>
  <c r="AD392" i="46"/>
  <c r="I61" i="43" s="1"/>
  <c r="AD963" i="79"/>
  <c r="I79" i="43" s="1"/>
  <c r="AC143" i="46"/>
  <c r="AC1136" i="79" s="1"/>
  <c r="AC141" i="46"/>
  <c r="AC770" i="79" s="1"/>
  <c r="AC139" i="46"/>
  <c r="AC389" i="79" s="1"/>
  <c r="AC137" i="46"/>
  <c r="AC135" i="46"/>
  <c r="AC127" i="46"/>
  <c r="AC142" i="46"/>
  <c r="AC953" i="79" s="1"/>
  <c r="AC140" i="46"/>
  <c r="AC581" i="79" s="1"/>
  <c r="AC138" i="46"/>
  <c r="AC201" i="79" s="1"/>
  <c r="AC136" i="46"/>
  <c r="AC529" i="46"/>
  <c r="AC204" i="79" s="1"/>
  <c r="AC516" i="46"/>
  <c r="AC577" i="79"/>
  <c r="AC587" i="79" s="1"/>
  <c r="AC1145" i="79"/>
  <c r="AE385" i="46"/>
  <c r="AE130" i="46"/>
  <c r="AE519" i="46"/>
  <c r="AE258" i="46"/>
  <c r="AE262" i="46" s="1"/>
  <c r="J58" i="43" s="1"/>
  <c r="AE387" i="46"/>
  <c r="AE128" i="46"/>
  <c r="AE132" i="46" s="1"/>
  <c r="J55" i="43" s="1"/>
  <c r="AE767" i="79"/>
  <c r="AE779" i="79" s="1"/>
  <c r="J76" i="43" s="1"/>
  <c r="AF255" i="46"/>
  <c r="AF260" i="46" s="1"/>
  <c r="AF271" i="46"/>
  <c r="AF954" i="79" s="1"/>
  <c r="AF269" i="46"/>
  <c r="AF582" i="79" s="1"/>
  <c r="AF267" i="46"/>
  <c r="AF202" i="79" s="1"/>
  <c r="AF265" i="46"/>
  <c r="AF389" i="46" s="1"/>
  <c r="AF272" i="46"/>
  <c r="AF1137" i="79" s="1"/>
  <c r="AF270" i="46"/>
  <c r="AF771" i="79" s="1"/>
  <c r="AF268" i="46"/>
  <c r="AF390" i="79" s="1"/>
  <c r="AF266" i="46"/>
  <c r="AF521" i="46" s="1"/>
  <c r="AF766" i="79"/>
  <c r="AF777" i="79" s="1"/>
  <c r="AF783" i="79"/>
  <c r="AF1143" i="79" s="1"/>
  <c r="AF782" i="79"/>
  <c r="AF960" i="79" s="1"/>
  <c r="AA127" i="46"/>
  <c r="AA131" i="46" s="1"/>
  <c r="F54" i="43" s="1"/>
  <c r="AA142" i="46"/>
  <c r="AA953" i="79" s="1"/>
  <c r="AA140" i="46"/>
  <c r="AA581" i="79" s="1"/>
  <c r="AA138" i="46"/>
  <c r="AA201" i="79" s="1"/>
  <c r="AA136" i="46"/>
  <c r="AA388" i="46" s="1"/>
  <c r="AA143" i="46"/>
  <c r="AA1136" i="79" s="1"/>
  <c r="AA141" i="46"/>
  <c r="AA770" i="79" s="1"/>
  <c r="AA139" i="46"/>
  <c r="AA389" i="79" s="1"/>
  <c r="AA137" i="46"/>
  <c r="AA520" i="46" s="1"/>
  <c r="AA135" i="46"/>
  <c r="AA259" i="46" s="1"/>
  <c r="AA261" i="46" s="1"/>
  <c r="F57" i="43" s="1"/>
  <c r="AL517" i="46"/>
  <c r="AL525" i="46" s="1"/>
  <c r="Q64" i="43" s="1"/>
  <c r="AL767" i="79"/>
  <c r="AL779" i="79" s="1"/>
  <c r="Q76" i="43" s="1"/>
  <c r="AI401" i="46"/>
  <c r="AI1138" i="79" s="1"/>
  <c r="AI399" i="46"/>
  <c r="AI772" i="79" s="1"/>
  <c r="AI397" i="46"/>
  <c r="AI391" i="79" s="1"/>
  <c r="AI395" i="46"/>
  <c r="AI522" i="46" s="1"/>
  <c r="AI400" i="46"/>
  <c r="AI955" i="79" s="1"/>
  <c r="AI398" i="46"/>
  <c r="AI583" i="79" s="1"/>
  <c r="AI396" i="46"/>
  <c r="AI203" i="79" s="1"/>
  <c r="AI384" i="46"/>
  <c r="AI390" i="46" s="1"/>
  <c r="AI401" i="79"/>
  <c r="AI958" i="79" s="1"/>
  <c r="AI399" i="79"/>
  <c r="AI586" i="79" s="1"/>
  <c r="AI402" i="79"/>
  <c r="AI1141" i="79" s="1"/>
  <c r="AI400" i="79"/>
  <c r="AI775" i="79" s="1"/>
  <c r="AI385" i="79"/>
  <c r="AI394" i="79" s="1"/>
  <c r="AI214" i="79"/>
  <c r="AI1140" i="79" s="1"/>
  <c r="AI212" i="79"/>
  <c r="AI774" i="79" s="1"/>
  <c r="AI210" i="79"/>
  <c r="AI393" i="79" s="1"/>
  <c r="AI197" i="79"/>
  <c r="AI205" i="79" s="1"/>
  <c r="AI213" i="79"/>
  <c r="AI957" i="79" s="1"/>
  <c r="AI211" i="79"/>
  <c r="AI585" i="79" s="1"/>
  <c r="AE966" i="79"/>
  <c r="AE1144" i="79" s="1"/>
  <c r="AE949" i="79"/>
  <c r="AE961" i="79" s="1"/>
  <c r="AA401" i="46"/>
  <c r="AA1138" i="79" s="1"/>
  <c r="AA399" i="46"/>
  <c r="AA772" i="79" s="1"/>
  <c r="AA397" i="46"/>
  <c r="AA391" i="79" s="1"/>
  <c r="AA395" i="46"/>
  <c r="AA522" i="46" s="1"/>
  <c r="AA400" i="46"/>
  <c r="AA955" i="79" s="1"/>
  <c r="AA398" i="46"/>
  <c r="AA583" i="79" s="1"/>
  <c r="AA396" i="46"/>
  <c r="AA203" i="79" s="1"/>
  <c r="AA384" i="46"/>
  <c r="AA390" i="46" s="1"/>
  <c r="AA401" i="79"/>
  <c r="AA958" i="79" s="1"/>
  <c r="AA399" i="79"/>
  <c r="AA586" i="79" s="1"/>
  <c r="AA402" i="79"/>
  <c r="AA1141" i="79" s="1"/>
  <c r="AA400" i="79"/>
  <c r="AA775" i="79" s="1"/>
  <c r="AA385" i="79"/>
  <c r="AA394" i="79" s="1"/>
  <c r="AA214" i="79"/>
  <c r="AA1140" i="79" s="1"/>
  <c r="AA212" i="79"/>
  <c r="AA774" i="79" s="1"/>
  <c r="AA210" i="79"/>
  <c r="AA393" i="79" s="1"/>
  <c r="AA197" i="79"/>
  <c r="AA205" i="79" s="1"/>
  <c r="AA211" i="79"/>
  <c r="AA585" i="79" s="1"/>
  <c r="AK387" i="46"/>
  <c r="AK128" i="46"/>
  <c r="AK519" i="46"/>
  <c r="AK130" i="46"/>
  <c r="AK258" i="46"/>
  <c r="AK950" i="79"/>
  <c r="AK963" i="79" s="1"/>
  <c r="P79" i="43" s="1"/>
  <c r="AG950" i="79"/>
  <c r="AG963" i="79" s="1"/>
  <c r="L79" i="43" s="1"/>
  <c r="AC387" i="46"/>
  <c r="AC392" i="46" s="1"/>
  <c r="H61" i="43" s="1"/>
  <c r="AC128" i="46"/>
  <c r="AC130" i="46"/>
  <c r="AC519" i="46"/>
  <c r="AC258" i="46"/>
  <c r="AC262" i="46" s="1"/>
  <c r="H58" i="43" s="1"/>
  <c r="AC950" i="79"/>
  <c r="AC963" i="79" s="1"/>
  <c r="H79" i="43" s="1"/>
  <c r="Y950" i="79"/>
  <c r="Y963" i="79" s="1"/>
  <c r="AL214" i="79"/>
  <c r="AL1140" i="79" s="1"/>
  <c r="AL212" i="79"/>
  <c r="AL774" i="79" s="1"/>
  <c r="AL210" i="79"/>
  <c r="AL393" i="79" s="1"/>
  <c r="AL213" i="79"/>
  <c r="AL957" i="79" s="1"/>
  <c r="AL211" i="79"/>
  <c r="AL585" i="79" s="1"/>
  <c r="AL197" i="79"/>
  <c r="AL205" i="79" s="1"/>
  <c r="AL385" i="79"/>
  <c r="AL394" i="79" s="1"/>
  <c r="AL401" i="79"/>
  <c r="AL958" i="79" s="1"/>
  <c r="AL399" i="79"/>
  <c r="AL586" i="79" s="1"/>
  <c r="AL402" i="79"/>
  <c r="AL1141" i="79" s="1"/>
  <c r="AL400" i="79"/>
  <c r="AL775" i="79" s="1"/>
  <c r="AD214" i="79"/>
  <c r="AD1140" i="79" s="1"/>
  <c r="AD212" i="79"/>
  <c r="AD774" i="79" s="1"/>
  <c r="AD210" i="79"/>
  <c r="AD393" i="79" s="1"/>
  <c r="AD213" i="79"/>
  <c r="AD957" i="79" s="1"/>
  <c r="AD211" i="79"/>
  <c r="AD585" i="79" s="1"/>
  <c r="AD197" i="79"/>
  <c r="AD205" i="79" s="1"/>
  <c r="AD385" i="79"/>
  <c r="AD394" i="79" s="1"/>
  <c r="AD401" i="79"/>
  <c r="AD958" i="79" s="1"/>
  <c r="AD399" i="79"/>
  <c r="AD586" i="79" s="1"/>
  <c r="AD402" i="79"/>
  <c r="AD1141" i="79" s="1"/>
  <c r="AD400" i="79"/>
  <c r="AD775" i="79" s="1"/>
  <c r="AJ256" i="46"/>
  <c r="AJ262" i="46" s="1"/>
  <c r="O58" i="43" s="1"/>
  <c r="AJ950" i="79"/>
  <c r="AJ963" i="79" s="1"/>
  <c r="O79" i="43" s="1"/>
  <c r="AB519" i="46"/>
  <c r="AB258" i="46"/>
  <c r="AB387" i="46"/>
  <c r="AB128" i="46"/>
  <c r="AB130" i="46"/>
  <c r="AB517" i="46"/>
  <c r="AB525" i="46" s="1"/>
  <c r="G64" i="43" s="1"/>
  <c r="AB386" i="79"/>
  <c r="AB396" i="79" s="1"/>
  <c r="G70" i="43" s="1"/>
  <c r="AB578" i="79"/>
  <c r="AB589" i="79" s="1"/>
  <c r="G73" i="43" s="1"/>
  <c r="AG213" i="79"/>
  <c r="AG957" i="79" s="1"/>
  <c r="AG211" i="79"/>
  <c r="AG585" i="79" s="1"/>
  <c r="AG214" i="79"/>
  <c r="AG1140" i="79" s="1"/>
  <c r="AG212" i="79"/>
  <c r="AG774" i="79" s="1"/>
  <c r="AG210" i="79"/>
  <c r="AG393" i="79" s="1"/>
  <c r="AG197" i="79"/>
  <c r="AG205" i="79" s="1"/>
  <c r="AG530" i="46"/>
  <c r="AG392" i="79" s="1"/>
  <c r="AG529" i="46"/>
  <c r="AG204" i="79" s="1"/>
  <c r="AG516" i="46"/>
  <c r="AG523" i="46" s="1"/>
  <c r="AG402" i="79"/>
  <c r="AG1141" i="79" s="1"/>
  <c r="AG400" i="79"/>
  <c r="AG775" i="79" s="1"/>
  <c r="AG385" i="79"/>
  <c r="AG394" i="79" s="1"/>
  <c r="AG401" i="79"/>
  <c r="AG958" i="79" s="1"/>
  <c r="AG399" i="79"/>
  <c r="AG586" i="79" s="1"/>
  <c r="D51" i="44"/>
  <c r="Y767" i="79" s="1"/>
  <c r="Y779" i="79" s="1"/>
  <c r="D49" i="44"/>
  <c r="Y386" i="79" s="1"/>
  <c r="Y396" i="79" s="1"/>
  <c r="D47" i="44"/>
  <c r="Y517" i="46" s="1"/>
  <c r="Y525" i="46" s="1"/>
  <c r="C18" i="45"/>
  <c r="D48" i="44"/>
  <c r="Y198" i="79" s="1"/>
  <c r="Y207" i="79" s="1"/>
  <c r="D50" i="44"/>
  <c r="Y578" i="79" s="1"/>
  <c r="Y589" i="79" s="1"/>
  <c r="Y260" i="46"/>
  <c r="Y777" i="79"/>
  <c r="AA950" i="79"/>
  <c r="AA963" i="79" s="1"/>
  <c r="F79" i="43" s="1"/>
  <c r="AB516" i="46"/>
  <c r="AB523" i="46" s="1"/>
  <c r="AB529" i="46"/>
  <c r="AB204" i="79" s="1"/>
  <c r="AB402" i="79"/>
  <c r="AB1141" i="79" s="1"/>
  <c r="AB400" i="79"/>
  <c r="AB775" i="79" s="1"/>
  <c r="AB385" i="79"/>
  <c r="AB394" i="79" s="1"/>
  <c r="AB401" i="79"/>
  <c r="AB958" i="79" s="1"/>
  <c r="AB399" i="79"/>
  <c r="AB586" i="79" s="1"/>
  <c r="AB1145" i="79"/>
  <c r="Z517" i="46"/>
  <c r="Z525" i="46" s="1"/>
  <c r="E64" i="43" s="1"/>
  <c r="Z767" i="79"/>
  <c r="Z779" i="79" s="1"/>
  <c r="E76" i="43" s="1"/>
  <c r="AH258" i="46"/>
  <c r="D76" i="43" l="1"/>
  <c r="Y261" i="46"/>
  <c r="D57" i="43" s="1"/>
  <c r="D67" i="43"/>
  <c r="D64" i="43"/>
  <c r="D73" i="43"/>
  <c r="J52" i="47"/>
  <c r="J48" i="47"/>
  <c r="J26" i="47"/>
  <c r="J22" i="47"/>
  <c r="J18" i="47"/>
  <c r="J25" i="47"/>
  <c r="J21" i="47"/>
  <c r="J17" i="47"/>
  <c r="J24" i="47"/>
  <c r="J20" i="47"/>
  <c r="J16" i="47"/>
  <c r="J23" i="47"/>
  <c r="J19" i="47"/>
  <c r="J15" i="47"/>
  <c r="J31" i="47"/>
  <c r="J35" i="47"/>
  <c r="J39" i="47"/>
  <c r="J56" i="47"/>
  <c r="J32" i="47"/>
  <c r="J36" i="47"/>
  <c r="J40" i="47"/>
  <c r="J41" i="47"/>
  <c r="J33" i="47"/>
  <c r="J37" i="47"/>
  <c r="J54" i="47"/>
  <c r="J30" i="47"/>
  <c r="J34" i="47"/>
  <c r="J38" i="47"/>
  <c r="D70" i="43"/>
  <c r="AC520" i="46"/>
  <c r="AL132" i="46"/>
  <c r="Q55" i="43" s="1"/>
  <c r="Y524" i="46"/>
  <c r="D63" i="43" s="1"/>
  <c r="S22" i="85"/>
  <c r="R29" i="85"/>
  <c r="Q439" i="46" s="1"/>
  <c r="AL389" i="46"/>
  <c r="AL260" i="46"/>
  <c r="AE523" i="46"/>
  <c r="AF775" i="79"/>
  <c r="AC260" i="46"/>
  <c r="AD396" i="79"/>
  <c r="I70" i="43" s="1"/>
  <c r="AJ259" i="46"/>
  <c r="AH775" i="79"/>
  <c r="AH394" i="79"/>
  <c r="AH955" i="79"/>
  <c r="AH1138" i="79"/>
  <c r="AH954" i="79"/>
  <c r="AH771" i="79"/>
  <c r="AI389" i="79"/>
  <c r="AI201" i="79"/>
  <c r="Y201" i="79"/>
  <c r="Z953" i="79"/>
  <c r="K93" i="43" s="1"/>
  <c r="Z771" i="79"/>
  <c r="Y582" i="79"/>
  <c r="Y586" i="79"/>
  <c r="O22" i="85"/>
  <c r="O29" i="85" s="1"/>
  <c r="M29" i="85"/>
  <c r="Z589" i="79"/>
  <c r="E73" i="43" s="1"/>
  <c r="Y205" i="79"/>
  <c r="AG1137" i="79"/>
  <c r="AG954" i="79"/>
  <c r="AJ392" i="46"/>
  <c r="O61" i="43" s="1"/>
  <c r="AD203" i="79"/>
  <c r="AD391" i="79"/>
  <c r="D61" i="43"/>
  <c r="AI960" i="79"/>
  <c r="AL198" i="79"/>
  <c r="AL207" i="79" s="1"/>
  <c r="Q67" i="43" s="1"/>
  <c r="AF961" i="79"/>
  <c r="AF774" i="79"/>
  <c r="AF522" i="46"/>
  <c r="AF390" i="46"/>
  <c r="AD1147" i="79"/>
  <c r="I82" i="43" s="1"/>
  <c r="AI767" i="79"/>
  <c r="AI779" i="79" s="1"/>
  <c r="N76" i="43" s="1"/>
  <c r="AK259" i="46"/>
  <c r="AK261" i="46" s="1"/>
  <c r="P57" i="43" s="1"/>
  <c r="Z205" i="79"/>
  <c r="AH1142" i="79"/>
  <c r="AH393" i="79"/>
  <c r="Z204" i="79"/>
  <c r="Z206" i="79" s="1"/>
  <c r="E66" i="43" s="1"/>
  <c r="Z391" i="46"/>
  <c r="E60" i="43" s="1"/>
  <c r="Y774" i="79"/>
  <c r="Z776" i="79"/>
  <c r="Y960" i="79"/>
  <c r="AH132" i="46"/>
  <c r="M55" i="43" s="1"/>
  <c r="AB1143" i="79"/>
  <c r="AB771" i="79"/>
  <c r="AB582" i="79"/>
  <c r="AA132" i="46"/>
  <c r="F55" i="43" s="1"/>
  <c r="AB963" i="79"/>
  <c r="G79" i="43" s="1"/>
  <c r="AD777" i="79"/>
  <c r="AD581" i="79"/>
  <c r="AD520" i="46"/>
  <c r="AL388" i="46"/>
  <c r="AL131" i="46"/>
  <c r="Q54" i="43" s="1"/>
  <c r="AL770" i="79"/>
  <c r="AG767" i="79"/>
  <c r="AG779" i="79" s="1"/>
  <c r="L76" i="43" s="1"/>
  <c r="AA777" i="79"/>
  <c r="AA523" i="46"/>
  <c r="AI1144" i="79"/>
  <c r="AL262" i="46"/>
  <c r="Q58" i="43" s="1"/>
  <c r="AF389" i="79"/>
  <c r="AF201" i="79"/>
  <c r="AC394" i="79"/>
  <c r="AC393" i="79"/>
  <c r="AE770" i="79"/>
  <c r="AE581" i="79"/>
  <c r="AJ586" i="79"/>
  <c r="AJ1141" i="79"/>
  <c r="AJ392" i="79"/>
  <c r="AI963" i="79"/>
  <c r="N79" i="43" s="1"/>
  <c r="AK260" i="46"/>
  <c r="AK1137" i="79"/>
  <c r="AK954" i="79"/>
  <c r="AK1138" i="79"/>
  <c r="AK955" i="79"/>
  <c r="Z777" i="79"/>
  <c r="AH777" i="79"/>
  <c r="AH581" i="79"/>
  <c r="AH520" i="46"/>
  <c r="Y390" i="79"/>
  <c r="Y395" i="79" s="1"/>
  <c r="D69" i="43" s="1"/>
  <c r="Z391" i="79"/>
  <c r="Z395" i="79" s="1"/>
  <c r="E69" i="43" s="1"/>
  <c r="Z775" i="79"/>
  <c r="AB132" i="46"/>
  <c r="G55" i="43" s="1"/>
  <c r="AM963" i="79"/>
  <c r="K104" i="43" s="1"/>
  <c r="D79" i="43"/>
  <c r="R79" i="43" s="1"/>
  <c r="AK132" i="46"/>
  <c r="P55" i="43" s="1"/>
  <c r="AE392" i="46"/>
  <c r="J61" i="43" s="1"/>
  <c r="AC523" i="46"/>
  <c r="Y391" i="46"/>
  <c r="D60" i="43" s="1"/>
  <c r="O28" i="85"/>
  <c r="O32" i="85" s="1"/>
  <c r="M32" i="85"/>
  <c r="AG524" i="46"/>
  <c r="L63" i="43" s="1"/>
  <c r="AL521" i="46"/>
  <c r="Y1136" i="79"/>
  <c r="Y1143" i="79"/>
  <c r="AC525" i="46"/>
  <c r="H64" i="43" s="1"/>
  <c r="AG207" i="79"/>
  <c r="L67" i="43" s="1"/>
  <c r="AF586" i="79"/>
  <c r="AF1141" i="79"/>
  <c r="AC521" i="46"/>
  <c r="AC389" i="46"/>
  <c r="AC522" i="46"/>
  <c r="AC390" i="46"/>
  <c r="AD589" i="79"/>
  <c r="I73" i="43" s="1"/>
  <c r="AJ520" i="46"/>
  <c r="AJ388" i="46"/>
  <c r="AF589" i="79"/>
  <c r="K73" i="43" s="1"/>
  <c r="AH1141" i="79"/>
  <c r="AH522" i="46"/>
  <c r="AH260" i="46"/>
  <c r="AH1137" i="79"/>
  <c r="AI770" i="79"/>
  <c r="AI581" i="79"/>
  <c r="Y1137" i="79"/>
  <c r="Y775" i="79"/>
  <c r="AB131" i="46"/>
  <c r="G54" i="43" s="1"/>
  <c r="AG777" i="79"/>
  <c r="AD961" i="79"/>
  <c r="AD583" i="79"/>
  <c r="AM583" i="79" s="1"/>
  <c r="AD772" i="79"/>
  <c r="D58" i="43"/>
  <c r="AG1147" i="79"/>
  <c r="L82" i="43" s="1"/>
  <c r="AK392" i="46"/>
  <c r="P61" i="43" s="1"/>
  <c r="AA587" i="79"/>
  <c r="AE401" i="79"/>
  <c r="AE958" i="79" s="1"/>
  <c r="AF1144" i="79"/>
  <c r="AF1140" i="79"/>
  <c r="AF391" i="79"/>
  <c r="AF203" i="79"/>
  <c r="AM203" i="79" s="1"/>
  <c r="AK523" i="46"/>
  <c r="AK520" i="46"/>
  <c r="AF1147" i="79"/>
  <c r="K82" i="43" s="1"/>
  <c r="AH587" i="79"/>
  <c r="AH205" i="79"/>
  <c r="AH774" i="79"/>
  <c r="Y581" i="79"/>
  <c r="Z774" i="79"/>
  <c r="Z393" i="79"/>
  <c r="Y776" i="79"/>
  <c r="Z1147" i="79"/>
  <c r="E82" i="43" s="1"/>
  <c r="AB777" i="79"/>
  <c r="AB1137" i="79"/>
  <c r="AB954" i="79"/>
  <c r="AA392" i="46"/>
  <c r="F61" i="43" s="1"/>
  <c r="D54" i="43"/>
  <c r="AB262" i="46"/>
  <c r="G58" i="43" s="1"/>
  <c r="AD960" i="79"/>
  <c r="AD953" i="79"/>
  <c r="AD389" i="79"/>
  <c r="AD395" i="79" s="1"/>
  <c r="I69" i="43" s="1"/>
  <c r="AL1143" i="79"/>
  <c r="AL201" i="79"/>
  <c r="AL206" i="79" s="1"/>
  <c r="Q66" i="43" s="1"/>
  <c r="AL259" i="46"/>
  <c r="AL261" i="46" s="1"/>
  <c r="Q57" i="43" s="1"/>
  <c r="AL1136" i="79"/>
  <c r="AA960" i="79"/>
  <c r="AE389" i="46"/>
  <c r="AE260" i="46"/>
  <c r="AI523" i="46"/>
  <c r="AI204" i="79"/>
  <c r="AF131" i="46"/>
  <c r="K54" i="43" s="1"/>
  <c r="AF770" i="79"/>
  <c r="AF581" i="79"/>
  <c r="AE525" i="46"/>
  <c r="J64" i="43" s="1"/>
  <c r="AC400" i="79"/>
  <c r="AC775" i="79" s="1"/>
  <c r="AE259" i="46"/>
  <c r="AE261" i="46" s="1"/>
  <c r="J57" i="43" s="1"/>
  <c r="AE1136" i="79"/>
  <c r="AE953" i="79"/>
  <c r="AH767" i="79"/>
  <c r="AH779" i="79" s="1"/>
  <c r="M76" i="43" s="1"/>
  <c r="AJ401" i="79"/>
  <c r="AJ958" i="79" s="1"/>
  <c r="AJ204" i="79"/>
  <c r="AK777" i="79"/>
  <c r="AK521" i="46"/>
  <c r="AK389" i="46"/>
  <c r="AK522" i="46"/>
  <c r="AK390" i="46"/>
  <c r="AH960" i="79"/>
  <c r="AH953" i="79"/>
  <c r="AH389" i="79"/>
  <c r="Z954" i="79"/>
  <c r="Y391" i="79"/>
  <c r="Z586" i="79"/>
  <c r="Y1144" i="79"/>
  <c r="AC132" i="46"/>
  <c r="H55" i="43" s="1"/>
  <c r="AA524" i="46"/>
  <c r="F63" i="43" s="1"/>
  <c r="AA391" i="46"/>
  <c r="F60" i="43" s="1"/>
  <c r="K52" i="47"/>
  <c r="K51" i="47"/>
  <c r="K48" i="47"/>
  <c r="K47" i="47"/>
  <c r="K60" i="47"/>
  <c r="K25" i="47"/>
  <c r="K21" i="47"/>
  <c r="K17" i="47"/>
  <c r="K24" i="47"/>
  <c r="K20" i="47"/>
  <c r="K16" i="47"/>
  <c r="K41" i="47"/>
  <c r="K40" i="47"/>
  <c r="K39" i="47"/>
  <c r="K38" i="47"/>
  <c r="K37" i="47"/>
  <c r="K36" i="47"/>
  <c r="K35" i="47"/>
  <c r="K34" i="47"/>
  <c r="K33" i="47"/>
  <c r="K32" i="47"/>
  <c r="K31" i="47"/>
  <c r="K30" i="47"/>
  <c r="K23" i="47"/>
  <c r="K19" i="47"/>
  <c r="K15" i="47"/>
  <c r="K26" i="47"/>
  <c r="K22" i="47"/>
  <c r="K18" i="47"/>
  <c r="K55" i="47"/>
  <c r="K54" i="47"/>
  <c r="K63" i="47"/>
  <c r="K66" i="47"/>
  <c r="K67" i="47"/>
  <c r="K70" i="47"/>
  <c r="K71" i="47"/>
  <c r="AC388" i="46"/>
  <c r="AC391" i="46" s="1"/>
  <c r="H60" i="43" s="1"/>
  <c r="AC131" i="46"/>
  <c r="H54" i="43" s="1"/>
  <c r="M31" i="85"/>
  <c r="O26" i="85"/>
  <c r="O31" i="85" s="1"/>
  <c r="AB522" i="46"/>
  <c r="AM522" i="46" s="1"/>
  <c r="AB390" i="46"/>
  <c r="E95" i="43" s="1"/>
  <c r="AB392" i="46"/>
  <c r="G61" i="43" s="1"/>
  <c r="Y955" i="79"/>
  <c r="Y954" i="79"/>
  <c r="AG396" i="79"/>
  <c r="L70" i="43" s="1"/>
  <c r="AK525" i="46"/>
  <c r="P64" i="43" s="1"/>
  <c r="AE529" i="46"/>
  <c r="AE204" i="79" s="1"/>
  <c r="AF958" i="79"/>
  <c r="AD207" i="79"/>
  <c r="I67" i="43" s="1"/>
  <c r="AJ206" i="79"/>
  <c r="O66" i="43" s="1"/>
  <c r="AI207" i="79"/>
  <c r="N67" i="43" s="1"/>
  <c r="AF396" i="79"/>
  <c r="K70" i="43" s="1"/>
  <c r="AH586" i="79"/>
  <c r="AH203" i="79"/>
  <c r="AH391" i="79"/>
  <c r="AH202" i="79"/>
  <c r="AH521" i="46"/>
  <c r="AI261" i="46"/>
  <c r="N57" i="43" s="1"/>
  <c r="AI1136" i="79"/>
  <c r="AI953" i="79"/>
  <c r="Y1138" i="79"/>
  <c r="Y1142" i="79"/>
  <c r="Z1136" i="79"/>
  <c r="Z1137" i="79"/>
  <c r="Z1138" i="79"/>
  <c r="Z1143" i="79"/>
  <c r="Z1144" i="79"/>
  <c r="AB259" i="46"/>
  <c r="Y961" i="79"/>
  <c r="AG960" i="79"/>
  <c r="AG390" i="79"/>
  <c r="AG395" i="79" s="1"/>
  <c r="L69" i="43" s="1"/>
  <c r="AG202" i="79"/>
  <c r="AG206" i="79" s="1"/>
  <c r="L66" i="43" s="1"/>
  <c r="AD1144" i="79"/>
  <c r="AD955" i="79"/>
  <c r="AD1138" i="79"/>
  <c r="AK262" i="46"/>
  <c r="P58" i="43" s="1"/>
  <c r="AE390" i="46"/>
  <c r="AE522" i="46"/>
  <c r="AI1143" i="79"/>
  <c r="AF205" i="79"/>
  <c r="AF585" i="79"/>
  <c r="AF772" i="79"/>
  <c r="AF583" i="79"/>
  <c r="AH1147" i="79"/>
  <c r="M82" i="43" s="1"/>
  <c r="AI392" i="46"/>
  <c r="N61" i="43" s="1"/>
  <c r="AF525" i="46"/>
  <c r="K64" i="43" s="1"/>
  <c r="AH959" i="79"/>
  <c r="AH585" i="79"/>
  <c r="AH1140" i="79"/>
  <c r="Z582" i="79"/>
  <c r="Z1141" i="79"/>
  <c r="AB521" i="46"/>
  <c r="AM521" i="46" s="1"/>
  <c r="AB389" i="46"/>
  <c r="E94" i="43" s="1"/>
  <c r="AB260" i="46"/>
  <c r="AM260" i="46" s="1"/>
  <c r="Y1145" i="79"/>
  <c r="AG961" i="79"/>
  <c r="AJ767" i="79"/>
  <c r="AJ779" i="79" s="1"/>
  <c r="O76" i="43" s="1"/>
  <c r="AD388" i="46"/>
  <c r="AD391" i="46" s="1"/>
  <c r="I60" i="43" s="1"/>
  <c r="N23" i="47"/>
  <c r="N19" i="47"/>
  <c r="N15" i="47"/>
  <c r="N26" i="47"/>
  <c r="N22" i="47"/>
  <c r="N18" i="47"/>
  <c r="N25" i="47"/>
  <c r="N21" i="47"/>
  <c r="N17" i="47"/>
  <c r="N24" i="47"/>
  <c r="N20" i="47"/>
  <c r="N16" i="47"/>
  <c r="AD770" i="79"/>
  <c r="J93" i="43" s="1"/>
  <c r="AL777" i="79"/>
  <c r="AL581" i="79"/>
  <c r="AL520" i="46"/>
  <c r="AL524" i="46" s="1"/>
  <c r="Q63" i="43" s="1"/>
  <c r="D55" i="43"/>
  <c r="AA529" i="46"/>
  <c r="AA204" i="79" s="1"/>
  <c r="AE521" i="46"/>
  <c r="AI392" i="79"/>
  <c r="AF259" i="46"/>
  <c r="AF261" i="46" s="1"/>
  <c r="K57" i="43" s="1"/>
  <c r="AF1136" i="79"/>
  <c r="AF953" i="79"/>
  <c r="AC586" i="79"/>
  <c r="AC1141" i="79"/>
  <c r="AC1140" i="79"/>
  <c r="AE520" i="46"/>
  <c r="AE524" i="46" s="1"/>
  <c r="J63" i="43" s="1"/>
  <c r="AE388" i="46"/>
  <c r="AE391" i="46" s="1"/>
  <c r="J60" i="43" s="1"/>
  <c r="AE131" i="46"/>
  <c r="J54" i="43" s="1"/>
  <c r="AJ394" i="79"/>
  <c r="AJ395" i="79" s="1"/>
  <c r="O69" i="43" s="1"/>
  <c r="AJ523" i="46"/>
  <c r="AK960" i="79"/>
  <c r="AK390" i="79"/>
  <c r="AK202" i="79"/>
  <c r="AK206" i="79" s="1"/>
  <c r="P66" i="43" s="1"/>
  <c r="AK391" i="79"/>
  <c r="AK395" i="79" s="1"/>
  <c r="P69" i="43" s="1"/>
  <c r="AK203" i="79"/>
  <c r="AH388" i="46"/>
  <c r="AH391" i="46" s="1"/>
  <c r="M60" i="43" s="1"/>
  <c r="AH131" i="46"/>
  <c r="M54" i="43" s="1"/>
  <c r="AH770" i="79"/>
  <c r="Y530" i="46"/>
  <c r="Y392" i="79" s="1"/>
  <c r="Z530" i="46"/>
  <c r="Z392" i="79" s="1"/>
  <c r="Y1140" i="79"/>
  <c r="Y401" i="79"/>
  <c r="Y958" i="79" s="1"/>
  <c r="AA206" i="79"/>
  <c r="F66" i="43" s="1"/>
  <c r="AC259" i="46"/>
  <c r="AC261" i="46" s="1"/>
  <c r="H57" i="43" s="1"/>
  <c r="AM772" i="79"/>
  <c r="U32" i="85"/>
  <c r="Q504" i="79" s="1"/>
  <c r="V28" i="85"/>
  <c r="V32" i="85" s="1"/>
  <c r="R504" i="79" s="1"/>
  <c r="AG391" i="46"/>
  <c r="L60" i="43" s="1"/>
  <c r="AD523" i="46"/>
  <c r="AM523" i="46" s="1"/>
  <c r="AD521" i="46"/>
  <c r="AL523" i="46"/>
  <c r="AL392" i="46"/>
  <c r="Q61" i="43" s="1"/>
  <c r="AF394" i="79"/>
  <c r="AM394" i="79" s="1"/>
  <c r="AJ131" i="46"/>
  <c r="O54" i="43" s="1"/>
  <c r="AH958" i="79"/>
  <c r="AH583" i="79"/>
  <c r="AH772" i="79"/>
  <c r="J95" i="43" s="1"/>
  <c r="AH582" i="79"/>
  <c r="AH390" i="79"/>
  <c r="AI524" i="46"/>
  <c r="N63" i="43" s="1"/>
  <c r="AI391" i="46"/>
  <c r="N60" i="43" s="1"/>
  <c r="S53" i="47"/>
  <c r="S50" i="47"/>
  <c r="S49" i="47"/>
  <c r="S46" i="47"/>
  <c r="S45" i="47"/>
  <c r="S23" i="47"/>
  <c r="S19" i="47"/>
  <c r="S15" i="47"/>
  <c r="S26" i="47"/>
  <c r="S22" i="47"/>
  <c r="S18" i="47"/>
  <c r="S38" i="47"/>
  <c r="S37" i="47"/>
  <c r="S34" i="47"/>
  <c r="S33" i="47"/>
  <c r="S30" i="47"/>
  <c r="S25" i="47"/>
  <c r="S21" i="47"/>
  <c r="S17" i="47"/>
  <c r="S24" i="47"/>
  <c r="S20" i="47"/>
  <c r="S16" i="47"/>
  <c r="S55" i="47"/>
  <c r="S62" i="47"/>
  <c r="S54" i="47"/>
  <c r="S63" i="47"/>
  <c r="S67" i="47"/>
  <c r="S71" i="47"/>
  <c r="S41" i="47"/>
  <c r="S56" i="47"/>
  <c r="Z524" i="46"/>
  <c r="E63" i="43" s="1"/>
  <c r="J64" i="47" s="1"/>
  <c r="T27" i="85"/>
  <c r="F168" i="85"/>
  <c r="F169" i="85" s="1"/>
  <c r="F170" i="85" s="1"/>
  <c r="AB520" i="46"/>
  <c r="AB524" i="46" s="1"/>
  <c r="G63" i="43" s="1"/>
  <c r="AB388" i="46"/>
  <c r="AB391" i="46" s="1"/>
  <c r="G60" i="43" s="1"/>
  <c r="F96" i="43"/>
  <c r="AG1143" i="79"/>
  <c r="AG771" i="79"/>
  <c r="AM771" i="79" s="1"/>
  <c r="AG582" i="79"/>
  <c r="AD522" i="46"/>
  <c r="AL390" i="46"/>
  <c r="AL522" i="46"/>
  <c r="Y1147" i="79"/>
  <c r="AI777" i="79"/>
  <c r="AM777" i="79" s="1"/>
  <c r="AF393" i="79"/>
  <c r="AM393" i="79" s="1"/>
  <c r="AF1138" i="79"/>
  <c r="AF955" i="79"/>
  <c r="AH262" i="46"/>
  <c r="M58" i="43" s="1"/>
  <c r="AJ521" i="46"/>
  <c r="AJ389" i="46"/>
  <c r="AJ260" i="46"/>
  <c r="AK388" i="46"/>
  <c r="AK391" i="46" s="1"/>
  <c r="P60" i="43" s="1"/>
  <c r="AK131" i="46"/>
  <c r="P54" i="43" s="1"/>
  <c r="AH776" i="79"/>
  <c r="AH957" i="79"/>
  <c r="Y204" i="79"/>
  <c r="Z955" i="79"/>
  <c r="Y213" i="79"/>
  <c r="Y957" i="79" s="1"/>
  <c r="Z213" i="79"/>
  <c r="Z957" i="79" s="1"/>
  <c r="S130" i="79"/>
  <c r="Y1141" i="79"/>
  <c r="AB960" i="79"/>
  <c r="AB390" i="79"/>
  <c r="AB202" i="79"/>
  <c r="AM202" i="79" s="1"/>
  <c r="Y587" i="79"/>
  <c r="AG1144" i="79"/>
  <c r="AJ198" i="79"/>
  <c r="AJ207" i="79" s="1"/>
  <c r="O67" i="43" s="1"/>
  <c r="AD1143" i="79"/>
  <c r="AD201" i="79"/>
  <c r="AD206" i="79" s="1"/>
  <c r="I66" i="43" s="1"/>
  <c r="AD259" i="46"/>
  <c r="AD261" i="46" s="1"/>
  <c r="I57" i="43" s="1"/>
  <c r="AD1136" i="79"/>
  <c r="AL960" i="79"/>
  <c r="AL953" i="79"/>
  <c r="AL389" i="79"/>
  <c r="AL395" i="79" s="1"/>
  <c r="Q69" i="43" s="1"/>
  <c r="AG132" i="46"/>
  <c r="L55" i="43" s="1"/>
  <c r="AA1143" i="79"/>
  <c r="AI961" i="79"/>
  <c r="AL1147" i="79"/>
  <c r="Q82" i="43" s="1"/>
  <c r="AF587" i="79"/>
  <c r="AF520" i="46"/>
  <c r="AF524" i="46" s="1"/>
  <c r="K63" i="43" s="1"/>
  <c r="AF388" i="46"/>
  <c r="AF391" i="46" s="1"/>
  <c r="K60" i="43" s="1"/>
  <c r="AC205" i="79"/>
  <c r="AC206" i="79" s="1"/>
  <c r="H66" i="43" s="1"/>
  <c r="AC585" i="79"/>
  <c r="AM585" i="79" s="1"/>
  <c r="AE389" i="79"/>
  <c r="AE201" i="79"/>
  <c r="AE206" i="79" s="1"/>
  <c r="J66" i="43" s="1"/>
  <c r="AJ775" i="79"/>
  <c r="AK1143" i="79"/>
  <c r="AK771" i="79"/>
  <c r="AK582" i="79"/>
  <c r="AK772" i="79"/>
  <c r="AK583" i="79"/>
  <c r="Z1145" i="79"/>
  <c r="AH1143" i="79"/>
  <c r="AH201" i="79"/>
  <c r="AH206" i="79" s="1"/>
  <c r="M66" i="43" s="1"/>
  <c r="AH259" i="46"/>
  <c r="AH261" i="46" s="1"/>
  <c r="M57" i="43" s="1"/>
  <c r="AH1136" i="79"/>
  <c r="H439" i="46"/>
  <c r="G436" i="46"/>
  <c r="Z401" i="79"/>
  <c r="Z958" i="79" s="1"/>
  <c r="U53" i="47" l="1"/>
  <c r="U52" i="47"/>
  <c r="U51" i="47"/>
  <c r="U50" i="47"/>
  <c r="U49" i="47"/>
  <c r="U48" i="47"/>
  <c r="U26" i="47"/>
  <c r="U22" i="47"/>
  <c r="U18" i="47"/>
  <c r="U47" i="47"/>
  <c r="U25" i="47"/>
  <c r="U21" i="47"/>
  <c r="U17" i="47"/>
  <c r="U46" i="47"/>
  <c r="U24" i="47"/>
  <c r="U20" i="47"/>
  <c r="U16" i="47"/>
  <c r="U45" i="47"/>
  <c r="U23" i="47"/>
  <c r="U19" i="47"/>
  <c r="U15" i="47"/>
  <c r="U30" i="47"/>
  <c r="U34" i="47"/>
  <c r="U38" i="47"/>
  <c r="U54" i="47"/>
  <c r="U55" i="47"/>
  <c r="U56" i="47"/>
  <c r="U31" i="47"/>
  <c r="U35" i="47"/>
  <c r="U39" i="47"/>
  <c r="U32" i="47"/>
  <c r="U36" i="47"/>
  <c r="U40" i="47"/>
  <c r="U33" i="47"/>
  <c r="U37" i="47"/>
  <c r="U41" i="47"/>
  <c r="T23" i="47"/>
  <c r="T24" i="47"/>
  <c r="T17" i="47"/>
  <c r="T18" i="47"/>
  <c r="T21" i="47"/>
  <c r="T22" i="47"/>
  <c r="T15" i="47"/>
  <c r="T16" i="47"/>
  <c r="T25" i="47"/>
  <c r="T26" i="47"/>
  <c r="T19" i="47"/>
  <c r="T20" i="47"/>
  <c r="Q92" i="47"/>
  <c r="S66" i="47"/>
  <c r="Q54" i="47"/>
  <c r="Q30" i="47"/>
  <c r="Q41" i="47"/>
  <c r="Q15" i="47"/>
  <c r="Q49" i="47"/>
  <c r="Q53" i="47"/>
  <c r="Q97" i="47"/>
  <c r="Q80" i="47"/>
  <c r="AM587" i="79"/>
  <c r="I99" i="43"/>
  <c r="AM1147" i="79"/>
  <c r="L104" i="43" s="1"/>
  <c r="D82" i="43"/>
  <c r="R82" i="43" s="1"/>
  <c r="S69" i="47"/>
  <c r="S65" i="47"/>
  <c r="S31" i="47"/>
  <c r="S35" i="47"/>
  <c r="S39" i="47"/>
  <c r="S60" i="47"/>
  <c r="S47" i="47"/>
  <c r="S51" i="47"/>
  <c r="Q40" i="47"/>
  <c r="Q65" i="47"/>
  <c r="Q35" i="47"/>
  <c r="Q68" i="47"/>
  <c r="Q37" i="47"/>
  <c r="Q22" i="47"/>
  <c r="Q19" i="47"/>
  <c r="Q20" i="47"/>
  <c r="Q21" i="47"/>
  <c r="Q50" i="47"/>
  <c r="Q90" i="47"/>
  <c r="Q94" i="47"/>
  <c r="Q98" i="47"/>
  <c r="Q61" i="47"/>
  <c r="Q77" i="47"/>
  <c r="Q81" i="47"/>
  <c r="Q85" i="47"/>
  <c r="J100" i="43"/>
  <c r="O84" i="47"/>
  <c r="O80" i="47"/>
  <c r="O76" i="47"/>
  <c r="O53" i="47"/>
  <c r="O52" i="47"/>
  <c r="O51" i="47"/>
  <c r="O50" i="47"/>
  <c r="O49" i="47"/>
  <c r="O48" i="47"/>
  <c r="O47" i="47"/>
  <c r="O46" i="47"/>
  <c r="O45" i="47"/>
  <c r="O83" i="47"/>
  <c r="O79" i="47"/>
  <c r="O75" i="47"/>
  <c r="O60" i="47"/>
  <c r="O86" i="47"/>
  <c r="O82" i="47"/>
  <c r="O78" i="47"/>
  <c r="O85" i="47"/>
  <c r="O81" i="47"/>
  <c r="O77" i="47"/>
  <c r="O34" i="47"/>
  <c r="O33" i="47"/>
  <c r="O32" i="47"/>
  <c r="O31" i="47"/>
  <c r="O30" i="47"/>
  <c r="O26" i="47"/>
  <c r="O22" i="47"/>
  <c r="O18" i="47"/>
  <c r="O41" i="47"/>
  <c r="O25" i="47"/>
  <c r="O21" i="47"/>
  <c r="O17" i="47"/>
  <c r="O24" i="47"/>
  <c r="O20" i="47"/>
  <c r="O16" i="47"/>
  <c r="O23" i="47"/>
  <c r="O19" i="47"/>
  <c r="O15" i="47"/>
  <c r="O38" i="47"/>
  <c r="O54" i="47"/>
  <c r="O35" i="47"/>
  <c r="O39" i="47"/>
  <c r="O61" i="47"/>
  <c r="O36" i="47"/>
  <c r="O40" i="47"/>
  <c r="O56" i="47"/>
  <c r="O63" i="47"/>
  <c r="O64" i="47"/>
  <c r="O65" i="47"/>
  <c r="O66" i="47"/>
  <c r="O67" i="47"/>
  <c r="O68" i="47"/>
  <c r="O69" i="47"/>
  <c r="O70" i="47"/>
  <c r="O71" i="47"/>
  <c r="O37" i="47"/>
  <c r="O55" i="47"/>
  <c r="O62" i="47"/>
  <c r="R55" i="43"/>
  <c r="N54" i="47"/>
  <c r="N31" i="47"/>
  <c r="N38" i="47"/>
  <c r="N41" i="47"/>
  <c r="N47" i="47"/>
  <c r="N51" i="47"/>
  <c r="F95" i="43"/>
  <c r="AB261" i="46"/>
  <c r="G57" i="43" s="1"/>
  <c r="J94" i="43"/>
  <c r="K69" i="47"/>
  <c r="K65" i="47"/>
  <c r="K56" i="47"/>
  <c r="K75" i="47"/>
  <c r="K61" i="47"/>
  <c r="K84" i="47"/>
  <c r="K81" i="47"/>
  <c r="K45" i="47"/>
  <c r="K49" i="47"/>
  <c r="K53" i="47"/>
  <c r="AM391" i="79"/>
  <c r="H95" i="43"/>
  <c r="P62" i="47"/>
  <c r="P61" i="47"/>
  <c r="P30" i="47"/>
  <c r="P34" i="47"/>
  <c r="P38" i="47"/>
  <c r="P41" i="47"/>
  <c r="P56" i="47"/>
  <c r="P63" i="47"/>
  <c r="P64" i="47"/>
  <c r="P65" i="47"/>
  <c r="P66" i="47"/>
  <c r="P67" i="47"/>
  <c r="P68" i="47"/>
  <c r="P69" i="47"/>
  <c r="P70" i="47"/>
  <c r="P71" i="47"/>
  <c r="P60" i="47"/>
  <c r="P31" i="47"/>
  <c r="P35" i="47"/>
  <c r="P39" i="47"/>
  <c r="P16" i="47"/>
  <c r="P18" i="47"/>
  <c r="P20" i="47"/>
  <c r="P22" i="47"/>
  <c r="P24" i="47"/>
  <c r="P26" i="47"/>
  <c r="P46" i="47"/>
  <c r="P48" i="47"/>
  <c r="P50" i="47"/>
  <c r="P52" i="47"/>
  <c r="P55" i="47"/>
  <c r="P32" i="47"/>
  <c r="P36" i="47"/>
  <c r="P40" i="47"/>
  <c r="P54" i="47"/>
  <c r="P33" i="47"/>
  <c r="P37" i="47"/>
  <c r="P15" i="47"/>
  <c r="P17" i="47"/>
  <c r="P19" i="47"/>
  <c r="P21" i="47"/>
  <c r="P23" i="47"/>
  <c r="P25" i="47"/>
  <c r="P45" i="47"/>
  <c r="P47" i="47"/>
  <c r="P49" i="47"/>
  <c r="P51" i="47"/>
  <c r="P53" i="47"/>
  <c r="F94" i="43"/>
  <c r="AM1137" i="79"/>
  <c r="L94" i="43"/>
  <c r="AJ391" i="46"/>
  <c r="O60" i="43" s="1"/>
  <c r="AM1136" i="79"/>
  <c r="L93" i="43"/>
  <c r="H98" i="43"/>
  <c r="E93" i="43"/>
  <c r="E103" i="43" s="1"/>
  <c r="AH524" i="46"/>
  <c r="M63" i="43" s="1"/>
  <c r="AM390" i="46"/>
  <c r="AM774" i="79"/>
  <c r="J97" i="43"/>
  <c r="AM205" i="79"/>
  <c r="G97" i="43"/>
  <c r="AM586" i="79"/>
  <c r="I98" i="43"/>
  <c r="Y206" i="79"/>
  <c r="D66" i="43" s="1"/>
  <c r="AM201" i="79"/>
  <c r="G93" i="43"/>
  <c r="AC530" i="46"/>
  <c r="AC392" i="79" s="1"/>
  <c r="AC395" i="79" s="1"/>
  <c r="H69" i="43" s="1"/>
  <c r="AB530" i="46"/>
  <c r="AB392" i="79" s="1"/>
  <c r="AB395" i="79" s="1"/>
  <c r="G69" i="43" s="1"/>
  <c r="AA530" i="46"/>
  <c r="AA392" i="79" s="1"/>
  <c r="AA395" i="79" s="1"/>
  <c r="F69" i="43" s="1"/>
  <c r="AF530" i="46"/>
  <c r="AF392" i="79" s="1"/>
  <c r="AE530" i="46"/>
  <c r="AE392" i="79" s="1"/>
  <c r="AM520" i="46"/>
  <c r="AM524" i="46" s="1"/>
  <c r="AC524" i="46"/>
  <c r="H63" i="43" s="1"/>
  <c r="D94" i="43"/>
  <c r="J101" i="47"/>
  <c r="J97" i="47"/>
  <c r="J93" i="47"/>
  <c r="J55" i="47"/>
  <c r="J71" i="47"/>
  <c r="J67" i="47"/>
  <c r="J63" i="47"/>
  <c r="J77" i="47"/>
  <c r="J46" i="47"/>
  <c r="J50" i="47"/>
  <c r="J78" i="47"/>
  <c r="J83" i="47"/>
  <c r="AM589" i="79"/>
  <c r="I104" i="43" s="1"/>
  <c r="AM525" i="46"/>
  <c r="F104" i="43" s="1"/>
  <c r="AM389" i="46"/>
  <c r="Q55" i="47"/>
  <c r="Q69" i="47"/>
  <c r="Q48" i="47"/>
  <c r="Q52" i="47"/>
  <c r="Q75" i="47"/>
  <c r="Q83" i="47"/>
  <c r="Q67" i="47"/>
  <c r="Q18" i="47"/>
  <c r="Q16" i="47"/>
  <c r="Q93" i="47"/>
  <c r="Q76" i="47"/>
  <c r="Q84" i="47"/>
  <c r="I439" i="46"/>
  <c r="H436" i="46"/>
  <c r="AE395" i="79"/>
  <c r="J69" i="43" s="1"/>
  <c r="AM1141" i="79"/>
  <c r="L98" i="43"/>
  <c r="U27" i="85"/>
  <c r="T31" i="85"/>
  <c r="P503" i="79" s="1"/>
  <c r="S61" i="47"/>
  <c r="S68" i="47"/>
  <c r="S64" i="47"/>
  <c r="S32" i="47"/>
  <c r="S36" i="47"/>
  <c r="S40" i="47"/>
  <c r="S27" i="47"/>
  <c r="S29" i="47" s="1"/>
  <c r="S48" i="47"/>
  <c r="S52" i="47"/>
  <c r="Q56" i="47"/>
  <c r="Q36" i="47"/>
  <c r="Q71" i="47"/>
  <c r="Q63" i="47"/>
  <c r="Q31" i="47"/>
  <c r="Q38" i="47"/>
  <c r="Q66" i="47"/>
  <c r="Q33" i="47"/>
  <c r="Q26" i="47"/>
  <c r="Q23" i="47"/>
  <c r="Q24" i="47"/>
  <c r="Q25" i="47"/>
  <c r="Q51" i="47"/>
  <c r="Q91" i="47"/>
  <c r="Q95" i="47"/>
  <c r="Q99" i="47"/>
  <c r="Q62" i="47"/>
  <c r="Q78" i="47"/>
  <c r="Q82" i="47"/>
  <c r="Q86" i="47"/>
  <c r="AM392" i="79"/>
  <c r="H96" i="43"/>
  <c r="AM132" i="46"/>
  <c r="C104" i="43" s="1"/>
  <c r="N34" i="47"/>
  <c r="N56" i="47"/>
  <c r="N40" i="47"/>
  <c r="N48" i="47"/>
  <c r="N52" i="47"/>
  <c r="AM961" i="79"/>
  <c r="K101" i="43"/>
  <c r="AM954" i="79"/>
  <c r="K94" i="43"/>
  <c r="K68" i="47"/>
  <c r="K64" i="47"/>
  <c r="K99" i="47"/>
  <c r="K95" i="47"/>
  <c r="K91" i="47"/>
  <c r="K79" i="47"/>
  <c r="K62" i="47"/>
  <c r="K85" i="47"/>
  <c r="K46" i="47"/>
  <c r="K50" i="47"/>
  <c r="K78" i="47"/>
  <c r="AJ524" i="46"/>
  <c r="O63" i="43" s="1"/>
  <c r="G94" i="43"/>
  <c r="AF206" i="79"/>
  <c r="K66" i="43" s="1"/>
  <c r="V25" i="47"/>
  <c r="V21" i="47"/>
  <c r="V17" i="47"/>
  <c r="V24" i="47"/>
  <c r="V20" i="47"/>
  <c r="V16" i="47"/>
  <c r="V23" i="47"/>
  <c r="V19" i="47"/>
  <c r="V15" i="47"/>
  <c r="V26" i="47"/>
  <c r="V22" i="47"/>
  <c r="V18" i="47"/>
  <c r="V30" i="47"/>
  <c r="V34" i="47"/>
  <c r="V38" i="47"/>
  <c r="V31" i="47"/>
  <c r="V35" i="47"/>
  <c r="V39" i="47"/>
  <c r="V32" i="47"/>
  <c r="V36" i="47"/>
  <c r="V40" i="47"/>
  <c r="V41" i="47"/>
  <c r="V33" i="47"/>
  <c r="V37" i="47"/>
  <c r="R61" i="43"/>
  <c r="AB206" i="79"/>
  <c r="G66" i="43" s="1"/>
  <c r="AM582" i="79"/>
  <c r="I94" i="43"/>
  <c r="AI206" i="79"/>
  <c r="N66" i="43" s="1"/>
  <c r="T22" i="85"/>
  <c r="S29" i="85"/>
  <c r="R439" i="46" s="1"/>
  <c r="I97" i="43"/>
  <c r="R70" i="43"/>
  <c r="J100" i="47"/>
  <c r="J96" i="47"/>
  <c r="J92" i="47"/>
  <c r="J62" i="47"/>
  <c r="J70" i="47"/>
  <c r="J66" i="47"/>
  <c r="J27" i="47"/>
  <c r="J29" i="47" s="1"/>
  <c r="J42" i="47" s="1"/>
  <c r="J44" i="47" s="1"/>
  <c r="J76" i="47"/>
  <c r="J81" i="47"/>
  <c r="J47" i="47"/>
  <c r="J51" i="47"/>
  <c r="J82" i="47"/>
  <c r="AM770" i="79"/>
  <c r="I95" i="43"/>
  <c r="R67" i="43"/>
  <c r="D93" i="43"/>
  <c r="D103" i="43" s="1"/>
  <c r="R76" i="43"/>
  <c r="AM204" i="79"/>
  <c r="G96" i="43"/>
  <c r="Q32" i="47"/>
  <c r="Q46" i="47"/>
  <c r="Q96" i="47"/>
  <c r="AM958" i="79"/>
  <c r="K98" i="43"/>
  <c r="N39" i="47"/>
  <c r="N30" i="47"/>
  <c r="N37" i="47"/>
  <c r="N36" i="47"/>
  <c r="N27" i="47"/>
  <c r="N29" i="47" s="1"/>
  <c r="N45" i="47"/>
  <c r="N49" i="47"/>
  <c r="N53" i="47"/>
  <c r="AM955" i="79"/>
  <c r="K95" i="43"/>
  <c r="H97" i="43"/>
  <c r="K98" i="47"/>
  <c r="K94" i="47"/>
  <c r="K90" i="47"/>
  <c r="K83" i="47"/>
  <c r="K76" i="47"/>
  <c r="K82" i="47"/>
  <c r="AM1144" i="79"/>
  <c r="L101" i="43"/>
  <c r="AH395" i="79"/>
  <c r="M69" i="43" s="1"/>
  <c r="I86" i="47"/>
  <c r="I85" i="47"/>
  <c r="I84" i="47"/>
  <c r="I83" i="47"/>
  <c r="I82" i="47"/>
  <c r="I81" i="47"/>
  <c r="I80" i="47"/>
  <c r="I79" i="47"/>
  <c r="I78" i="47"/>
  <c r="I77" i="47"/>
  <c r="I76" i="47"/>
  <c r="I75" i="47"/>
  <c r="I101" i="47"/>
  <c r="I100" i="47"/>
  <c r="I99" i="47"/>
  <c r="I98" i="47"/>
  <c r="I97" i="47"/>
  <c r="I96" i="47"/>
  <c r="I95" i="47"/>
  <c r="I94" i="47"/>
  <c r="I93" i="47"/>
  <c r="I92" i="47"/>
  <c r="I91" i="47"/>
  <c r="I90" i="47"/>
  <c r="I53" i="47"/>
  <c r="I52" i="47"/>
  <c r="I51" i="47"/>
  <c r="I50" i="47"/>
  <c r="I47" i="47"/>
  <c r="I23" i="47"/>
  <c r="I19" i="47"/>
  <c r="I15" i="47"/>
  <c r="I46" i="47"/>
  <c r="I26" i="47"/>
  <c r="I22" i="47"/>
  <c r="I18" i="47"/>
  <c r="I49" i="47"/>
  <c r="I45" i="47"/>
  <c r="I25" i="47"/>
  <c r="I21" i="47"/>
  <c r="I17" i="47"/>
  <c r="I48" i="47"/>
  <c r="I24" i="47"/>
  <c r="I20" i="47"/>
  <c r="I16" i="47"/>
  <c r="R54" i="43"/>
  <c r="I31" i="47"/>
  <c r="I35" i="47"/>
  <c r="I39" i="47"/>
  <c r="I60" i="47"/>
  <c r="I61" i="47"/>
  <c r="I32" i="47"/>
  <c r="I36" i="47"/>
  <c r="I40" i="47"/>
  <c r="I54" i="47"/>
  <c r="I55" i="47"/>
  <c r="I56" i="47"/>
  <c r="I63" i="47"/>
  <c r="I65" i="47"/>
  <c r="I67" i="47"/>
  <c r="I69" i="47"/>
  <c r="I71" i="47"/>
  <c r="I33" i="47"/>
  <c r="I37" i="47"/>
  <c r="I41" i="47"/>
  <c r="I62" i="47"/>
  <c r="I30" i="47"/>
  <c r="I34" i="47"/>
  <c r="I38" i="47"/>
  <c r="I64" i="47"/>
  <c r="I66" i="47"/>
  <c r="I68" i="47"/>
  <c r="I70" i="47"/>
  <c r="AM581" i="79"/>
  <c r="I93" i="43"/>
  <c r="R58" i="43"/>
  <c r="L100" i="47"/>
  <c r="L99" i="47"/>
  <c r="L98" i="47"/>
  <c r="L96" i="47"/>
  <c r="L95" i="47"/>
  <c r="L94" i="47"/>
  <c r="L92" i="47"/>
  <c r="L91" i="47"/>
  <c r="L90" i="47"/>
  <c r="L62" i="47"/>
  <c r="L61" i="47"/>
  <c r="L40" i="47"/>
  <c r="L39" i="47"/>
  <c r="L38" i="47"/>
  <c r="L37" i="47"/>
  <c r="L36" i="47"/>
  <c r="L35" i="47"/>
  <c r="L34" i="47"/>
  <c r="L33" i="47"/>
  <c r="L32" i="47"/>
  <c r="L31" i="47"/>
  <c r="L30" i="47"/>
  <c r="L16" i="47"/>
  <c r="L18" i="47"/>
  <c r="L20" i="47"/>
  <c r="L22" i="47"/>
  <c r="L24" i="47"/>
  <c r="L26" i="47"/>
  <c r="L46" i="47"/>
  <c r="L48" i="47"/>
  <c r="L50" i="47"/>
  <c r="L52" i="47"/>
  <c r="L63" i="47"/>
  <c r="L67" i="47"/>
  <c r="L71" i="47"/>
  <c r="L55" i="47"/>
  <c r="L81" i="47"/>
  <c r="L41" i="47"/>
  <c r="L64" i="47"/>
  <c r="L68" i="47"/>
  <c r="L54" i="47"/>
  <c r="L75" i="47"/>
  <c r="L77" i="47"/>
  <c r="L79" i="47"/>
  <c r="L83" i="47"/>
  <c r="L85" i="47"/>
  <c r="L15" i="47"/>
  <c r="L17" i="47"/>
  <c r="L19" i="47"/>
  <c r="L21" i="47"/>
  <c r="L23" i="47"/>
  <c r="L25" i="47"/>
  <c r="L45" i="47"/>
  <c r="L47" i="47"/>
  <c r="L49" i="47"/>
  <c r="L51" i="47"/>
  <c r="L53" i="47"/>
  <c r="L65" i="47"/>
  <c r="L69" i="47"/>
  <c r="L66" i="47"/>
  <c r="L70" i="47"/>
  <c r="L56" i="47"/>
  <c r="L60" i="47"/>
  <c r="L76" i="47"/>
  <c r="L78" i="47"/>
  <c r="L80" i="47"/>
  <c r="L82" i="47"/>
  <c r="L84" i="47"/>
  <c r="L86" i="47"/>
  <c r="AM388" i="46"/>
  <c r="AM391" i="46" s="1"/>
  <c r="AF395" i="79"/>
  <c r="K69" i="43" s="1"/>
  <c r="AL391" i="46"/>
  <c r="Q60" i="43" s="1"/>
  <c r="AM960" i="79"/>
  <c r="K100" i="43"/>
  <c r="AM392" i="46"/>
  <c r="E104" i="43" s="1"/>
  <c r="AI395" i="79"/>
  <c r="N69" i="43" s="1"/>
  <c r="F93" i="43"/>
  <c r="F103" i="43" s="1"/>
  <c r="G95" i="43"/>
  <c r="AM396" i="79"/>
  <c r="H104" i="43" s="1"/>
  <c r="J99" i="47"/>
  <c r="J95" i="47"/>
  <c r="J91" i="47"/>
  <c r="J61" i="47"/>
  <c r="J69" i="47"/>
  <c r="J65" i="47"/>
  <c r="J80" i="47"/>
  <c r="J85" i="47"/>
  <c r="J86" i="47"/>
  <c r="J75" i="47"/>
  <c r="AM207" i="79"/>
  <c r="G104" i="43" s="1"/>
  <c r="AM259" i="46"/>
  <c r="AM261" i="46" s="1"/>
  <c r="H93" i="43"/>
  <c r="AM779" i="79"/>
  <c r="J104" i="43" s="1"/>
  <c r="AF213" i="79"/>
  <c r="AF957" i="79" s="1"/>
  <c r="AB213" i="79"/>
  <c r="AB957" i="79" s="1"/>
  <c r="AC213" i="79"/>
  <c r="AC957" i="79" s="1"/>
  <c r="AE213" i="79"/>
  <c r="AE957" i="79" s="1"/>
  <c r="AA213" i="79"/>
  <c r="AA957" i="79" s="1"/>
  <c r="Q60" i="47"/>
  <c r="Q34" i="47"/>
  <c r="Q64" i="47"/>
  <c r="Q47" i="47"/>
  <c r="Q45" i="47"/>
  <c r="Q100" i="47"/>
  <c r="Q79" i="47"/>
  <c r="Q109" i="47"/>
  <c r="Z531" i="46"/>
  <c r="Z584" i="79" s="1"/>
  <c r="Z588" i="79" s="1"/>
  <c r="E72" i="43" s="1"/>
  <c r="Y531" i="46"/>
  <c r="Y584" i="79" s="1"/>
  <c r="AJ531" i="46"/>
  <c r="AJ584" i="79" s="1"/>
  <c r="AJ588" i="79" s="1"/>
  <c r="O72" i="43" s="1"/>
  <c r="AK531" i="46"/>
  <c r="AK584" i="79" s="1"/>
  <c r="AK588" i="79" s="1"/>
  <c r="P72" i="43" s="1"/>
  <c r="AH531" i="46"/>
  <c r="AH584" i="79" s="1"/>
  <c r="AH588" i="79" s="1"/>
  <c r="M72" i="43" s="1"/>
  <c r="AI531" i="46"/>
  <c r="AI584" i="79" s="1"/>
  <c r="AI588" i="79" s="1"/>
  <c r="N72" i="43" s="1"/>
  <c r="AL531" i="46"/>
  <c r="AL584" i="79" s="1"/>
  <c r="AD531" i="46"/>
  <c r="AD584" i="79" s="1"/>
  <c r="AD588" i="79" s="1"/>
  <c r="I72" i="43" s="1"/>
  <c r="AG531" i="46"/>
  <c r="AG584" i="79" s="1"/>
  <c r="AG588" i="79" s="1"/>
  <c r="L72" i="43" s="1"/>
  <c r="S70" i="47"/>
  <c r="S93" i="47"/>
  <c r="S108" i="47"/>
  <c r="S85" i="47"/>
  <c r="S78" i="47"/>
  <c r="Q39" i="47"/>
  <c r="Q70" i="47"/>
  <c r="Q17" i="47"/>
  <c r="Q101" i="47"/>
  <c r="AM1140" i="79"/>
  <c r="L97" i="43"/>
  <c r="R116" i="47"/>
  <c r="R112" i="47"/>
  <c r="R107" i="47"/>
  <c r="R83" i="47"/>
  <c r="R79" i="47"/>
  <c r="R75" i="47"/>
  <c r="R115" i="47"/>
  <c r="R111" i="47"/>
  <c r="R106" i="47"/>
  <c r="R86" i="47"/>
  <c r="R82" i="47"/>
  <c r="R78" i="47"/>
  <c r="R53" i="47"/>
  <c r="R52" i="47"/>
  <c r="R51" i="47"/>
  <c r="R50" i="47"/>
  <c r="R49" i="47"/>
  <c r="R48" i="47"/>
  <c r="R47" i="47"/>
  <c r="R46" i="47"/>
  <c r="R45" i="47"/>
  <c r="R114" i="47"/>
  <c r="R110" i="47"/>
  <c r="R109" i="47"/>
  <c r="R105" i="47"/>
  <c r="R85" i="47"/>
  <c r="R81" i="47"/>
  <c r="R77" i="47"/>
  <c r="R60" i="47"/>
  <c r="R113" i="47"/>
  <c r="R108" i="47"/>
  <c r="R84" i="47"/>
  <c r="R80" i="47"/>
  <c r="R76" i="47"/>
  <c r="R24" i="47"/>
  <c r="R20" i="47"/>
  <c r="R16" i="47"/>
  <c r="R23" i="47"/>
  <c r="R19" i="47"/>
  <c r="R15" i="47"/>
  <c r="R26" i="47"/>
  <c r="R22" i="47"/>
  <c r="R18" i="47"/>
  <c r="R25" i="47"/>
  <c r="R21" i="47"/>
  <c r="R17" i="47"/>
  <c r="R33" i="47"/>
  <c r="R37" i="47"/>
  <c r="R54" i="47"/>
  <c r="R62" i="47"/>
  <c r="R30" i="47"/>
  <c r="R34" i="47"/>
  <c r="R38" i="47"/>
  <c r="R90" i="47"/>
  <c r="R91" i="47"/>
  <c r="R92" i="47"/>
  <c r="R93" i="47"/>
  <c r="R94" i="47"/>
  <c r="R95" i="47"/>
  <c r="R96" i="47"/>
  <c r="R97" i="47"/>
  <c r="R98" i="47"/>
  <c r="R99" i="47"/>
  <c r="R100" i="47"/>
  <c r="R101" i="47"/>
  <c r="R31" i="47"/>
  <c r="R35" i="47"/>
  <c r="R39" i="47"/>
  <c r="R63" i="47"/>
  <c r="R64" i="47"/>
  <c r="R65" i="47"/>
  <c r="R66" i="47"/>
  <c r="R67" i="47"/>
  <c r="R68" i="47"/>
  <c r="R69" i="47"/>
  <c r="R70" i="47"/>
  <c r="R71" i="47"/>
  <c r="R56" i="47"/>
  <c r="R61" i="47"/>
  <c r="R32" i="47"/>
  <c r="R36" i="47"/>
  <c r="R40" i="47"/>
  <c r="R41" i="47"/>
  <c r="R55" i="47"/>
  <c r="AL588" i="79"/>
  <c r="Q72" i="43" s="1"/>
  <c r="N35" i="47"/>
  <c r="N55" i="47"/>
  <c r="N33" i="47"/>
  <c r="N32" i="47"/>
  <c r="N46" i="47"/>
  <c r="N50" i="47"/>
  <c r="N105" i="47"/>
  <c r="AM1145" i="79"/>
  <c r="L102" i="43"/>
  <c r="M102" i="43" s="1"/>
  <c r="AM1138" i="79"/>
  <c r="L95" i="43"/>
  <c r="M86" i="47"/>
  <c r="M85" i="47"/>
  <c r="M84" i="47"/>
  <c r="M83" i="47"/>
  <c r="M82" i="47"/>
  <c r="M81" i="47"/>
  <c r="M80" i="47"/>
  <c r="M79" i="47"/>
  <c r="M78" i="47"/>
  <c r="M77" i="47"/>
  <c r="M76" i="47"/>
  <c r="M75" i="47"/>
  <c r="M101" i="47"/>
  <c r="M100" i="47"/>
  <c r="M99" i="47"/>
  <c r="M98" i="47"/>
  <c r="M97" i="47"/>
  <c r="M96" i="47"/>
  <c r="M95" i="47"/>
  <c r="M94" i="47"/>
  <c r="M93" i="47"/>
  <c r="M92" i="47"/>
  <c r="M91" i="47"/>
  <c r="M90" i="47"/>
  <c r="M71" i="47"/>
  <c r="M70" i="47"/>
  <c r="M69" i="47"/>
  <c r="M68" i="47"/>
  <c r="M67" i="47"/>
  <c r="M66" i="47"/>
  <c r="M65" i="47"/>
  <c r="M64" i="47"/>
  <c r="M63" i="47"/>
  <c r="M53" i="47"/>
  <c r="M52" i="47"/>
  <c r="M51" i="47"/>
  <c r="M50" i="47"/>
  <c r="M49" i="47"/>
  <c r="M46" i="47"/>
  <c r="M24" i="47"/>
  <c r="M20" i="47"/>
  <c r="M16" i="47"/>
  <c r="M45" i="47"/>
  <c r="M23" i="47"/>
  <c r="M19" i="47"/>
  <c r="M15" i="47"/>
  <c r="M48" i="47"/>
  <c r="M26" i="47"/>
  <c r="M22" i="47"/>
  <c r="M18" i="47"/>
  <c r="M47" i="47"/>
  <c r="M25" i="47"/>
  <c r="M21" i="47"/>
  <c r="M17" i="47"/>
  <c r="M32" i="47"/>
  <c r="M36" i="47"/>
  <c r="M40" i="47"/>
  <c r="M33" i="47"/>
  <c r="M37" i="47"/>
  <c r="M41" i="47"/>
  <c r="M60" i="47"/>
  <c r="M61" i="47"/>
  <c r="M30" i="47"/>
  <c r="M34" i="47"/>
  <c r="M38" i="47"/>
  <c r="M54" i="47"/>
  <c r="M55" i="47"/>
  <c r="M56" i="47"/>
  <c r="M31" i="47"/>
  <c r="M35" i="47"/>
  <c r="M39" i="47"/>
  <c r="M62" i="47"/>
  <c r="K101" i="47"/>
  <c r="K97" i="47"/>
  <c r="K93" i="47"/>
  <c r="K27" i="47"/>
  <c r="K29" i="47" s="1"/>
  <c r="K42" i="47" s="1"/>
  <c r="K44" i="47" s="1"/>
  <c r="K57" i="47" s="1"/>
  <c r="K59" i="47" s="1"/>
  <c r="K72" i="47" s="1"/>
  <c r="K74" i="47" s="1"/>
  <c r="K80" i="47"/>
  <c r="K77" i="47"/>
  <c r="K86" i="47"/>
  <c r="AM131" i="46"/>
  <c r="AK524" i="46"/>
  <c r="P63" i="43" s="1"/>
  <c r="AM262" i="46"/>
  <c r="D104" i="43" s="1"/>
  <c r="AM775" i="79"/>
  <c r="J98" i="43"/>
  <c r="AM1143" i="79"/>
  <c r="L100" i="43"/>
  <c r="AM390" i="79"/>
  <c r="H94" i="43"/>
  <c r="AD524" i="46"/>
  <c r="I63" i="43" s="1"/>
  <c r="AJ261" i="46"/>
  <c r="O57" i="43" s="1"/>
  <c r="R63" i="43"/>
  <c r="J98" i="47"/>
  <c r="J94" i="47"/>
  <c r="J90" i="47"/>
  <c r="J68" i="47"/>
  <c r="J84" i="47"/>
  <c r="J60" i="47"/>
  <c r="J105" i="47"/>
  <c r="J45" i="47"/>
  <c r="J49" i="47"/>
  <c r="J53" i="47"/>
  <c r="J106" i="47"/>
  <c r="J79" i="47"/>
  <c r="AM953" i="79"/>
  <c r="R73" i="43"/>
  <c r="R64" i="43"/>
  <c r="R57" i="43"/>
  <c r="AM389" i="79"/>
  <c r="AM395" i="79" s="1"/>
  <c r="AM397" i="79" s="1"/>
  <c r="N64" i="47" l="1"/>
  <c r="N93" i="47"/>
  <c r="N75" i="47"/>
  <c r="N80" i="47"/>
  <c r="N71" i="47"/>
  <c r="N100" i="47"/>
  <c r="N78" i="47"/>
  <c r="N113" i="47"/>
  <c r="N83" i="47"/>
  <c r="N108" i="47"/>
  <c r="N111" i="47"/>
  <c r="N77" i="47"/>
  <c r="N67" i="47"/>
  <c r="N96" i="47"/>
  <c r="N110" i="47"/>
  <c r="N116" i="47"/>
  <c r="N101" i="47"/>
  <c r="N62" i="47"/>
  <c r="N109" i="47"/>
  <c r="N63" i="47"/>
  <c r="N92" i="47"/>
  <c r="N79" i="47"/>
  <c r="N84" i="47"/>
  <c r="N66" i="47"/>
  <c r="N95" i="47"/>
  <c r="N82" i="47"/>
  <c r="N68" i="47"/>
  <c r="N97" i="47"/>
  <c r="N106" i="47"/>
  <c r="N115" i="47"/>
  <c r="N81" i="47"/>
  <c r="N91" i="47"/>
  <c r="N114" i="47"/>
  <c r="U113" i="47"/>
  <c r="U109" i="47"/>
  <c r="U105" i="47"/>
  <c r="U83" i="47"/>
  <c r="U79" i="47"/>
  <c r="U75" i="47"/>
  <c r="U98" i="47"/>
  <c r="U94" i="47"/>
  <c r="U90" i="47"/>
  <c r="U68" i="47"/>
  <c r="U64" i="47"/>
  <c r="U60" i="47"/>
  <c r="U116" i="47"/>
  <c r="U112" i="47"/>
  <c r="U108" i="47"/>
  <c r="U86" i="47"/>
  <c r="U82" i="47"/>
  <c r="U78" i="47"/>
  <c r="U101" i="47"/>
  <c r="U97" i="47"/>
  <c r="U93" i="47"/>
  <c r="U71" i="47"/>
  <c r="U67" i="47"/>
  <c r="U63" i="47"/>
  <c r="U115" i="47"/>
  <c r="U111" i="47"/>
  <c r="U107" i="47"/>
  <c r="U85" i="47"/>
  <c r="U81" i="47"/>
  <c r="U77" i="47"/>
  <c r="U100" i="47"/>
  <c r="U96" i="47"/>
  <c r="U92" i="47"/>
  <c r="U70" i="47"/>
  <c r="U66" i="47"/>
  <c r="U62" i="47"/>
  <c r="U114" i="47"/>
  <c r="U110" i="47"/>
  <c r="U106" i="47"/>
  <c r="U84" i="47"/>
  <c r="U80" i="47"/>
  <c r="U76" i="47"/>
  <c r="U99" i="47"/>
  <c r="U95" i="47"/>
  <c r="U91" i="47"/>
  <c r="U69" i="47"/>
  <c r="U65" i="47"/>
  <c r="U61" i="47"/>
  <c r="T100" i="47"/>
  <c r="T96" i="47"/>
  <c r="T92" i="47"/>
  <c r="T39" i="47"/>
  <c r="T35" i="47"/>
  <c r="T31" i="47"/>
  <c r="T70" i="47"/>
  <c r="T64" i="47"/>
  <c r="T105" i="47"/>
  <c r="T107" i="47"/>
  <c r="T53" i="47"/>
  <c r="T51" i="47"/>
  <c r="T56" i="47"/>
  <c r="T84" i="47"/>
  <c r="T112" i="47"/>
  <c r="T79" i="47"/>
  <c r="T66" i="47"/>
  <c r="T60" i="47"/>
  <c r="T116" i="47"/>
  <c r="T83" i="47"/>
  <c r="T99" i="47"/>
  <c r="T95" i="47"/>
  <c r="T91" i="47"/>
  <c r="T38" i="47"/>
  <c r="T34" i="47"/>
  <c r="T30" i="47"/>
  <c r="T46" i="47"/>
  <c r="T80" i="47"/>
  <c r="T71" i="47"/>
  <c r="T69" i="47"/>
  <c r="T106" i="47"/>
  <c r="T45" i="47"/>
  <c r="T50" i="47"/>
  <c r="T55" i="47"/>
  <c r="T108" i="47"/>
  <c r="T54" i="47"/>
  <c r="T76" i="47"/>
  <c r="T98" i="47"/>
  <c r="T94" i="47"/>
  <c r="T90" i="47"/>
  <c r="T37" i="47"/>
  <c r="T33" i="47"/>
  <c r="T67" i="47"/>
  <c r="T48" i="47"/>
  <c r="T86" i="47"/>
  <c r="T115" i="47"/>
  <c r="T47" i="47"/>
  <c r="T77" i="47"/>
  <c r="T75" i="47"/>
  <c r="T62" i="47"/>
  <c r="T78" i="47"/>
  <c r="T41" i="47"/>
  <c r="T63" i="47"/>
  <c r="T61" i="47"/>
  <c r="T82" i="47"/>
  <c r="T111" i="47"/>
  <c r="T101" i="47"/>
  <c r="T97" i="47"/>
  <c r="T93" i="47"/>
  <c r="T40" i="47"/>
  <c r="T36" i="47"/>
  <c r="T32" i="47"/>
  <c r="T52" i="47"/>
  <c r="T65" i="47"/>
  <c r="T68" i="47"/>
  <c r="T109" i="47"/>
  <c r="T114" i="47"/>
  <c r="T81" i="47"/>
  <c r="T110" i="47"/>
  <c r="T49" i="47"/>
  <c r="T85" i="47"/>
  <c r="T113" i="47"/>
  <c r="AM133" i="46"/>
  <c r="C93" i="43"/>
  <c r="N76" i="47"/>
  <c r="N60" i="47"/>
  <c r="N94" i="47"/>
  <c r="N65" i="47"/>
  <c r="J116" i="47"/>
  <c r="R60" i="43"/>
  <c r="V116" i="47"/>
  <c r="V105" i="47"/>
  <c r="V114" i="47"/>
  <c r="V80" i="47"/>
  <c r="V51" i="47"/>
  <c r="V47" i="47"/>
  <c r="V107" i="47"/>
  <c r="V60" i="47"/>
  <c r="V82" i="47"/>
  <c r="V92" i="47"/>
  <c r="V96" i="47"/>
  <c r="V100" i="47"/>
  <c r="V65" i="47"/>
  <c r="V69" i="47"/>
  <c r="V115" i="47"/>
  <c r="V85" i="47"/>
  <c r="V110" i="47"/>
  <c r="V76" i="47"/>
  <c r="V50" i="47"/>
  <c r="V46" i="47"/>
  <c r="V83" i="47"/>
  <c r="V112" i="47"/>
  <c r="V78" i="47"/>
  <c r="V93" i="47"/>
  <c r="V97" i="47"/>
  <c r="V101" i="47"/>
  <c r="V55" i="47"/>
  <c r="V66" i="47"/>
  <c r="V70" i="47"/>
  <c r="V56" i="47"/>
  <c r="V62" i="47"/>
  <c r="V111" i="47"/>
  <c r="V81" i="47"/>
  <c r="V108" i="47"/>
  <c r="V53" i="47"/>
  <c r="V49" i="47"/>
  <c r="V45" i="47"/>
  <c r="V79" i="47"/>
  <c r="V106" i="47"/>
  <c r="V90" i="47"/>
  <c r="V94" i="47"/>
  <c r="V98" i="47"/>
  <c r="V63" i="47"/>
  <c r="V67" i="47"/>
  <c r="V71" i="47"/>
  <c r="V54" i="47"/>
  <c r="V109" i="47"/>
  <c r="V77" i="47"/>
  <c r="V84" i="47"/>
  <c r="V52" i="47"/>
  <c r="V48" i="47"/>
  <c r="V113" i="47"/>
  <c r="V75" i="47"/>
  <c r="V86" i="47"/>
  <c r="V91" i="47"/>
  <c r="V95" i="47"/>
  <c r="V99" i="47"/>
  <c r="V64" i="47"/>
  <c r="V68" i="47"/>
  <c r="V61" i="47"/>
  <c r="W61" i="47" s="1"/>
  <c r="L27" i="47"/>
  <c r="L29" i="47" s="1"/>
  <c r="L42" i="47" s="1"/>
  <c r="L44" i="47" s="1"/>
  <c r="L57" i="47" s="1"/>
  <c r="L59" i="47" s="1"/>
  <c r="L72" i="47" s="1"/>
  <c r="L74" i="47" s="1"/>
  <c r="L87" i="47" s="1"/>
  <c r="L89" i="47" s="1"/>
  <c r="Y588" i="79"/>
  <c r="D72" i="43" s="1"/>
  <c r="W38" i="47"/>
  <c r="W33" i="47"/>
  <c r="W35" i="47"/>
  <c r="W20" i="47"/>
  <c r="W21" i="47"/>
  <c r="W18" i="47"/>
  <c r="I27" i="47"/>
  <c r="I29" i="47" s="1"/>
  <c r="I42" i="47" s="1"/>
  <c r="I44" i="47" s="1"/>
  <c r="I57" i="47" s="1"/>
  <c r="I59" i="47" s="1"/>
  <c r="I72" i="47" s="1"/>
  <c r="I74" i="47" s="1"/>
  <c r="I87" i="47" s="1"/>
  <c r="I89" i="47" s="1"/>
  <c r="I102" i="47" s="1"/>
  <c r="I104" i="47" s="1"/>
  <c r="W15" i="47"/>
  <c r="W50" i="47"/>
  <c r="M95" i="43"/>
  <c r="K87" i="47"/>
  <c r="K89" i="47" s="1"/>
  <c r="N86" i="47"/>
  <c r="N98" i="47"/>
  <c r="W98" i="47" s="1"/>
  <c r="N69" i="47"/>
  <c r="R27" i="47"/>
  <c r="R29" i="47" s="1"/>
  <c r="R42" i="47" s="1"/>
  <c r="R44" i="47" s="1"/>
  <c r="R57" i="47" s="1"/>
  <c r="R59" i="47" s="1"/>
  <c r="R72" i="47" s="1"/>
  <c r="R74" i="47" s="1"/>
  <c r="R87" i="47" s="1"/>
  <c r="R89" i="47" s="1"/>
  <c r="R102" i="47" s="1"/>
  <c r="R104" i="47" s="1"/>
  <c r="R117" i="47" s="1"/>
  <c r="R119" i="47" s="1"/>
  <c r="Q111" i="47"/>
  <c r="Q114" i="47"/>
  <c r="Q108" i="47"/>
  <c r="Q106" i="47"/>
  <c r="Q115" i="47"/>
  <c r="Q113" i="47"/>
  <c r="Q112" i="47"/>
  <c r="Q105" i="47"/>
  <c r="Q116" i="47"/>
  <c r="Q107" i="47"/>
  <c r="J109" i="47"/>
  <c r="J110" i="47"/>
  <c r="J112" i="47"/>
  <c r="J113" i="47"/>
  <c r="J107" i="47"/>
  <c r="J108" i="47"/>
  <c r="J111" i="47"/>
  <c r="H103" i="43"/>
  <c r="J114" i="47"/>
  <c r="W67" i="47"/>
  <c r="W55" i="47"/>
  <c r="W32" i="47"/>
  <c r="W31" i="47"/>
  <c r="W24" i="47"/>
  <c r="W25" i="47"/>
  <c r="W22" i="47"/>
  <c r="W19" i="47"/>
  <c r="W51" i="47"/>
  <c r="N85" i="47"/>
  <c r="N42" i="47"/>
  <c r="N44" i="47" s="1"/>
  <c r="N57" i="47" s="1"/>
  <c r="N59" i="47" s="1"/>
  <c r="N99" i="47"/>
  <c r="L101" i="47"/>
  <c r="L97" i="47"/>
  <c r="L93" i="47"/>
  <c r="N61" i="47"/>
  <c r="K97" i="43"/>
  <c r="AM957" i="79"/>
  <c r="AM263" i="46"/>
  <c r="J115" i="47"/>
  <c r="W66" i="47"/>
  <c r="W30" i="47"/>
  <c r="W41" i="47"/>
  <c r="W65" i="47"/>
  <c r="W54" i="47"/>
  <c r="W60" i="47"/>
  <c r="M27" i="47"/>
  <c r="M29" i="47" s="1"/>
  <c r="M42" i="47" s="1"/>
  <c r="M44" i="47" s="1"/>
  <c r="M57" i="47" s="1"/>
  <c r="M59" i="47" s="1"/>
  <c r="M72" i="47" s="1"/>
  <c r="M74" i="47" s="1"/>
  <c r="M87" i="47" s="1"/>
  <c r="M89" i="47" s="1"/>
  <c r="M102" i="47" s="1"/>
  <c r="M104" i="47" s="1"/>
  <c r="N112" i="47"/>
  <c r="N107" i="47"/>
  <c r="N129" i="47"/>
  <c r="N90" i="47"/>
  <c r="W90" i="47" s="1"/>
  <c r="Q110" i="47"/>
  <c r="AM393" i="46"/>
  <c r="W64" i="47"/>
  <c r="W37" i="47"/>
  <c r="W71" i="47"/>
  <c r="W63" i="47"/>
  <c r="W40" i="47"/>
  <c r="W16" i="47"/>
  <c r="W17" i="47"/>
  <c r="W49" i="47"/>
  <c r="W46" i="47"/>
  <c r="W47" i="47"/>
  <c r="W53" i="47"/>
  <c r="N70" i="47"/>
  <c r="W70" i="47" s="1"/>
  <c r="W68" i="47"/>
  <c r="W34" i="47"/>
  <c r="W62" i="47"/>
  <c r="W69" i="47"/>
  <c r="W56" i="47"/>
  <c r="W36" i="47"/>
  <c r="W39" i="47"/>
  <c r="W48" i="47"/>
  <c r="W45" i="47"/>
  <c r="W26" i="47"/>
  <c r="W23" i="47"/>
  <c r="W52" i="47"/>
  <c r="AA531" i="46"/>
  <c r="AA584" i="79" s="1"/>
  <c r="AA588" i="79" s="1"/>
  <c r="F72" i="43" s="1"/>
  <c r="AE531" i="46"/>
  <c r="AE584" i="79" s="1"/>
  <c r="AE588" i="79" s="1"/>
  <c r="J72" i="43" s="1"/>
  <c r="AC531" i="46"/>
  <c r="AC584" i="79" s="1"/>
  <c r="AC588" i="79" s="1"/>
  <c r="H72" i="43" s="1"/>
  <c r="AF531" i="46"/>
  <c r="AF584" i="79" s="1"/>
  <c r="AF588" i="79" s="1"/>
  <c r="K72" i="43" s="1"/>
  <c r="AB531" i="46"/>
  <c r="AB584" i="79" s="1"/>
  <c r="AB588" i="79" s="1"/>
  <c r="G72" i="43" s="1"/>
  <c r="S111" i="47"/>
  <c r="S109" i="47"/>
  <c r="S42" i="47"/>
  <c r="S44" i="47" s="1"/>
  <c r="S57" i="47" s="1"/>
  <c r="S59" i="47" s="1"/>
  <c r="S72" i="47" s="1"/>
  <c r="S74" i="47" s="1"/>
  <c r="S91" i="47"/>
  <c r="Y532" i="46"/>
  <c r="Y773" i="79" s="1"/>
  <c r="Z532" i="46"/>
  <c r="Z773" i="79" s="1"/>
  <c r="Z778" i="79" s="1"/>
  <c r="E75" i="43" s="1"/>
  <c r="AD532" i="46"/>
  <c r="AD773" i="79" s="1"/>
  <c r="AD778" i="79" s="1"/>
  <c r="I75" i="43" s="1"/>
  <c r="AJ532" i="46"/>
  <c r="AJ773" i="79" s="1"/>
  <c r="AJ778" i="79" s="1"/>
  <c r="O75" i="43" s="1"/>
  <c r="AL532" i="46"/>
  <c r="AL773" i="79" s="1"/>
  <c r="AL778" i="79" s="1"/>
  <c r="Q75" i="43" s="1"/>
  <c r="AH532" i="46"/>
  <c r="AH773" i="79" s="1"/>
  <c r="AH778" i="79" s="1"/>
  <c r="M75" i="43" s="1"/>
  <c r="AK532" i="46"/>
  <c r="AK773" i="79" s="1"/>
  <c r="AK778" i="79" s="1"/>
  <c r="P75" i="43" s="1"/>
  <c r="AG532" i="46"/>
  <c r="AG773" i="79" s="1"/>
  <c r="AG778" i="79" s="1"/>
  <c r="L75" i="43" s="1"/>
  <c r="AI532" i="46"/>
  <c r="AI773" i="79" s="1"/>
  <c r="AI778" i="79" s="1"/>
  <c r="N75" i="43" s="1"/>
  <c r="AM526" i="46"/>
  <c r="R66" i="43"/>
  <c r="P101" i="47"/>
  <c r="P97" i="47"/>
  <c r="P93" i="47"/>
  <c r="P115" i="47"/>
  <c r="P107" i="47"/>
  <c r="P81" i="47"/>
  <c r="W81" i="47" s="1"/>
  <c r="P114" i="47"/>
  <c r="P106" i="47"/>
  <c r="P80" i="47"/>
  <c r="K100" i="47"/>
  <c r="O101" i="47"/>
  <c r="W101" i="47" s="1"/>
  <c r="O97" i="47"/>
  <c r="W97" i="47" s="1"/>
  <c r="O93" i="47"/>
  <c r="W93" i="47" s="1"/>
  <c r="O27" i="47"/>
  <c r="O29" i="47" s="1"/>
  <c r="O42" i="47" s="1"/>
  <c r="O44" i="47" s="1"/>
  <c r="O57" i="47" s="1"/>
  <c r="O59" i="47" s="1"/>
  <c r="O72" i="47" s="1"/>
  <c r="O74" i="47" s="1"/>
  <c r="O87" i="47" s="1"/>
  <c r="O89" i="47" s="1"/>
  <c r="O108" i="47"/>
  <c r="O112" i="47"/>
  <c r="O116" i="47"/>
  <c r="M100" i="43"/>
  <c r="S82" i="47"/>
  <c r="S96" i="47"/>
  <c r="S120" i="47"/>
  <c r="T29" i="85"/>
  <c r="S439" i="46" s="1"/>
  <c r="U22" i="85"/>
  <c r="V27" i="47"/>
  <c r="V29" i="47" s="1"/>
  <c r="V42" i="47" s="1"/>
  <c r="V44" i="47" s="1"/>
  <c r="V57" i="47" s="1"/>
  <c r="V59" i="47" s="1"/>
  <c r="V72" i="47" s="1"/>
  <c r="V74" i="47" s="1"/>
  <c r="V87" i="47" s="1"/>
  <c r="V89" i="47" s="1"/>
  <c r="V102" i="47" s="1"/>
  <c r="V104" i="47" s="1"/>
  <c r="V117" i="47" s="1"/>
  <c r="V119" i="47" s="1"/>
  <c r="M101" i="43"/>
  <c r="M104" i="43"/>
  <c r="S86" i="47"/>
  <c r="S77" i="47"/>
  <c r="S95" i="47"/>
  <c r="I436" i="46"/>
  <c r="J439" i="46"/>
  <c r="M98" i="43"/>
  <c r="P100" i="47"/>
  <c r="P96" i="47"/>
  <c r="P92" i="47"/>
  <c r="P113" i="47"/>
  <c r="P105" i="47"/>
  <c r="P79" i="47"/>
  <c r="W79" i="47" s="1"/>
  <c r="P112" i="47"/>
  <c r="P86" i="47"/>
  <c r="W86" i="47" s="1"/>
  <c r="P78" i="47"/>
  <c r="W78" i="47" s="1"/>
  <c r="K106" i="47"/>
  <c r="O100" i="47"/>
  <c r="W100" i="47" s="1"/>
  <c r="O96" i="47"/>
  <c r="O92" i="47"/>
  <c r="O105" i="47"/>
  <c r="O113" i="47"/>
  <c r="S76" i="47"/>
  <c r="S100" i="47"/>
  <c r="S130" i="47"/>
  <c r="S113" i="47"/>
  <c r="S116" i="47"/>
  <c r="S83" i="47"/>
  <c r="S90" i="47"/>
  <c r="S94" i="47"/>
  <c r="S106" i="47"/>
  <c r="S81" i="47"/>
  <c r="S84" i="47"/>
  <c r="S112" i="47"/>
  <c r="S98" i="47"/>
  <c r="S80" i="47"/>
  <c r="W80" i="47" s="1"/>
  <c r="S99" i="47"/>
  <c r="S129" i="47"/>
  <c r="AA592" i="79"/>
  <c r="AA776" i="79" s="1"/>
  <c r="AF592" i="79"/>
  <c r="AF776" i="79" s="1"/>
  <c r="AE592" i="79"/>
  <c r="AE776" i="79" s="1"/>
  <c r="AB592" i="79"/>
  <c r="AB776" i="79" s="1"/>
  <c r="AC592" i="79"/>
  <c r="AC776" i="79" s="1"/>
  <c r="S97" i="47"/>
  <c r="M94" i="43"/>
  <c r="G103" i="43"/>
  <c r="P99" i="47"/>
  <c r="W99" i="47" s="1"/>
  <c r="P95" i="47"/>
  <c r="P91" i="47"/>
  <c r="P27" i="47"/>
  <c r="P29" i="47" s="1"/>
  <c r="P42" i="47" s="1"/>
  <c r="P44" i="47" s="1"/>
  <c r="P57" i="47" s="1"/>
  <c r="P59" i="47" s="1"/>
  <c r="P72" i="47" s="1"/>
  <c r="P74" i="47" s="1"/>
  <c r="P111" i="47"/>
  <c r="P85" i="47"/>
  <c r="W85" i="47" s="1"/>
  <c r="P77" i="47"/>
  <c r="W77" i="47" s="1"/>
  <c r="P110" i="47"/>
  <c r="P84" i="47"/>
  <c r="P76" i="47"/>
  <c r="K92" i="47"/>
  <c r="W92" i="47" s="1"/>
  <c r="H20" i="43"/>
  <c r="O99" i="47"/>
  <c r="O95" i="47"/>
  <c r="O91" i="47"/>
  <c r="O109" i="47"/>
  <c r="O106" i="47"/>
  <c r="O110" i="47"/>
  <c r="O114" i="47"/>
  <c r="S114" i="47"/>
  <c r="S75" i="47"/>
  <c r="S126" i="47"/>
  <c r="S107" i="47"/>
  <c r="S124" i="47"/>
  <c r="W91" i="47"/>
  <c r="W95" i="47"/>
  <c r="W76" i="47"/>
  <c r="W84" i="47"/>
  <c r="J57" i="47"/>
  <c r="J59" i="47" s="1"/>
  <c r="J72" i="47" s="1"/>
  <c r="J74" i="47" s="1"/>
  <c r="J87" i="47" s="1"/>
  <c r="J89" i="47" s="1"/>
  <c r="J102" i="47" s="1"/>
  <c r="J104" i="47" s="1"/>
  <c r="J117" i="47" s="1"/>
  <c r="J119" i="47" s="1"/>
  <c r="S115" i="47"/>
  <c r="S79" i="47"/>
  <c r="S122" i="47"/>
  <c r="V27" i="85"/>
  <c r="V31" i="85" s="1"/>
  <c r="R503" i="79" s="1"/>
  <c r="U31" i="85"/>
  <c r="Q503" i="79" s="1"/>
  <c r="S101" i="47"/>
  <c r="AM206" i="79"/>
  <c r="AM208" i="79" s="1"/>
  <c r="M97" i="43"/>
  <c r="P98" i="47"/>
  <c r="P94" i="47"/>
  <c r="P90" i="47"/>
  <c r="P109" i="47"/>
  <c r="P83" i="47"/>
  <c r="W83" i="47" s="1"/>
  <c r="P75" i="47"/>
  <c r="W75" i="47" s="1"/>
  <c r="P116" i="47"/>
  <c r="P108" i="47"/>
  <c r="P82" i="47"/>
  <c r="W82" i="47" s="1"/>
  <c r="K114" i="47"/>
  <c r="K96" i="47"/>
  <c r="W96" i="47" s="1"/>
  <c r="O98" i="47"/>
  <c r="O94" i="47"/>
  <c r="W94" i="47" s="1"/>
  <c r="O90" i="47"/>
  <c r="O107" i="47"/>
  <c r="O111" i="47"/>
  <c r="O115" i="47"/>
  <c r="S110" i="47"/>
  <c r="S105" i="47"/>
  <c r="S92" i="47"/>
  <c r="S127" i="47"/>
  <c r="S125" i="47"/>
  <c r="Q27" i="47"/>
  <c r="Q29" i="47" s="1"/>
  <c r="Q42" i="47" s="1"/>
  <c r="Q44" i="47" s="1"/>
  <c r="Q57" i="47" s="1"/>
  <c r="Q59" i="47" s="1"/>
  <c r="Q72" i="47" s="1"/>
  <c r="Q74" i="47" s="1"/>
  <c r="Q87" i="47" s="1"/>
  <c r="Q89" i="47" s="1"/>
  <c r="Q102" i="47" s="1"/>
  <c r="Q104" i="47" s="1"/>
  <c r="Q117" i="47" s="1"/>
  <c r="Q119" i="47" s="1"/>
  <c r="S128" i="47"/>
  <c r="T27" i="47"/>
  <c r="T29" i="47" s="1"/>
  <c r="T42" i="47" s="1"/>
  <c r="T44" i="47" s="1"/>
  <c r="T57" i="47" s="1"/>
  <c r="T59" i="47" s="1"/>
  <c r="T72" i="47" s="1"/>
  <c r="T74" i="47" s="1"/>
  <c r="T87" i="47" s="1"/>
  <c r="T89" i="47" s="1"/>
  <c r="T102" i="47" s="1"/>
  <c r="T104" i="47" s="1"/>
  <c r="T117" i="47" s="1"/>
  <c r="T119" i="47" s="1"/>
  <c r="U27" i="47"/>
  <c r="U29" i="47" s="1"/>
  <c r="U42" i="47" s="1"/>
  <c r="U44" i="47" s="1"/>
  <c r="U57" i="47" s="1"/>
  <c r="U59" i="47" s="1"/>
  <c r="U72" i="47" s="1"/>
  <c r="U74" i="47" s="1"/>
  <c r="U87" i="47" s="1"/>
  <c r="U89" i="47" s="1"/>
  <c r="U102" i="47" s="1"/>
  <c r="U104" i="47" s="1"/>
  <c r="U117" i="47" s="1"/>
  <c r="U119" i="47" s="1"/>
  <c r="R69" i="43"/>
  <c r="AA593" i="79" l="1"/>
  <c r="AA959" i="79" s="1"/>
  <c r="AF593" i="79"/>
  <c r="AF959" i="79" s="1"/>
  <c r="AE593" i="79"/>
  <c r="AE959" i="79" s="1"/>
  <c r="AB593" i="79"/>
  <c r="AB959" i="79" s="1"/>
  <c r="AC593" i="79"/>
  <c r="AC959" i="79" s="1"/>
  <c r="P87" i="47"/>
  <c r="P89" i="47" s="1"/>
  <c r="P102" i="47" s="1"/>
  <c r="P104" i="47" s="1"/>
  <c r="P117" i="47" s="1"/>
  <c r="P119" i="47" s="1"/>
  <c r="Z533" i="46"/>
  <c r="Z956" i="79" s="1"/>
  <c r="Z962" i="79" s="1"/>
  <c r="E78" i="43" s="1"/>
  <c r="Y533" i="46"/>
  <c r="Y956" i="79" s="1"/>
  <c r="AI533" i="46"/>
  <c r="AI956" i="79" s="1"/>
  <c r="AI962" i="79" s="1"/>
  <c r="N78" i="43" s="1"/>
  <c r="AL533" i="46"/>
  <c r="AL956" i="79" s="1"/>
  <c r="AL962" i="79" s="1"/>
  <c r="Q78" i="43" s="1"/>
  <c r="AG533" i="46"/>
  <c r="AG956" i="79" s="1"/>
  <c r="AG962" i="79" s="1"/>
  <c r="L78" i="43" s="1"/>
  <c r="AJ533" i="46"/>
  <c r="AJ956" i="79" s="1"/>
  <c r="AJ962" i="79" s="1"/>
  <c r="O78" i="43" s="1"/>
  <c r="AD533" i="46"/>
  <c r="AD956" i="79" s="1"/>
  <c r="AD962" i="79" s="1"/>
  <c r="I78" i="43" s="1"/>
  <c r="N138" i="47" s="1"/>
  <c r="AH533" i="46"/>
  <c r="AH956" i="79" s="1"/>
  <c r="AH962" i="79" s="1"/>
  <c r="M78" i="43" s="1"/>
  <c r="AK533" i="46"/>
  <c r="AK956" i="79" s="1"/>
  <c r="AK962" i="79" s="1"/>
  <c r="P78" i="43" s="1"/>
  <c r="S121" i="47"/>
  <c r="S87" i="47"/>
  <c r="S89" i="47" s="1"/>
  <c r="S102" i="47" s="1"/>
  <c r="S104" i="47" s="1"/>
  <c r="S117" i="47" s="1"/>
  <c r="S119" i="47" s="1"/>
  <c r="M115" i="47"/>
  <c r="M111" i="47"/>
  <c r="M107" i="47"/>
  <c r="M110" i="47"/>
  <c r="M113" i="47"/>
  <c r="M109" i="47"/>
  <c r="M105" i="47"/>
  <c r="M116" i="47"/>
  <c r="M112" i="47"/>
  <c r="M108" i="47"/>
  <c r="M114" i="47"/>
  <c r="M106" i="47"/>
  <c r="Q128" i="47"/>
  <c r="S139" i="47"/>
  <c r="J131" i="47"/>
  <c r="J122" i="47"/>
  <c r="Q124" i="47"/>
  <c r="Q125" i="47"/>
  <c r="Q142" i="47"/>
  <c r="Q129" i="47"/>
  <c r="N136" i="47"/>
  <c r="R72" i="43"/>
  <c r="I114" i="47"/>
  <c r="I110" i="47"/>
  <c r="I106" i="47"/>
  <c r="I116" i="47"/>
  <c r="I112" i="47"/>
  <c r="I108" i="47"/>
  <c r="I115" i="47"/>
  <c r="I111" i="47"/>
  <c r="I107" i="47"/>
  <c r="I113" i="47"/>
  <c r="I109" i="47"/>
  <c r="I105" i="47"/>
  <c r="V121" i="47"/>
  <c r="V136" i="47"/>
  <c r="V122" i="47"/>
  <c r="V137" i="47"/>
  <c r="V143" i="47"/>
  <c r="V146" i="47"/>
  <c r="V126" i="47"/>
  <c r="V140" i="47"/>
  <c r="J130" i="47"/>
  <c r="T128" i="47"/>
  <c r="T139" i="47"/>
  <c r="T140" i="47"/>
  <c r="T129" i="47"/>
  <c r="T125" i="47"/>
  <c r="T138" i="47"/>
  <c r="U145" i="47"/>
  <c r="U127" i="47"/>
  <c r="U143" i="47"/>
  <c r="E41" i="43"/>
  <c r="U136" i="47"/>
  <c r="U126" i="47"/>
  <c r="N130" i="47"/>
  <c r="N139" i="47"/>
  <c r="N126" i="47"/>
  <c r="AF594" i="79"/>
  <c r="AF1142" i="79" s="1"/>
  <c r="AE594" i="79"/>
  <c r="AE1142" i="79" s="1"/>
  <c r="AB594" i="79"/>
  <c r="AB1142" i="79" s="1"/>
  <c r="AC594" i="79"/>
  <c r="AC1142" i="79" s="1"/>
  <c r="AA594" i="79"/>
  <c r="AA1142" i="79" s="1"/>
  <c r="V22" i="85"/>
  <c r="V29" i="85" s="1"/>
  <c r="U439" i="46" s="1"/>
  <c r="U29" i="85"/>
  <c r="T439" i="46" s="1"/>
  <c r="N135" i="47"/>
  <c r="S123" i="47"/>
  <c r="J142" i="47"/>
  <c r="N125" i="47"/>
  <c r="N145" i="47"/>
  <c r="J125" i="47"/>
  <c r="E30" i="43"/>
  <c r="Q121" i="47"/>
  <c r="Q145" i="47"/>
  <c r="Q131" i="47"/>
  <c r="Q143" i="47"/>
  <c r="K102" i="47"/>
  <c r="K104" i="47" s="1"/>
  <c r="L102" i="47"/>
  <c r="L104" i="47" s="1"/>
  <c r="V128" i="47"/>
  <c r="V141" i="47"/>
  <c r="V120" i="47"/>
  <c r="V132" i="47" s="1"/>
  <c r="V134" i="47" s="1"/>
  <c r="V147" i="47" s="1"/>
  <c r="V149" i="47" s="1"/>
  <c r="V123" i="47"/>
  <c r="E42" i="43"/>
  <c r="V144" i="47"/>
  <c r="V139" i="47"/>
  <c r="I96" i="43"/>
  <c r="N121" i="47"/>
  <c r="T131" i="47"/>
  <c r="T143" i="47"/>
  <c r="T120" i="47"/>
  <c r="T132" i="47" s="1"/>
  <c r="T134" i="47" s="1"/>
  <c r="T147" i="47" s="1"/>
  <c r="T149" i="47" s="1"/>
  <c r="T144" i="47"/>
  <c r="T142" i="47"/>
  <c r="U128" i="47"/>
  <c r="U139" i="47"/>
  <c r="U129" i="47"/>
  <c r="U140" i="47"/>
  <c r="N144" i="47"/>
  <c r="N143" i="47"/>
  <c r="N131" i="47"/>
  <c r="N122" i="47"/>
  <c r="AA532" i="46"/>
  <c r="AA773" i="79" s="1"/>
  <c r="AA778" i="79" s="1"/>
  <c r="F75" i="43" s="1"/>
  <c r="AE532" i="46"/>
  <c r="AE773" i="79" s="1"/>
  <c r="AE778" i="79" s="1"/>
  <c r="J75" i="43" s="1"/>
  <c r="AB532" i="46"/>
  <c r="AB773" i="79" s="1"/>
  <c r="AB778" i="79" s="1"/>
  <c r="G75" i="43" s="1"/>
  <c r="AF532" i="46"/>
  <c r="AF773" i="79" s="1"/>
  <c r="AF778" i="79" s="1"/>
  <c r="K75" i="43" s="1"/>
  <c r="AC532" i="46"/>
  <c r="AC773" i="79" s="1"/>
  <c r="AC778" i="79" s="1"/>
  <c r="H75" i="43" s="1"/>
  <c r="O102" i="47"/>
  <c r="O104" i="47" s="1"/>
  <c r="O117" i="47" s="1"/>
  <c r="O119" i="47" s="1"/>
  <c r="R139" i="47"/>
  <c r="R127" i="47"/>
  <c r="R124" i="47"/>
  <c r="R129" i="47"/>
  <c r="R142" i="47"/>
  <c r="R137" i="47"/>
  <c r="E38" i="43"/>
  <c r="R143" i="47"/>
  <c r="R141" i="47"/>
  <c r="R121" i="47"/>
  <c r="R130" i="47"/>
  <c r="R136" i="47"/>
  <c r="R135" i="47"/>
  <c r="R122" i="47"/>
  <c r="R140" i="47"/>
  <c r="R145" i="47"/>
  <c r="R125" i="47"/>
  <c r="R131" i="47"/>
  <c r="R126" i="47"/>
  <c r="R144" i="47"/>
  <c r="R123" i="47"/>
  <c r="R120" i="47"/>
  <c r="R146" i="47"/>
  <c r="R128" i="47"/>
  <c r="R138" i="47"/>
  <c r="J140" i="47"/>
  <c r="J143" i="47"/>
  <c r="J120" i="47"/>
  <c r="J132" i="47" s="1"/>
  <c r="J134" i="47" s="1"/>
  <c r="J136" i="47"/>
  <c r="J129" i="47"/>
  <c r="J124" i="47"/>
  <c r="J138" i="47"/>
  <c r="J128" i="47"/>
  <c r="L125" i="47"/>
  <c r="L115" i="47"/>
  <c r="L129" i="47"/>
  <c r="L111" i="47"/>
  <c r="L106" i="47"/>
  <c r="L114" i="47"/>
  <c r="L120" i="47"/>
  <c r="L108" i="47"/>
  <c r="L116" i="47"/>
  <c r="L109" i="47"/>
  <c r="L105" i="47"/>
  <c r="L124" i="47"/>
  <c r="L110" i="47"/>
  <c r="L122" i="47"/>
  <c r="L113" i="47"/>
  <c r="L107" i="47"/>
  <c r="L112" i="47"/>
  <c r="K123" i="47"/>
  <c r="K126" i="47"/>
  <c r="K124" i="47"/>
  <c r="K110" i="47"/>
  <c r="K111" i="47"/>
  <c r="K115" i="47"/>
  <c r="K131" i="47"/>
  <c r="K105" i="47"/>
  <c r="K116" i="47"/>
  <c r="K108" i="47"/>
  <c r="K122" i="47"/>
  <c r="K125" i="47"/>
  <c r="K120" i="47"/>
  <c r="K112" i="47"/>
  <c r="K113" i="47"/>
  <c r="K109" i="47"/>
  <c r="K107" i="47"/>
  <c r="K130" i="47"/>
  <c r="K121" i="47"/>
  <c r="J127" i="47"/>
  <c r="M117" i="47"/>
  <c r="M119" i="47" s="1"/>
  <c r="L121" i="47"/>
  <c r="N72" i="47"/>
  <c r="N74" i="47" s="1"/>
  <c r="N87" i="47" s="1"/>
  <c r="N89" i="47" s="1"/>
  <c r="N102" i="47" s="1"/>
  <c r="N104" i="47" s="1"/>
  <c r="N117" i="47" s="1"/>
  <c r="N119" i="47" s="1"/>
  <c r="J139" i="47"/>
  <c r="J137" i="47"/>
  <c r="J145" i="47"/>
  <c r="Q123" i="47"/>
  <c r="Q130" i="47"/>
  <c r="Q144" i="47"/>
  <c r="Q120" i="47"/>
  <c r="Q132" i="47" s="1"/>
  <c r="Q134" i="47" s="1"/>
  <c r="Q126" i="47"/>
  <c r="Q135" i="47"/>
  <c r="E37" i="43"/>
  <c r="Q140" i="47"/>
  <c r="N128" i="47"/>
  <c r="V127" i="47"/>
  <c r="V135" i="47"/>
  <c r="V142" i="47"/>
  <c r="V138" i="47"/>
  <c r="V125" i="47"/>
  <c r="J123" i="47"/>
  <c r="AM584" i="79"/>
  <c r="AM588" i="79" s="1"/>
  <c r="AM590" i="79" s="1"/>
  <c r="N142" i="47"/>
  <c r="C103" i="43"/>
  <c r="M93" i="43"/>
  <c r="T123" i="47"/>
  <c r="T124" i="47"/>
  <c r="T141" i="47"/>
  <c r="T122" i="47"/>
  <c r="T146" i="47"/>
  <c r="U142" i="47"/>
  <c r="U131" i="47"/>
  <c r="U138" i="47"/>
  <c r="U120" i="47"/>
  <c r="U132" i="47" s="1"/>
  <c r="U134" i="47" s="1"/>
  <c r="U147" i="47" s="1"/>
  <c r="U149" i="47" s="1"/>
  <c r="U137" i="47"/>
  <c r="U121" i="47"/>
  <c r="U130" i="47"/>
  <c r="N120" i="47"/>
  <c r="N127" i="47"/>
  <c r="N137" i="47"/>
  <c r="N123" i="47"/>
  <c r="E34" i="43"/>
  <c r="N140" i="47"/>
  <c r="J144" i="47"/>
  <c r="J99" i="43"/>
  <c r="AM776" i="79"/>
  <c r="K439" i="46"/>
  <c r="J436" i="46"/>
  <c r="S131" i="47"/>
  <c r="AM773" i="79"/>
  <c r="AM778" i="79" s="1"/>
  <c r="AM780" i="79" s="1"/>
  <c r="J96" i="43"/>
  <c r="J103" i="43" s="1"/>
  <c r="Y778" i="79"/>
  <c r="D75" i="43" s="1"/>
  <c r="R75" i="43" s="1"/>
  <c r="J126" i="47"/>
  <c r="J121" i="47"/>
  <c r="J141" i="47"/>
  <c r="J146" i="47"/>
  <c r="Q137" i="47"/>
  <c r="Q122" i="47"/>
  <c r="Q141" i="47"/>
  <c r="R132" i="47"/>
  <c r="R134" i="47" s="1"/>
  <c r="R147" i="47" s="1"/>
  <c r="R149" i="47" s="1"/>
  <c r="W27" i="47"/>
  <c r="V124" i="47"/>
  <c r="V131" i="47"/>
  <c r="V130" i="47"/>
  <c r="V129" i="47"/>
  <c r="V145" i="47"/>
  <c r="Q139" i="47"/>
  <c r="Q127" i="47"/>
  <c r="T136" i="47"/>
  <c r="T127" i="47"/>
  <c r="T135" i="47"/>
  <c r="E40" i="43"/>
  <c r="T130" i="47"/>
  <c r="T121" i="47"/>
  <c r="T145" i="47"/>
  <c r="T137" i="47"/>
  <c r="T126" i="47"/>
  <c r="U135" i="47"/>
  <c r="U123" i="47"/>
  <c r="U141" i="47"/>
  <c r="U124" i="47"/>
  <c r="U144" i="47"/>
  <c r="U125" i="47"/>
  <c r="U146" i="47"/>
  <c r="U122" i="47"/>
  <c r="N146" i="47"/>
  <c r="N124" i="47"/>
  <c r="N141" i="47"/>
  <c r="Q138" i="47"/>
  <c r="Y534" i="46" l="1"/>
  <c r="Y1139" i="79" s="1"/>
  <c r="Z534" i="46"/>
  <c r="Z1139" i="79" s="1"/>
  <c r="Z1146" i="79" s="1"/>
  <c r="E81" i="43" s="1"/>
  <c r="J227" i="47" s="1"/>
  <c r="AJ534" i="46"/>
  <c r="AJ1139" i="79" s="1"/>
  <c r="AJ1146" i="79" s="1"/>
  <c r="O81" i="43" s="1"/>
  <c r="T234" i="47" s="1"/>
  <c r="AI534" i="46"/>
  <c r="AI1139" i="79" s="1"/>
  <c r="AI1146" i="79" s="1"/>
  <c r="N81" i="43" s="1"/>
  <c r="AK534" i="46"/>
  <c r="AK1139" i="79" s="1"/>
  <c r="AK1146" i="79" s="1"/>
  <c r="P81" i="43" s="1"/>
  <c r="AL534" i="46"/>
  <c r="AL1139" i="79" s="1"/>
  <c r="AL1146" i="79" s="1"/>
  <c r="Q81" i="43" s="1"/>
  <c r="V218" i="47" s="1"/>
  <c r="AG534" i="46"/>
  <c r="AG1139" i="79" s="1"/>
  <c r="AG1146" i="79" s="1"/>
  <c r="L81" i="43" s="1"/>
  <c r="Q227" i="47" s="1"/>
  <c r="AH534" i="46"/>
  <c r="AH1139" i="79" s="1"/>
  <c r="AH1146" i="79" s="1"/>
  <c r="M81" i="43" s="1"/>
  <c r="AD534" i="46"/>
  <c r="AD1139" i="79" s="1"/>
  <c r="AD1146" i="79" s="1"/>
  <c r="I81" i="43" s="1"/>
  <c r="L126" i="47"/>
  <c r="L127" i="47"/>
  <c r="L123" i="47"/>
  <c r="P128" i="47"/>
  <c r="P123" i="47"/>
  <c r="P127" i="47"/>
  <c r="P120" i="47"/>
  <c r="P125" i="47"/>
  <c r="P126" i="47"/>
  <c r="P131" i="47"/>
  <c r="P130" i="47"/>
  <c r="P124" i="47"/>
  <c r="P129" i="47"/>
  <c r="P121" i="47"/>
  <c r="P122" i="47"/>
  <c r="L99" i="43"/>
  <c r="AM1142" i="79"/>
  <c r="I128" i="47"/>
  <c r="I129" i="47"/>
  <c r="E29" i="43"/>
  <c r="I122" i="47"/>
  <c r="W112" i="47"/>
  <c r="I121" i="47"/>
  <c r="Q189" i="47"/>
  <c r="Q151" i="47"/>
  <c r="Q136" i="47"/>
  <c r="Q147" i="47" s="1"/>
  <c r="Q149" i="47" s="1"/>
  <c r="Q202" i="47"/>
  <c r="J156" i="47"/>
  <c r="J198" i="47"/>
  <c r="J186" i="47"/>
  <c r="J176" i="47"/>
  <c r="J135" i="47"/>
  <c r="J147" i="47" s="1"/>
  <c r="J149" i="47" s="1"/>
  <c r="J206" i="47"/>
  <c r="M126" i="47"/>
  <c r="M122" i="47"/>
  <c r="M127" i="47"/>
  <c r="M129" i="47"/>
  <c r="M131" i="47"/>
  <c r="Y962" i="79"/>
  <c r="D78" i="43" s="1"/>
  <c r="P132" i="47"/>
  <c r="P134" i="47" s="1"/>
  <c r="J171" i="47"/>
  <c r="N132" i="47"/>
  <c r="N134" i="47" s="1"/>
  <c r="N147" i="47" s="1"/>
  <c r="N149" i="47" s="1"/>
  <c r="I103" i="43"/>
  <c r="AF533" i="46"/>
  <c r="AF956" i="79" s="1"/>
  <c r="AF962" i="79" s="1"/>
  <c r="K78" i="43" s="1"/>
  <c r="AA533" i="46"/>
  <c r="AA956" i="79" s="1"/>
  <c r="AA962" i="79" s="1"/>
  <c r="F78" i="43" s="1"/>
  <c r="K196" i="47" s="1"/>
  <c r="AE533" i="46"/>
  <c r="AE956" i="79" s="1"/>
  <c r="AE962" i="79" s="1"/>
  <c r="J78" i="43" s="1"/>
  <c r="O171" i="47" s="1"/>
  <c r="AC533" i="46"/>
  <c r="AC956" i="79" s="1"/>
  <c r="AC962" i="79" s="1"/>
  <c r="H78" i="43" s="1"/>
  <c r="M232" i="47" s="1"/>
  <c r="AB533" i="46"/>
  <c r="AB956" i="79" s="1"/>
  <c r="AB962" i="79" s="1"/>
  <c r="G78" i="43" s="1"/>
  <c r="I141" i="47"/>
  <c r="I136" i="47"/>
  <c r="W113" i="47"/>
  <c r="I143" i="47"/>
  <c r="I135" i="47"/>
  <c r="W107" i="47"/>
  <c r="I126" i="47"/>
  <c r="W116" i="47"/>
  <c r="W106" i="47"/>
  <c r="I125" i="47"/>
  <c r="I117" i="47"/>
  <c r="I119" i="47" s="1"/>
  <c r="M144" i="47"/>
  <c r="M140" i="47"/>
  <c r="M125" i="47"/>
  <c r="M135" i="47"/>
  <c r="M121" i="47"/>
  <c r="M139" i="47"/>
  <c r="Q161" i="47"/>
  <c r="Q153" i="47"/>
  <c r="K99" i="43"/>
  <c r="M99" i="43" s="1"/>
  <c r="AM959" i="79"/>
  <c r="L439" i="46"/>
  <c r="K436" i="46"/>
  <c r="O121" i="47"/>
  <c r="O128" i="47"/>
  <c r="O144" i="47"/>
  <c r="O131" i="47"/>
  <c r="O122" i="47"/>
  <c r="O130" i="47"/>
  <c r="O135" i="47"/>
  <c r="O125" i="47"/>
  <c r="O127" i="47"/>
  <c r="O142" i="47"/>
  <c r="O129" i="47"/>
  <c r="O140" i="47"/>
  <c r="O146" i="47"/>
  <c r="E35" i="43"/>
  <c r="O156" i="47"/>
  <c r="O139" i="47"/>
  <c r="O181" i="47"/>
  <c r="O123" i="47"/>
  <c r="O143" i="47"/>
  <c r="O182" i="47"/>
  <c r="O124" i="47"/>
  <c r="O137" i="47"/>
  <c r="O221" i="47"/>
  <c r="O138" i="47"/>
  <c r="O151" i="47"/>
  <c r="O141" i="47"/>
  <c r="O145" i="47"/>
  <c r="O126" i="47"/>
  <c r="O150" i="47"/>
  <c r="O120" i="47"/>
  <c r="O132" i="47" s="1"/>
  <c r="O134" i="47" s="1"/>
  <c r="O191" i="47"/>
  <c r="L117" i="47"/>
  <c r="L119" i="47" s="1"/>
  <c r="V439" i="46"/>
  <c r="W439" i="46" s="1"/>
  <c r="X439" i="46" s="1"/>
  <c r="AE534" i="46"/>
  <c r="AE1139" i="79" s="1"/>
  <c r="AE1146" i="79" s="1"/>
  <c r="J81" i="43" s="1"/>
  <c r="O216" i="47" s="1"/>
  <c r="AA534" i="46"/>
  <c r="AA1139" i="79" s="1"/>
  <c r="AA1146" i="79" s="1"/>
  <c r="F81" i="43" s="1"/>
  <c r="K229" i="47" s="1"/>
  <c r="AC534" i="46"/>
  <c r="AC1139" i="79" s="1"/>
  <c r="AC1146" i="79" s="1"/>
  <c r="H81" i="43" s="1"/>
  <c r="M195" i="47" s="1"/>
  <c r="AB534" i="46"/>
  <c r="AB1139" i="79" s="1"/>
  <c r="AB1146" i="79" s="1"/>
  <c r="G81" i="43" s="1"/>
  <c r="L166" i="47" s="1"/>
  <c r="AF534" i="46"/>
  <c r="AF1139" i="79" s="1"/>
  <c r="AF1146" i="79" s="1"/>
  <c r="K81" i="43" s="1"/>
  <c r="P153" i="47" s="1"/>
  <c r="W105" i="47"/>
  <c r="I142" i="47"/>
  <c r="I131" i="47"/>
  <c r="I138" i="47"/>
  <c r="I144" i="47"/>
  <c r="W111" i="47"/>
  <c r="I123" i="47"/>
  <c r="W110" i="47"/>
  <c r="Q234" i="47"/>
  <c r="M123" i="47"/>
  <c r="M171" i="47"/>
  <c r="M136" i="47"/>
  <c r="M141" i="47"/>
  <c r="M180" i="47"/>
  <c r="M210" i="47"/>
  <c r="M166" i="47"/>
  <c r="M219" i="47"/>
  <c r="M233" i="47"/>
  <c r="M143" i="47"/>
  <c r="M150" i="47"/>
  <c r="M197" i="47"/>
  <c r="M170" i="47"/>
  <c r="M227" i="47"/>
  <c r="M145" i="47"/>
  <c r="M196" i="47"/>
  <c r="M228" i="47"/>
  <c r="M137" i="47"/>
  <c r="M156" i="47"/>
  <c r="M128" i="47"/>
  <c r="M158" i="47"/>
  <c r="M176" i="47"/>
  <c r="M183" i="47"/>
  <c r="M213" i="47"/>
  <c r="Q173" i="47"/>
  <c r="Q218" i="47"/>
  <c r="W29" i="47"/>
  <c r="W42" i="47" s="1"/>
  <c r="C105" i="43"/>
  <c r="C106" i="43"/>
  <c r="L229" i="47"/>
  <c r="L131" i="47"/>
  <c r="L128" i="47"/>
  <c r="L143" i="47"/>
  <c r="L176" i="47"/>
  <c r="L219" i="47"/>
  <c r="L130" i="47"/>
  <c r="L145" i="47"/>
  <c r="L181" i="47"/>
  <c r="K233" i="47"/>
  <c r="K127" i="47"/>
  <c r="K236" i="47"/>
  <c r="K157" i="47"/>
  <c r="K206" i="47"/>
  <c r="K190" i="47"/>
  <c r="K216" i="47"/>
  <c r="K129" i="47"/>
  <c r="K180" i="47"/>
  <c r="K155" i="47"/>
  <c r="K225" i="47"/>
  <c r="K143" i="47"/>
  <c r="K172" i="47"/>
  <c r="K156" i="47"/>
  <c r="K189" i="47"/>
  <c r="K174" i="47"/>
  <c r="K205" i="47"/>
  <c r="K170" i="47"/>
  <c r="K117" i="47"/>
  <c r="K119" i="47" s="1"/>
  <c r="K227" i="47"/>
  <c r="I137" i="47"/>
  <c r="I124" i="47"/>
  <c r="W124" i="47" s="1"/>
  <c r="W109" i="47"/>
  <c r="I130" i="47"/>
  <c r="I140" i="47"/>
  <c r="I120" i="47"/>
  <c r="W120" i="47" s="1"/>
  <c r="I145" i="47"/>
  <c r="W115" i="47"/>
  <c r="W108" i="47"/>
  <c r="I127" i="47"/>
  <c r="W127" i="47" s="1"/>
  <c r="W114" i="47"/>
  <c r="Q213" i="47"/>
  <c r="Q157" i="47"/>
  <c r="Q171" i="47"/>
  <c r="Q146" i="47"/>
  <c r="J232" i="47"/>
  <c r="J235" i="47"/>
  <c r="J225" i="47"/>
  <c r="J230" i="47"/>
  <c r="L227" i="47"/>
  <c r="M168" i="47"/>
  <c r="M159" i="47"/>
  <c r="M120" i="47"/>
  <c r="M132" i="47" s="1"/>
  <c r="M134" i="47" s="1"/>
  <c r="M172" i="47"/>
  <c r="M185" i="47"/>
  <c r="M187" i="47"/>
  <c r="M217" i="47"/>
  <c r="M161" i="47"/>
  <c r="M138" i="47"/>
  <c r="M189" i="47"/>
  <c r="M202" i="47"/>
  <c r="M191" i="47"/>
  <c r="M221" i="47"/>
  <c r="M130" i="47"/>
  <c r="M212" i="47"/>
  <c r="M225" i="47"/>
  <c r="E33" i="43"/>
  <c r="M165" i="47"/>
  <c r="M124" i="47"/>
  <c r="M188" i="47"/>
  <c r="M169" i="47"/>
  <c r="M200" i="47"/>
  <c r="S132" i="47"/>
  <c r="S134" i="47" s="1"/>
  <c r="Q159" i="47"/>
  <c r="N183" i="47"/>
  <c r="N151" i="47"/>
  <c r="S189" i="47"/>
  <c r="S185" i="47"/>
  <c r="S167" i="47"/>
  <c r="S174" i="47"/>
  <c r="S212" i="47"/>
  <c r="S146" i="47"/>
  <c r="S199" i="47"/>
  <c r="S165" i="47"/>
  <c r="S155" i="47"/>
  <c r="S186" i="47"/>
  <c r="S140" i="47"/>
  <c r="S169" i="47"/>
  <c r="S218" i="47"/>
  <c r="S236" i="47"/>
  <c r="S168" i="47"/>
  <c r="S158" i="47"/>
  <c r="S145" i="47"/>
  <c r="S226" i="47"/>
  <c r="S203" i="47"/>
  <c r="S156" i="47"/>
  <c r="S136" i="47"/>
  <c r="S196" i="47"/>
  <c r="S154" i="47"/>
  <c r="S214" i="47"/>
  <c r="S137" i="47"/>
  <c r="S161" i="47"/>
  <c r="S143" i="47"/>
  <c r="S210" i="47"/>
  <c r="S219" i="47"/>
  <c r="S187" i="47"/>
  <c r="S234" i="47"/>
  <c r="S144" i="47"/>
  <c r="S135" i="47"/>
  <c r="S215" i="47"/>
  <c r="S197" i="47"/>
  <c r="S217" i="47"/>
  <c r="S141" i="47"/>
  <c r="S206" i="47"/>
  <c r="S188" i="47"/>
  <c r="S176" i="47"/>
  <c r="S201" i="47"/>
  <c r="E39" i="43"/>
  <c r="S228" i="47"/>
  <c r="S225" i="47"/>
  <c r="S182" i="47"/>
  <c r="S150" i="47"/>
  <c r="S211" i="47"/>
  <c r="S138" i="47"/>
  <c r="S160" i="47"/>
  <c r="S157" i="47"/>
  <c r="S159" i="47"/>
  <c r="S172" i="47"/>
  <c r="S220" i="47"/>
  <c r="S181" i="47"/>
  <c r="S171" i="47"/>
  <c r="S191" i="47"/>
  <c r="S142" i="47"/>
  <c r="S183" i="47"/>
  <c r="S195" i="47"/>
  <c r="S200" i="47"/>
  <c r="S231" i="47"/>
  <c r="S202" i="47"/>
  <c r="S232" i="47"/>
  <c r="S216" i="47"/>
  <c r="S235" i="47"/>
  <c r="S153" i="47"/>
  <c r="S204" i="47"/>
  <c r="S166" i="47"/>
  <c r="S229" i="47"/>
  <c r="S205" i="47"/>
  <c r="S180" i="47"/>
  <c r="K128" i="47"/>
  <c r="S233" i="47"/>
  <c r="K132" i="47" l="1"/>
  <c r="K134" i="47" s="1"/>
  <c r="W44" i="47"/>
  <c r="W57" i="47" s="1"/>
  <c r="D105" i="43"/>
  <c r="D106" i="43" s="1"/>
  <c r="L188" i="47"/>
  <c r="L132" i="47"/>
  <c r="L134" i="47" s="1"/>
  <c r="O189" i="47"/>
  <c r="O211" i="47"/>
  <c r="O172" i="47"/>
  <c r="O205" i="47"/>
  <c r="O160" i="47"/>
  <c r="O195" i="47"/>
  <c r="O185" i="47"/>
  <c r="O165" i="47"/>
  <c r="O230" i="47"/>
  <c r="O183" i="47"/>
  <c r="O214" i="47"/>
  <c r="O202" i="47"/>
  <c r="O212" i="47"/>
  <c r="O227" i="47"/>
  <c r="O188" i="47"/>
  <c r="O226" i="47"/>
  <c r="O190" i="47"/>
  <c r="O220" i="47"/>
  <c r="O159" i="47"/>
  <c r="M439" i="46"/>
  <c r="M436" i="46" s="1"/>
  <c r="L436" i="46"/>
  <c r="M201" i="47"/>
  <c r="M206" i="47"/>
  <c r="M167" i="47"/>
  <c r="I132" i="47"/>
  <c r="I134" i="47" s="1"/>
  <c r="W126" i="47"/>
  <c r="L195" i="47"/>
  <c r="L196" i="47"/>
  <c r="L197" i="47"/>
  <c r="L230" i="47"/>
  <c r="L190" i="47"/>
  <c r="L205" i="47"/>
  <c r="L151" i="47"/>
  <c r="L150" i="47"/>
  <c r="L210" i="47"/>
  <c r="L144" i="47"/>
  <c r="L182" i="47"/>
  <c r="L228" i="47"/>
  <c r="L217" i="47"/>
  <c r="L184" i="47"/>
  <c r="L139" i="47"/>
  <c r="L153" i="47"/>
  <c r="L233" i="47"/>
  <c r="L204" i="47"/>
  <c r="L167" i="47"/>
  <c r="L138" i="47"/>
  <c r="L220" i="47"/>
  <c r="L169" i="47"/>
  <c r="L174" i="47"/>
  <c r="L137" i="47"/>
  <c r="L216" i="47"/>
  <c r="L165" i="47"/>
  <c r="L180" i="47"/>
  <c r="L136" i="47"/>
  <c r="L140" i="47"/>
  <c r="L232" i="47"/>
  <c r="L175" i="47"/>
  <c r="L235" i="47"/>
  <c r="L186" i="47"/>
  <c r="L191" i="47"/>
  <c r="L231" i="47"/>
  <c r="L173" i="47"/>
  <c r="L183" i="47"/>
  <c r="E32" i="43"/>
  <c r="L157" i="47"/>
  <c r="L218" i="47"/>
  <c r="L198" i="47"/>
  <c r="L171" i="47"/>
  <c r="L156" i="47"/>
  <c r="L159" i="47"/>
  <c r="L214" i="47"/>
  <c r="L185" i="47"/>
  <c r="L146" i="47"/>
  <c r="L152" i="47"/>
  <c r="L200" i="47"/>
  <c r="L221" i="47"/>
  <c r="L203" i="47"/>
  <c r="P228" i="47"/>
  <c r="K96" i="43"/>
  <c r="M216" i="47"/>
  <c r="M146" i="47"/>
  <c r="M184" i="47"/>
  <c r="M152" i="47"/>
  <c r="M236" i="47"/>
  <c r="M142" i="47"/>
  <c r="M147" i="47" s="1"/>
  <c r="M149" i="47" s="1"/>
  <c r="M162" i="47" s="1"/>
  <c r="M164" i="47" s="1"/>
  <c r="M177" i="47" s="1"/>
  <c r="M179" i="47" s="1"/>
  <c r="M192" i="47" s="1"/>
  <c r="M194" i="47" s="1"/>
  <c r="M207" i="47" s="1"/>
  <c r="M209" i="47" s="1"/>
  <c r="M222" i="47" s="1"/>
  <c r="M224" i="47" s="1"/>
  <c r="M237" i="47" s="1"/>
  <c r="H84" i="43" s="1"/>
  <c r="I139" i="47"/>
  <c r="L211" i="47"/>
  <c r="P210" i="47"/>
  <c r="P230" i="47"/>
  <c r="P211" i="47"/>
  <c r="P199" i="47"/>
  <c r="P138" i="47"/>
  <c r="P197" i="47"/>
  <c r="P236" i="47"/>
  <c r="P168" i="47"/>
  <c r="P226" i="47"/>
  <c r="P161" i="47"/>
  <c r="P205" i="47"/>
  <c r="P144" i="47"/>
  <c r="P203" i="47"/>
  <c r="P150" i="47"/>
  <c r="P174" i="47"/>
  <c r="P218" i="47"/>
  <c r="P152" i="47"/>
  <c r="P215" i="47"/>
  <c r="P140" i="47"/>
  <c r="P188" i="47"/>
  <c r="P219" i="47"/>
  <c r="L155" i="47"/>
  <c r="L170" i="47"/>
  <c r="L215" i="47"/>
  <c r="L141" i="47"/>
  <c r="N215" i="47"/>
  <c r="N161" i="47"/>
  <c r="N232" i="47"/>
  <c r="N156" i="47"/>
  <c r="N187" i="47"/>
  <c r="N165" i="47"/>
  <c r="N216" i="47"/>
  <c r="N221" i="47"/>
  <c r="N211" i="47"/>
  <c r="N210" i="47"/>
  <c r="N160" i="47"/>
  <c r="N170" i="47"/>
  <c r="N180" i="47"/>
  <c r="N169" i="47"/>
  <c r="N228" i="47"/>
  <c r="N155" i="47"/>
  <c r="N158" i="47"/>
  <c r="N186" i="47"/>
  <c r="N236" i="47"/>
  <c r="N202" i="47"/>
  <c r="N234" i="47"/>
  <c r="N198" i="47"/>
  <c r="N230" i="47"/>
  <c r="N152" i="47"/>
  <c r="N190" i="47"/>
  <c r="N217" i="47"/>
  <c r="N233" i="47"/>
  <c r="N150" i="47"/>
  <c r="N235" i="47"/>
  <c r="N212" i="47"/>
  <c r="N204" i="47"/>
  <c r="N191" i="47"/>
  <c r="N189" i="47"/>
  <c r="N227" i="47"/>
  <c r="N176" i="47"/>
  <c r="N171" i="47"/>
  <c r="N197" i="47"/>
  <c r="N213" i="47"/>
  <c r="N181" i="47"/>
  <c r="N203" i="47"/>
  <c r="N188" i="47"/>
  <c r="N231" i="47"/>
  <c r="N214" i="47"/>
  <c r="N199" i="47"/>
  <c r="N172" i="47"/>
  <c r="N153" i="47"/>
  <c r="N218" i="47"/>
  <c r="N166" i="47"/>
  <c r="N167" i="47"/>
  <c r="N175" i="47"/>
  <c r="N174" i="47"/>
  <c r="N195" i="47"/>
  <c r="N226" i="47"/>
  <c r="N168" i="47"/>
  <c r="N206" i="47"/>
  <c r="N157" i="47"/>
  <c r="N201" i="47"/>
  <c r="N173" i="47"/>
  <c r="N225" i="47"/>
  <c r="N205" i="47"/>
  <c r="N196" i="47"/>
  <c r="N154" i="47"/>
  <c r="N219" i="47"/>
  <c r="N159" i="47"/>
  <c r="N220" i="47"/>
  <c r="N184" i="47"/>
  <c r="N185" i="47"/>
  <c r="N229" i="47"/>
  <c r="N200" i="47"/>
  <c r="N182" i="47"/>
  <c r="U195" i="47"/>
  <c r="U153" i="47"/>
  <c r="U225" i="47"/>
  <c r="U166" i="47"/>
  <c r="U230" i="47"/>
  <c r="U198" i="47"/>
  <c r="U213" i="47"/>
  <c r="U214" i="47"/>
  <c r="U170" i="47"/>
  <c r="U176" i="47"/>
  <c r="U228" i="47"/>
  <c r="U165" i="47"/>
  <c r="U158" i="47"/>
  <c r="U231" i="47"/>
  <c r="U212" i="47"/>
  <c r="U205" i="47"/>
  <c r="U185" i="47"/>
  <c r="U235" i="47"/>
  <c r="U206" i="47"/>
  <c r="U201" i="47"/>
  <c r="U215" i="47"/>
  <c r="U175" i="47"/>
  <c r="U160" i="47"/>
  <c r="U174" i="47"/>
  <c r="U150" i="47"/>
  <c r="U187" i="47"/>
  <c r="U151" i="47"/>
  <c r="U219" i="47"/>
  <c r="U196" i="47"/>
  <c r="U180" i="47"/>
  <c r="U202" i="47"/>
  <c r="U168" i="47"/>
  <c r="U227" i="47"/>
  <c r="U232" i="47"/>
  <c r="U234" i="47"/>
  <c r="U199" i="47"/>
  <c r="U157" i="47"/>
  <c r="U229" i="47"/>
  <c r="U190" i="47"/>
  <c r="U155" i="47"/>
  <c r="U204" i="47"/>
  <c r="U197" i="47"/>
  <c r="U217" i="47"/>
  <c r="U171" i="47"/>
  <c r="U233" i="47"/>
  <c r="U191" i="47"/>
  <c r="U173" i="47"/>
  <c r="U186" i="47"/>
  <c r="U184" i="47"/>
  <c r="U211" i="47"/>
  <c r="U203" i="47"/>
  <c r="U220" i="47"/>
  <c r="U188" i="47"/>
  <c r="U161" i="47"/>
  <c r="U183" i="47"/>
  <c r="U154" i="47"/>
  <c r="U159" i="47"/>
  <c r="U218" i="47"/>
  <c r="U181" i="47"/>
  <c r="U200" i="47"/>
  <c r="U152" i="47"/>
  <c r="U221" i="47"/>
  <c r="U210" i="47"/>
  <c r="U189" i="47"/>
  <c r="U216" i="47"/>
  <c r="U156" i="47"/>
  <c r="U182" i="47"/>
  <c r="U226" i="47"/>
  <c r="U169" i="47"/>
  <c r="U172" i="47"/>
  <c r="U167" i="47"/>
  <c r="AM1139" i="79"/>
  <c r="AM1146" i="79" s="1"/>
  <c r="AM1148" i="79" s="1"/>
  <c r="L96" i="43"/>
  <c r="L103" i="43" s="1"/>
  <c r="Y1146" i="79"/>
  <c r="D81" i="43" s="1"/>
  <c r="I198" i="47" s="1"/>
  <c r="W198" i="47" s="1"/>
  <c r="W130" i="47"/>
  <c r="O198" i="47"/>
  <c r="O204" i="47"/>
  <c r="O170" i="47"/>
  <c r="O200" i="47"/>
  <c r="O231" i="47"/>
  <c r="O196" i="47"/>
  <c r="O215" i="47"/>
  <c r="O232" i="47"/>
  <c r="O180" i="47"/>
  <c r="O168" i="47"/>
  <c r="O217" i="47"/>
  <c r="O161" i="47"/>
  <c r="O169" i="47"/>
  <c r="O174" i="47"/>
  <c r="O233" i="47"/>
  <c r="O152" i="47"/>
  <c r="M229" i="47"/>
  <c r="M157" i="47"/>
  <c r="M204" i="47"/>
  <c r="M199" i="47"/>
  <c r="M230" i="47"/>
  <c r="M151" i="47"/>
  <c r="M154" i="47"/>
  <c r="W125" i="47"/>
  <c r="L189" i="47"/>
  <c r="AM956" i="79"/>
  <c r="AM962" i="79" s="1"/>
  <c r="AM964" i="79" s="1"/>
  <c r="M190" i="47"/>
  <c r="M174" i="47"/>
  <c r="M231" i="47"/>
  <c r="M205" i="47"/>
  <c r="L199" i="47"/>
  <c r="I185" i="47"/>
  <c r="I205" i="47"/>
  <c r="W122" i="47"/>
  <c r="W129" i="47"/>
  <c r="W128" i="47"/>
  <c r="P214" i="47"/>
  <c r="P187" i="47"/>
  <c r="P181" i="47"/>
  <c r="P191" i="47"/>
  <c r="P213" i="47"/>
  <c r="P136" i="47"/>
  <c r="P166" i="47"/>
  <c r="P221" i="47"/>
  <c r="P175" i="47"/>
  <c r="P182" i="47"/>
  <c r="P225" i="47"/>
  <c r="P158" i="47"/>
  <c r="P189" i="47"/>
  <c r="P155" i="47"/>
  <c r="P186" i="47"/>
  <c r="P231" i="47"/>
  <c r="P141" i="47"/>
  <c r="P165" i="47"/>
  <c r="P196" i="47"/>
  <c r="P235" i="47"/>
  <c r="P145" i="47"/>
  <c r="P185" i="47"/>
  <c r="L212" i="47"/>
  <c r="L158" i="47"/>
  <c r="L135" i="47"/>
  <c r="L168" i="47"/>
  <c r="L236" i="47"/>
  <c r="R220" i="47"/>
  <c r="R229" i="47"/>
  <c r="R197" i="47"/>
  <c r="R166" i="47"/>
  <c r="R153" i="47"/>
  <c r="R205" i="47"/>
  <c r="R171" i="47"/>
  <c r="R173" i="47"/>
  <c r="R159" i="47"/>
  <c r="R228" i="47"/>
  <c r="R167" i="47"/>
  <c r="R165" i="47"/>
  <c r="R161" i="47"/>
  <c r="R157" i="47"/>
  <c r="R217" i="47"/>
  <c r="R233" i="47"/>
  <c r="R234" i="47"/>
  <c r="R214" i="47"/>
  <c r="R210" i="47"/>
  <c r="R175" i="47"/>
  <c r="R182" i="47"/>
  <c r="R151" i="47"/>
  <c r="R226" i="47"/>
  <c r="R212" i="47"/>
  <c r="R200" i="47"/>
  <c r="R198" i="47"/>
  <c r="R158" i="47"/>
  <c r="R235" i="47"/>
  <c r="R221" i="47"/>
  <c r="R196" i="47"/>
  <c r="R189" i="47"/>
  <c r="R154" i="47"/>
  <c r="R190" i="47"/>
  <c r="R155" i="47"/>
  <c r="R191" i="47"/>
  <c r="R180" i="47"/>
  <c r="R230" i="47"/>
  <c r="R216" i="47"/>
  <c r="R203" i="47"/>
  <c r="R211" i="47"/>
  <c r="R168" i="47"/>
  <c r="R236" i="47"/>
  <c r="R206" i="47"/>
  <c r="R183" i="47"/>
  <c r="R186" i="47"/>
  <c r="R152" i="47"/>
  <c r="R232" i="47"/>
  <c r="R204" i="47"/>
  <c r="R174" i="47"/>
  <c r="R169" i="47"/>
  <c r="R202" i="47"/>
  <c r="R185" i="47"/>
  <c r="R201" i="47"/>
  <c r="R227" i="47"/>
  <c r="R213" i="47"/>
  <c r="R187" i="47"/>
  <c r="R172" i="47"/>
  <c r="R156" i="47"/>
  <c r="R225" i="47"/>
  <c r="R188" i="47"/>
  <c r="R215" i="47"/>
  <c r="R176" i="47"/>
  <c r="R218" i="47"/>
  <c r="R184" i="47"/>
  <c r="R199" i="47"/>
  <c r="R195" i="47"/>
  <c r="R181" i="47"/>
  <c r="R150" i="47"/>
  <c r="R160" i="47"/>
  <c r="R231" i="47"/>
  <c r="R170" i="47"/>
  <c r="S227" i="47"/>
  <c r="S213" i="47"/>
  <c r="S151" i="47"/>
  <c r="S221" i="47"/>
  <c r="S230" i="47"/>
  <c r="S184" i="47"/>
  <c r="S170" i="47"/>
  <c r="S173" i="47"/>
  <c r="S152" i="47"/>
  <c r="S190" i="47"/>
  <c r="S198" i="47"/>
  <c r="S175" i="47"/>
  <c r="R219" i="47"/>
  <c r="L234" i="47"/>
  <c r="O218" i="47"/>
  <c r="O153" i="47"/>
  <c r="O166" i="47"/>
  <c r="O199" i="47"/>
  <c r="O229" i="47"/>
  <c r="O197" i="47"/>
  <c r="O236" i="47"/>
  <c r="O176" i="47"/>
  <c r="O206" i="47"/>
  <c r="O210" i="47"/>
  <c r="O173" i="47"/>
  <c r="M215" i="47"/>
  <c r="M235" i="47"/>
  <c r="M186" i="47"/>
  <c r="M175" i="47"/>
  <c r="M220" i="47"/>
  <c r="O235" i="47"/>
  <c r="M181" i="47"/>
  <c r="M160" i="47"/>
  <c r="M218" i="47"/>
  <c r="M173" i="47"/>
  <c r="M203" i="47"/>
  <c r="W121" i="47"/>
  <c r="P167" i="47"/>
  <c r="P142" i="47"/>
  <c r="P183" i="47"/>
  <c r="P216" i="47"/>
  <c r="P135" i="47"/>
  <c r="P147" i="47" s="1"/>
  <c r="P149" i="47" s="1"/>
  <c r="P162" i="47" s="1"/>
  <c r="P164" i="47" s="1"/>
  <c r="P177" i="47" s="1"/>
  <c r="P179" i="47" s="1"/>
  <c r="P192" i="47" s="1"/>
  <c r="P194" i="47" s="1"/>
  <c r="P207" i="47" s="1"/>
  <c r="P209" i="47" s="1"/>
  <c r="P222" i="47" s="1"/>
  <c r="P224" i="47" s="1"/>
  <c r="P237" i="47" s="1"/>
  <c r="K84" i="43" s="1"/>
  <c r="P169" i="47"/>
  <c r="P227" i="47"/>
  <c r="P171" i="47"/>
  <c r="P173" i="47"/>
  <c r="P159" i="47"/>
  <c r="P170" i="47"/>
  <c r="P146" i="47"/>
  <c r="P180" i="47"/>
  <c r="P206" i="47"/>
  <c r="P160" i="47"/>
  <c r="P204" i="47"/>
  <c r="P233" i="47"/>
  <c r="P176" i="47"/>
  <c r="P212" i="47"/>
  <c r="P157" i="47"/>
  <c r="P184" i="47"/>
  <c r="L213" i="47"/>
  <c r="L226" i="47"/>
  <c r="L142" i="47"/>
  <c r="L206" i="47"/>
  <c r="Q187" i="47"/>
  <c r="Q170" i="47"/>
  <c r="Q167" i="47"/>
  <c r="Q232" i="47"/>
  <c r="Q190" i="47"/>
  <c r="Q155" i="47"/>
  <c r="Q200" i="47"/>
  <c r="Q199" i="47"/>
  <c r="Q172" i="47"/>
  <c r="Q160" i="47"/>
  <c r="Q184" i="47"/>
  <c r="Q197" i="47"/>
  <c r="Q156" i="47"/>
  <c r="Q183" i="47"/>
  <c r="Q204" i="47"/>
  <c r="Q154" i="47"/>
  <c r="Q214" i="47"/>
  <c r="Q211" i="47"/>
  <c r="Q235" i="47"/>
  <c r="Q198" i="47"/>
  <c r="Q180" i="47"/>
  <c r="Q216" i="47"/>
  <c r="Q212" i="47"/>
  <c r="Q206" i="47"/>
  <c r="Q203" i="47"/>
  <c r="Q176" i="47"/>
  <c r="Q166" i="47"/>
  <c r="Q182" i="47"/>
  <c r="Q228" i="47"/>
  <c r="Q186" i="47"/>
  <c r="Q168" i="47"/>
  <c r="Q221" i="47"/>
  <c r="Q220" i="47"/>
  <c r="Q225" i="47"/>
  <c r="Q185" i="47"/>
  <c r="Q191" i="47"/>
  <c r="Q217" i="47"/>
  <c r="Q205" i="47"/>
  <c r="Q236" i="47"/>
  <c r="Q174" i="47"/>
  <c r="Q188" i="47"/>
  <c r="Q210" i="47"/>
  <c r="Q233" i="47"/>
  <c r="Q158" i="47"/>
  <c r="Q181" i="47"/>
  <c r="Q195" i="47"/>
  <c r="Q226" i="47"/>
  <c r="Q231" i="47"/>
  <c r="Q229" i="47"/>
  <c r="Q196" i="47"/>
  <c r="Q219" i="47"/>
  <c r="Q150" i="47"/>
  <c r="Q162" i="47" s="1"/>
  <c r="Q164" i="47" s="1"/>
  <c r="Q177" i="47" s="1"/>
  <c r="Q179" i="47" s="1"/>
  <c r="Q192" i="47" s="1"/>
  <c r="Q194" i="47" s="1"/>
  <c r="Q207" i="47" s="1"/>
  <c r="Q209" i="47" s="1"/>
  <c r="Q222" i="47" s="1"/>
  <c r="Q224" i="47" s="1"/>
  <c r="Q237" i="47" s="1"/>
  <c r="L84" i="43" s="1"/>
  <c r="Q230" i="47"/>
  <c r="Q152" i="47"/>
  <c r="Q201" i="47"/>
  <c r="Q165" i="47"/>
  <c r="Q169" i="47"/>
  <c r="Q215" i="47"/>
  <c r="Q175" i="47"/>
  <c r="T158" i="47"/>
  <c r="T200" i="47"/>
  <c r="T236" i="47"/>
  <c r="T171" i="47"/>
  <c r="T228" i="47"/>
  <c r="T161" i="47"/>
  <c r="T186" i="47"/>
  <c r="T187" i="47"/>
  <c r="T233" i="47"/>
  <c r="T212" i="47"/>
  <c r="T201" i="47"/>
  <c r="T157" i="47"/>
  <c r="T206" i="47"/>
  <c r="T169" i="47"/>
  <c r="T227" i="47"/>
  <c r="T226" i="47"/>
  <c r="T188" i="47"/>
  <c r="T176" i="47"/>
  <c r="T215" i="47"/>
  <c r="T155" i="47"/>
  <c r="T198" i="47"/>
  <c r="T213" i="47"/>
  <c r="T168" i="47"/>
  <c r="T191" i="47"/>
  <c r="T202" i="47"/>
  <c r="T220" i="47"/>
  <c r="T183" i="47"/>
  <c r="T199" i="47"/>
  <c r="T235" i="47"/>
  <c r="T203" i="47"/>
  <c r="T172" i="47"/>
  <c r="T175" i="47"/>
  <c r="T218" i="47"/>
  <c r="T165" i="47"/>
  <c r="T151" i="47"/>
  <c r="T211" i="47"/>
  <c r="T189" i="47"/>
  <c r="T182" i="47"/>
  <c r="T160" i="47"/>
  <c r="T185" i="47"/>
  <c r="T196" i="47"/>
  <c r="T231" i="47"/>
  <c r="T197" i="47"/>
  <c r="T159" i="47"/>
  <c r="T184" i="47"/>
  <c r="T170" i="47"/>
  <c r="T232" i="47"/>
  <c r="T221" i="47"/>
  <c r="T230" i="47"/>
  <c r="T214" i="47"/>
  <c r="T216" i="47"/>
  <c r="T167" i="47"/>
  <c r="T153" i="47"/>
  <c r="T210" i="47"/>
  <c r="T173" i="47"/>
  <c r="T180" i="47"/>
  <c r="T152" i="47"/>
  <c r="T217" i="47"/>
  <c r="T204" i="47"/>
  <c r="T156" i="47"/>
  <c r="T195" i="47"/>
  <c r="T225" i="47"/>
  <c r="T174" i="47"/>
  <c r="T190" i="47"/>
  <c r="T166" i="47"/>
  <c r="T181" i="47"/>
  <c r="T150" i="47"/>
  <c r="T205" i="47"/>
  <c r="T154" i="47"/>
  <c r="T219" i="47"/>
  <c r="T229" i="47"/>
  <c r="U236" i="47"/>
  <c r="S147" i="47"/>
  <c r="S149" i="47" s="1"/>
  <c r="S162" i="47" s="1"/>
  <c r="S164" i="47" s="1"/>
  <c r="S177" i="47" s="1"/>
  <c r="S179" i="47" s="1"/>
  <c r="S192" i="47" s="1"/>
  <c r="S194" i="47" s="1"/>
  <c r="S207" i="47" s="1"/>
  <c r="S209" i="47" s="1"/>
  <c r="S222" i="47" s="1"/>
  <c r="S224" i="47" s="1"/>
  <c r="S237" i="47" s="1"/>
  <c r="N84" i="43" s="1"/>
  <c r="L225" i="47"/>
  <c r="L161" i="47"/>
  <c r="W123" i="47"/>
  <c r="W131" i="47"/>
  <c r="O155" i="47"/>
  <c r="O225" i="47"/>
  <c r="O158" i="47"/>
  <c r="O201" i="47"/>
  <c r="O219" i="47"/>
  <c r="O187" i="47"/>
  <c r="O154" i="47"/>
  <c r="O184" i="47"/>
  <c r="O228" i="47"/>
  <c r="O157" i="47"/>
  <c r="O186" i="47"/>
  <c r="O213" i="47"/>
  <c r="O167" i="47"/>
  <c r="O136" i="47"/>
  <c r="O147" i="47" s="1"/>
  <c r="O149" i="47" s="1"/>
  <c r="O162" i="47" s="1"/>
  <c r="O164" i="47" s="1"/>
  <c r="O177" i="47" s="1"/>
  <c r="O179" i="47" s="1"/>
  <c r="O192" i="47" s="1"/>
  <c r="O194" i="47" s="1"/>
  <c r="O207" i="47" s="1"/>
  <c r="O209" i="47" s="1"/>
  <c r="O222" i="47" s="1"/>
  <c r="O224" i="47" s="1"/>
  <c r="O237" i="47" s="1"/>
  <c r="J84" i="43" s="1"/>
  <c r="O203" i="47"/>
  <c r="O175" i="47"/>
  <c r="O234" i="47"/>
  <c r="M214" i="47"/>
  <c r="M153" i="47"/>
  <c r="M234" i="47"/>
  <c r="M155" i="47"/>
  <c r="L172" i="47"/>
  <c r="K161" i="47"/>
  <c r="K159" i="47"/>
  <c r="K160" i="47"/>
  <c r="K228" i="47"/>
  <c r="K188" i="47"/>
  <c r="K231" i="47"/>
  <c r="K176" i="47"/>
  <c r="K215" i="47"/>
  <c r="K226" i="47"/>
  <c r="K169" i="47"/>
  <c r="K142" i="47"/>
  <c r="W142" i="47" s="1"/>
  <c r="K136" i="47"/>
  <c r="W136" i="47" s="1"/>
  <c r="K168" i="47"/>
  <c r="K221" i="47"/>
  <c r="K195" i="47"/>
  <c r="K217" i="47"/>
  <c r="K175" i="47"/>
  <c r="K165" i="47"/>
  <c r="K140" i="47"/>
  <c r="W140" i="47" s="1"/>
  <c r="K214" i="47"/>
  <c r="K199" i="47"/>
  <c r="K154" i="47"/>
  <c r="K211" i="47"/>
  <c r="K146" i="47"/>
  <c r="K187" i="47"/>
  <c r="K171" i="47"/>
  <c r="K152" i="47"/>
  <c r="K197" i="47"/>
  <c r="K204" i="47"/>
  <c r="K220" i="47"/>
  <c r="K200" i="47"/>
  <c r="K150" i="47"/>
  <c r="K203" i="47"/>
  <c r="K182" i="47"/>
  <c r="K144" i="47"/>
  <c r="W144" i="47" s="1"/>
  <c r="K184" i="47"/>
  <c r="K135" i="47"/>
  <c r="W135" i="47" s="1"/>
  <c r="K232" i="47"/>
  <c r="K212" i="47"/>
  <c r="K145" i="47"/>
  <c r="W145" i="47" s="1"/>
  <c r="K191" i="47"/>
  <c r="K151" i="47"/>
  <c r="K167" i="47"/>
  <c r="K202" i="47"/>
  <c r="E31" i="43"/>
  <c r="E43" i="43" s="1"/>
  <c r="K141" i="47"/>
  <c r="W141" i="47" s="1"/>
  <c r="K158" i="47"/>
  <c r="K185" i="47"/>
  <c r="K234" i="47"/>
  <c r="K218" i="47"/>
  <c r="K210" i="47"/>
  <c r="K173" i="47"/>
  <c r="K153" i="47"/>
  <c r="K213" i="47"/>
  <c r="K183" i="47"/>
  <c r="K181" i="47"/>
  <c r="K139" i="47"/>
  <c r="K198" i="47"/>
  <c r="K230" i="47"/>
  <c r="K235" i="47"/>
  <c r="K166" i="47"/>
  <c r="K219" i="47"/>
  <c r="K186" i="47"/>
  <c r="K138" i="47"/>
  <c r="W138" i="47" s="1"/>
  <c r="K201" i="47"/>
  <c r="N162" i="47"/>
  <c r="N164" i="47" s="1"/>
  <c r="N177" i="47" s="1"/>
  <c r="N179" i="47" s="1"/>
  <c r="N192" i="47" s="1"/>
  <c r="N194" i="47" s="1"/>
  <c r="N207" i="47" s="1"/>
  <c r="N209" i="47" s="1"/>
  <c r="N222" i="47" s="1"/>
  <c r="N224" i="47" s="1"/>
  <c r="N237" i="47" s="1"/>
  <c r="I84" i="43" s="1"/>
  <c r="R78" i="43"/>
  <c r="H19" i="43" s="1"/>
  <c r="M226" i="47"/>
  <c r="M211" i="47"/>
  <c r="M182" i="47"/>
  <c r="M198" i="47"/>
  <c r="I183" i="47"/>
  <c r="I225" i="47"/>
  <c r="I151" i="47"/>
  <c r="I203" i="47"/>
  <c r="I159" i="47"/>
  <c r="I146" i="47"/>
  <c r="W146" i="47" s="1"/>
  <c r="I150" i="47"/>
  <c r="K137" i="47"/>
  <c r="W137" i="47" s="1"/>
  <c r="P156" i="47"/>
  <c r="P154" i="47"/>
  <c r="P220" i="47"/>
  <c r="P137" i="47"/>
  <c r="P195" i="47"/>
  <c r="P139" i="47"/>
  <c r="P201" i="47"/>
  <c r="P202" i="47"/>
  <c r="P217" i="47"/>
  <c r="P200" i="47"/>
  <c r="P229" i="47"/>
  <c r="P143" i="47"/>
  <c r="W143" i="47" s="1"/>
  <c r="P172" i="47"/>
  <c r="P232" i="47"/>
  <c r="P198" i="47"/>
  <c r="E36" i="43"/>
  <c r="P190" i="47"/>
  <c r="P234" i="47"/>
  <c r="P151" i="47"/>
  <c r="L187" i="47"/>
  <c r="L202" i="47"/>
  <c r="L160" i="47"/>
  <c r="L154" i="47"/>
  <c r="L201" i="47"/>
  <c r="V167" i="47"/>
  <c r="V175" i="47"/>
  <c r="V233" i="47"/>
  <c r="V165" i="47"/>
  <c r="V195" i="47"/>
  <c r="V181" i="47"/>
  <c r="V217" i="47"/>
  <c r="V203" i="47"/>
  <c r="V173" i="47"/>
  <c r="V213" i="47"/>
  <c r="V199" i="47"/>
  <c r="V152" i="47"/>
  <c r="V172" i="47"/>
  <c r="V169" i="47"/>
  <c r="V212" i="47"/>
  <c r="V156" i="47"/>
  <c r="V202" i="47"/>
  <c r="V205" i="47"/>
  <c r="V198" i="47"/>
  <c r="V214" i="47"/>
  <c r="V151" i="47"/>
  <c r="V186" i="47"/>
  <c r="V188" i="47"/>
  <c r="V166" i="47"/>
  <c r="V158" i="47"/>
  <c r="V231" i="47"/>
  <c r="V232" i="47"/>
  <c r="V183" i="47"/>
  <c r="V154" i="47"/>
  <c r="V227" i="47"/>
  <c r="V206" i="47"/>
  <c r="V176" i="47"/>
  <c r="V161" i="47"/>
  <c r="V171" i="47"/>
  <c r="V153" i="47"/>
  <c r="V160" i="47"/>
  <c r="V170" i="47"/>
  <c r="V184" i="47"/>
  <c r="V225" i="47"/>
  <c r="V197" i="47"/>
  <c r="V168" i="47"/>
  <c r="V155" i="47"/>
  <c r="V211" i="47"/>
  <c r="V190" i="47"/>
  <c r="V220" i="47"/>
  <c r="V219" i="47"/>
  <c r="V210" i="47"/>
  <c r="V204" i="47"/>
  <c r="V201" i="47"/>
  <c r="V228" i="47"/>
  <c r="V182" i="47"/>
  <c r="V229" i="47"/>
  <c r="V191" i="47"/>
  <c r="V159" i="47"/>
  <c r="V174" i="47"/>
  <c r="V150" i="47"/>
  <c r="V236" i="47"/>
  <c r="V187" i="47"/>
  <c r="V189" i="47"/>
  <c r="V234" i="47"/>
  <c r="V221" i="47"/>
  <c r="V185" i="47"/>
  <c r="V216" i="47"/>
  <c r="V157" i="47"/>
  <c r="V235" i="47"/>
  <c r="V200" i="47"/>
  <c r="V230" i="47"/>
  <c r="V215" i="47"/>
  <c r="V180" i="47"/>
  <c r="V196" i="47"/>
  <c r="V226" i="47"/>
  <c r="J203" i="47"/>
  <c r="J158" i="47"/>
  <c r="J201" i="47"/>
  <c r="J166" i="47"/>
  <c r="J187" i="47"/>
  <c r="J175" i="47"/>
  <c r="J153" i="47"/>
  <c r="J217" i="47"/>
  <c r="J168" i="47"/>
  <c r="J161" i="47"/>
  <c r="J212" i="47"/>
  <c r="J159" i="47"/>
  <c r="J196" i="47"/>
  <c r="J195" i="47"/>
  <c r="J189" i="47"/>
  <c r="J184" i="47"/>
  <c r="J154" i="47"/>
  <c r="J152" i="47"/>
  <c r="J167" i="47"/>
  <c r="J221" i="47"/>
  <c r="J233" i="47"/>
  <c r="J204" i="47"/>
  <c r="J210" i="47"/>
  <c r="J197" i="47"/>
  <c r="J229" i="47"/>
  <c r="J180" i="47"/>
  <c r="J174" i="47"/>
  <c r="J205" i="47"/>
  <c r="J218" i="47"/>
  <c r="J151" i="47"/>
  <c r="J220" i="47"/>
  <c r="J219" i="47"/>
  <c r="J236" i="47"/>
  <c r="J173" i="47"/>
  <c r="J188" i="47"/>
  <c r="J199" i="47"/>
  <c r="J202" i="47"/>
  <c r="J150" i="47"/>
  <c r="J162" i="47" s="1"/>
  <c r="J164" i="47" s="1"/>
  <c r="J177" i="47" s="1"/>
  <c r="J179" i="47" s="1"/>
  <c r="J192" i="47" s="1"/>
  <c r="J194" i="47" s="1"/>
  <c r="J207" i="47" s="1"/>
  <c r="J209" i="47" s="1"/>
  <c r="J222" i="47" s="1"/>
  <c r="J224" i="47" s="1"/>
  <c r="J237" i="47" s="1"/>
  <c r="E84" i="43" s="1"/>
  <c r="J211" i="47"/>
  <c r="J169" i="47"/>
  <c r="J160" i="47"/>
  <c r="J228" i="47"/>
  <c r="J170" i="47"/>
  <c r="J157" i="47"/>
  <c r="J172" i="47"/>
  <c r="J214" i="47"/>
  <c r="J226" i="47"/>
  <c r="J215" i="47"/>
  <c r="J231" i="47"/>
  <c r="J216" i="47"/>
  <c r="J182" i="47"/>
  <c r="J181" i="47"/>
  <c r="J183" i="47"/>
  <c r="J200" i="47"/>
  <c r="J165" i="47"/>
  <c r="J191" i="47"/>
  <c r="J185" i="47"/>
  <c r="J213" i="47"/>
  <c r="J190" i="47"/>
  <c r="J234" i="47"/>
  <c r="J155" i="47"/>
  <c r="E85" i="43" l="1"/>
  <c r="F30" i="43"/>
  <c r="G30" i="43" s="1"/>
  <c r="F35" i="43"/>
  <c r="G35" i="43" s="1"/>
  <c r="J85" i="43"/>
  <c r="L85" i="43"/>
  <c r="F37" i="43"/>
  <c r="G37" i="43" s="1"/>
  <c r="K85" i="43"/>
  <c r="F36" i="43"/>
  <c r="F33" i="43"/>
  <c r="G33" i="43" s="1"/>
  <c r="H85" i="43"/>
  <c r="W159" i="47"/>
  <c r="W183" i="47"/>
  <c r="T162" i="47"/>
  <c r="T164" i="47" s="1"/>
  <c r="T177" i="47" s="1"/>
  <c r="T179" i="47" s="1"/>
  <c r="T192" i="47" s="1"/>
  <c r="T194" i="47" s="1"/>
  <c r="T207" i="47" s="1"/>
  <c r="T209" i="47" s="1"/>
  <c r="T222" i="47" s="1"/>
  <c r="T224" i="47" s="1"/>
  <c r="T237" i="47" s="1"/>
  <c r="O84" i="43" s="1"/>
  <c r="W185" i="47"/>
  <c r="I226" i="47"/>
  <c r="W226" i="47" s="1"/>
  <c r="L147" i="47"/>
  <c r="L149" i="47" s="1"/>
  <c r="L162" i="47" s="1"/>
  <c r="L164" i="47" s="1"/>
  <c r="L177" i="47" s="1"/>
  <c r="L179" i="47" s="1"/>
  <c r="L192" i="47" s="1"/>
  <c r="L194" i="47" s="1"/>
  <c r="L207" i="47" s="1"/>
  <c r="L209" i="47" s="1"/>
  <c r="L222" i="47" s="1"/>
  <c r="L224" i="47" s="1"/>
  <c r="L237" i="47" s="1"/>
  <c r="G84" i="43" s="1"/>
  <c r="W59" i="47"/>
  <c r="W72" i="47" s="1"/>
  <c r="E105" i="43"/>
  <c r="V162" i="47"/>
  <c r="V164" i="47" s="1"/>
  <c r="V177" i="47" s="1"/>
  <c r="V179" i="47" s="1"/>
  <c r="V192" i="47" s="1"/>
  <c r="V194" i="47" s="1"/>
  <c r="V207" i="47" s="1"/>
  <c r="V209" i="47" s="1"/>
  <c r="V222" i="47" s="1"/>
  <c r="V224" i="47" s="1"/>
  <c r="V237" i="47" s="1"/>
  <c r="Q84" i="43" s="1"/>
  <c r="G36" i="43"/>
  <c r="W203" i="47"/>
  <c r="N85" i="43"/>
  <c r="F39" i="43"/>
  <c r="G39" i="43" s="1"/>
  <c r="R162" i="47"/>
  <c r="R164" i="47" s="1"/>
  <c r="R177" i="47" s="1"/>
  <c r="R179" i="47" s="1"/>
  <c r="R192" i="47" s="1"/>
  <c r="R194" i="47" s="1"/>
  <c r="R207" i="47" s="1"/>
  <c r="R209" i="47" s="1"/>
  <c r="R222" i="47" s="1"/>
  <c r="R224" i="47" s="1"/>
  <c r="R237" i="47" s="1"/>
  <c r="M84" i="43" s="1"/>
  <c r="R81" i="43"/>
  <c r="I160" i="47"/>
  <c r="W160" i="47" s="1"/>
  <c r="I189" i="47"/>
  <c r="W189" i="47" s="1"/>
  <c r="I158" i="47"/>
  <c r="W158" i="47" s="1"/>
  <c r="I204" i="47"/>
  <c r="W204" i="47" s="1"/>
  <c r="I173" i="47"/>
  <c r="W173" i="47" s="1"/>
  <c r="I174" i="47"/>
  <c r="W174" i="47" s="1"/>
  <c r="I188" i="47"/>
  <c r="W188" i="47" s="1"/>
  <c r="I228" i="47"/>
  <c r="W228" i="47" s="1"/>
  <c r="I195" i="47"/>
  <c r="W195" i="47" s="1"/>
  <c r="I219" i="47"/>
  <c r="W219" i="47" s="1"/>
  <c r="I186" i="47"/>
  <c r="W186" i="47" s="1"/>
  <c r="I175" i="47"/>
  <c r="W175" i="47" s="1"/>
  <c r="I233" i="47"/>
  <c r="W233" i="47" s="1"/>
  <c r="I161" i="47"/>
  <c r="W161" i="47" s="1"/>
  <c r="I210" i="47"/>
  <c r="W210" i="47" s="1"/>
  <c r="I187" i="47"/>
  <c r="W187" i="47" s="1"/>
  <c r="I197" i="47"/>
  <c r="W197" i="47" s="1"/>
  <c r="I217" i="47"/>
  <c r="W217" i="47" s="1"/>
  <c r="I169" i="47"/>
  <c r="W169" i="47" s="1"/>
  <c r="I182" i="47"/>
  <c r="W182" i="47" s="1"/>
  <c r="I156" i="47"/>
  <c r="W156" i="47" s="1"/>
  <c r="I200" i="47"/>
  <c r="W200" i="47" s="1"/>
  <c r="I196" i="47"/>
  <c r="W196" i="47" s="1"/>
  <c r="I155" i="47"/>
  <c r="W155" i="47" s="1"/>
  <c r="I199" i="47"/>
  <c r="W199" i="47" s="1"/>
  <c r="I184" i="47"/>
  <c r="W184" i="47" s="1"/>
  <c r="I220" i="47"/>
  <c r="W220" i="47" s="1"/>
  <c r="I216" i="47"/>
  <c r="W216" i="47" s="1"/>
  <c r="I152" i="47"/>
  <c r="W152" i="47" s="1"/>
  <c r="I212" i="47"/>
  <c r="W212" i="47" s="1"/>
  <c r="I201" i="47"/>
  <c r="W201" i="47" s="1"/>
  <c r="I211" i="47"/>
  <c r="W211" i="47" s="1"/>
  <c r="I214" i="47"/>
  <c r="W214" i="47" s="1"/>
  <c r="I181" i="47"/>
  <c r="W181" i="47" s="1"/>
  <c r="I236" i="47"/>
  <c r="W236" i="47" s="1"/>
  <c r="I229" i="47"/>
  <c r="W229" i="47" s="1"/>
  <c r="I227" i="47"/>
  <c r="W227" i="47" s="1"/>
  <c r="I165" i="47"/>
  <c r="W165" i="47" s="1"/>
  <c r="I153" i="47"/>
  <c r="W153" i="47" s="1"/>
  <c r="I230" i="47"/>
  <c r="W230" i="47" s="1"/>
  <c r="I213" i="47"/>
  <c r="W213" i="47" s="1"/>
  <c r="I172" i="47"/>
  <c r="W172" i="47" s="1"/>
  <c r="I235" i="47"/>
  <c r="W235" i="47" s="1"/>
  <c r="I218" i="47"/>
  <c r="W218" i="47" s="1"/>
  <c r="I171" i="47"/>
  <c r="W171" i="47" s="1"/>
  <c r="I231" i="47"/>
  <c r="W231" i="47" s="1"/>
  <c r="I170" i="47"/>
  <c r="W170" i="47" s="1"/>
  <c r="I154" i="47"/>
  <c r="W154" i="47" s="1"/>
  <c r="I190" i="47"/>
  <c r="W190" i="47" s="1"/>
  <c r="I157" i="47"/>
  <c r="W157" i="47" s="1"/>
  <c r="I234" i="47"/>
  <c r="W234" i="47" s="1"/>
  <c r="I191" i="47"/>
  <c r="W191" i="47" s="1"/>
  <c r="I180" i="47"/>
  <c r="W180" i="47" s="1"/>
  <c r="I232" i="47"/>
  <c r="W232" i="47" s="1"/>
  <c r="I202" i="47"/>
  <c r="W202" i="47" s="1"/>
  <c r="I166" i="47"/>
  <c r="W166" i="47" s="1"/>
  <c r="I176" i="47"/>
  <c r="W176" i="47" s="1"/>
  <c r="I215" i="47"/>
  <c r="W215" i="47" s="1"/>
  <c r="I168" i="47"/>
  <c r="W168" i="47" s="1"/>
  <c r="K147" i="47"/>
  <c r="K149" i="47" s="1"/>
  <c r="K162" i="47" s="1"/>
  <c r="K164" i="47" s="1"/>
  <c r="K177" i="47" s="1"/>
  <c r="K179" i="47" s="1"/>
  <c r="K192" i="47" s="1"/>
  <c r="K194" i="47" s="1"/>
  <c r="K207" i="47" s="1"/>
  <c r="K209" i="47" s="1"/>
  <c r="K222" i="47" s="1"/>
  <c r="K224" i="47" s="1"/>
  <c r="K237" i="47" s="1"/>
  <c r="F84" i="43" s="1"/>
  <c r="I221" i="47"/>
  <c r="W221" i="47" s="1"/>
  <c r="W150" i="47"/>
  <c r="W151" i="47"/>
  <c r="I85" i="43"/>
  <c r="F34" i="43"/>
  <c r="G34" i="43" s="1"/>
  <c r="U162" i="47"/>
  <c r="U164" i="47" s="1"/>
  <c r="U177" i="47" s="1"/>
  <c r="U179" i="47" s="1"/>
  <c r="U192" i="47" s="1"/>
  <c r="U194" i="47" s="1"/>
  <c r="U207" i="47" s="1"/>
  <c r="U209" i="47" s="1"/>
  <c r="U222" i="47" s="1"/>
  <c r="U224" i="47" s="1"/>
  <c r="U237" i="47" s="1"/>
  <c r="P84" i="43" s="1"/>
  <c r="I167" i="47"/>
  <c r="W167" i="47" s="1"/>
  <c r="W225" i="47"/>
  <c r="W205" i="47"/>
  <c r="W139" i="47"/>
  <c r="I206" i="47"/>
  <c r="W206" i="47" s="1"/>
  <c r="K103" i="43"/>
  <c r="M96" i="43"/>
  <c r="M103" i="43" s="1"/>
  <c r="I147" i="47"/>
  <c r="I149" i="47" s="1"/>
  <c r="I162" i="47" s="1"/>
  <c r="I164" i="47" s="1"/>
  <c r="I177" i="47" s="1"/>
  <c r="I179" i="47" s="1"/>
  <c r="I192" i="47" s="1"/>
  <c r="I194" i="47" s="1"/>
  <c r="I207" i="47" s="1"/>
  <c r="I209" i="47" s="1"/>
  <c r="I222" i="47" s="1"/>
  <c r="I224" i="47" s="1"/>
  <c r="I237" i="47" s="1"/>
  <c r="D84" i="43" s="1"/>
  <c r="P85" i="43" l="1"/>
  <c r="F41" i="43"/>
  <c r="G41" i="43" s="1"/>
  <c r="G85" i="43"/>
  <c r="F32" i="43"/>
  <c r="G32" i="43" s="1"/>
  <c r="Q85" i="43"/>
  <c r="F42" i="43"/>
  <c r="G42" i="43" s="1"/>
  <c r="F31" i="43"/>
  <c r="G31" i="43" s="1"/>
  <c r="F85" i="43"/>
  <c r="E106" i="43"/>
  <c r="R84" i="43"/>
  <c r="D85" i="43"/>
  <c r="F29" i="43"/>
  <c r="M85" i="43"/>
  <c r="F38" i="43"/>
  <c r="G38" i="43" s="1"/>
  <c r="W74" i="47"/>
  <c r="W87" i="47" s="1"/>
  <c r="F105" i="43"/>
  <c r="F106" i="43" s="1"/>
  <c r="O85" i="43"/>
  <c r="F40" i="43"/>
  <c r="G40" i="43" s="1"/>
  <c r="H21" i="43" l="1"/>
  <c r="H22" i="43" s="1"/>
  <c r="R85" i="43"/>
  <c r="W89" i="47"/>
  <c r="W102" i="47" s="1"/>
  <c r="G105" i="43"/>
  <c r="G106" i="43" s="1"/>
  <c r="F43" i="43"/>
  <c r="G29" i="43"/>
  <c r="G43" i="43" s="1"/>
  <c r="W104" i="47" l="1"/>
  <c r="W117" i="47" s="1"/>
  <c r="H105" i="43"/>
  <c r="H106" i="43" l="1"/>
  <c r="W119" i="47"/>
  <c r="W132" i="47" s="1"/>
  <c r="I105" i="43"/>
  <c r="I106" i="43" s="1"/>
  <c r="W134" i="47" l="1"/>
  <c r="W147" i="47" s="1"/>
  <c r="J105" i="43"/>
  <c r="J106" i="43" s="1"/>
  <c r="W149" i="47" l="1"/>
  <c r="W162" i="47" s="1"/>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<sst xmlns="http://schemas.openxmlformats.org/spreadsheetml/2006/main" count="3520" uniqueCount="940">
  <si>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</si>
  <si>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</si>
  <si>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</si>
  <si>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</si>
  <si>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</si>
  <si>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</si>
  <si>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</si>
  <si>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</si>
  <si>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</si>
  <si>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</si>
  <si>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</si>
  <si>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</si>
  <si>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</si>
  <si>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</si>
  <si>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</si>
  <si>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</si>
  <si>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</si>
  <si>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</si>
  <si>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</si>
  <si>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</si>
  <si>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</si>
  <si>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</si>
  <si>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</si>
  <si>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</si>
  <si>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</si>
  <si>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</si>
  <si>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</si>
  <si>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</si>
  <si>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</si>
  <si>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</si>
  <si>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</si>
  <si>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</si>
  <si>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</si>
  <si>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</si>
  <si>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</si>
  <si>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</si>
  <si>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</si>
  <si>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</si>
  <si>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</si>
  <si>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</si>
  <si>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</si>
  <si>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</si>
  <si>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</si>
  <si>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</si>
  <si>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</si>
  <si>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</si>
  <si>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</si>
  <si>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</si>
  <si>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</si>
  <si>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</si>
  <si>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</si>
  <si>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</si>
  <si>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</si>
  <si>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</si>
  <si>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</si>
  <si>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</si>
  <si>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</si>
  <si>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</si>
  <si>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</si>
  <si>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</si>
  <si>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</si>
  <si>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</si>
  <si>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</si>
  <si>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</si>
  <si>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</si>
  <si>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</si>
  <si>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</si>
  <si>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</si>
  <si>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</si>
  <si>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</si>
  <si>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</si>
  <si>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</si>
  <si>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</si>
  <si>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</si>
  <si>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</si>
  <si>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</si>
  <si>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</si>
  <si>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</si>
  <si>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</si>
  <si>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</si>
  <si>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</si>
  <si>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</si>
  <si>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</si>
  <si>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</si>
  <si>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</si>
  <si>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</si>
  <si>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</si>
  <si>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</si>
  <si>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</si>
  <si>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</si>
  <si>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</si>
  <si>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</si>
  <si>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</si>
  <si>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</si>
  <si>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</si>
  <si>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</si>
  <si>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</si>
  <si>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</si>
  <si>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</si>
  <si>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</si>
  <si>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</si>
  <si>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</si>
  <si>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</si>
  <si>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</si>
  <si>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</si>
  <si>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</si>
  <si>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</si>
  <si>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</si>
  <si>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</si>
  <si>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</si>
  <si>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</si>
  <si>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</si>
  <si>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</si>
  <si>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</si>
  <si>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</si>
  <si>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</si>
  <si>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</si>
  <si>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</si>
  <si>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</si>
  <si>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</si>
  <si>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</si>
  <si>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</si>
  <si>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</si>
  <si>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</si>
  <si>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</si>
  <si>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</si>
  <si>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</si>
  <si>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</si>
  <si>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</si>
  <si>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</si>
  <si>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</si>
  <si>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</si>
  <si>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</si>
  <si>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</si>
  <si>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</si>
  <si>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</si>
  <si>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</si>
  <si>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</si>
  <si>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</si>
  <si>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</si>
  <si>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</si>
  <si>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</si>
  <si>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</si>
  <si>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</si>
  <si>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</si>
  <si>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</si>
  <si>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</si>
  <si>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</si>
  <si>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</si>
  <si>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</si>
  <si>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</si>
  <si>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</si>
  <si>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</si>
  <si>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</si>
  <si>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</si>
  <si>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</si>
  <si>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</si>
  <si>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</si>
  <si>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</si>
  <si>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</si>
  <si>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</si>
  <si>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</si>
  <si>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</si>
  <si>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</si>
  <si>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</si>
  <si>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</si>
  <si>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</si>
  <si>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</si>
  <si>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</si>
  <si>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</si>
  <si>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</si>
  <si>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</si>
  <si>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</si>
  <si>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</si>
  <si>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</si>
  <si>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</si>
  <si>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</si>
  <si>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</si>
  <si>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</si>
  <si>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</si>
  <si>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</si>
  <si>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</si>
  <si>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</si>
  <si>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</si>
  <si>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</si>
  <si>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</si>
  <si>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</si>
  <si>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</si>
  <si>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</si>
  <si>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</si>
  <si>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</si>
  <si>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</si>
  <si>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</si>
  <si>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</si>
  <si>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</si>
  <si>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</si>
  <si>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</si>
  <si>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</si>
  <si>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</si>
  <si>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</si>
  <si>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</si>
  <si>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</si>
  <si>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</si>
  <si>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</si>
  <si>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</si>
  <si>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</si>
  <si>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</si>
  <si>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</si>
  <si>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</si>
  <si>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</si>
  <si>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</si>
  <si>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</si>
  <si>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</si>
  <si>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</si>
  <si>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</si>
  <si>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</si>
  <si>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</si>
  <si>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</si>
  <si>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</si>
  <si>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</si>
  <si>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</si>
  <si>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</si>
  <si>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</si>
  <si>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</si>
  <si>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</si>
  <si>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</si>
  <si>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</si>
  <si>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</si>
  <si>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</si>
  <si>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</si>
  <si>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</si>
  <si>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</si>
  <si>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</si>
  <si>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</si>
  <si>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</si>
  <si>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</si>
  <si>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</si>
  <si>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</si>
  <si>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</si>
  <si>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</si>
  <si>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</si>
  <si>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</si>
  <si>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</si>
  <si>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</si>
  <si>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</si>
  <si>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</si>
  <si>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</si>
  <si>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</si>
  <si>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</si>
  <si>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</si>
  <si>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</si>
  <si>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</si>
  <si>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</si>
  <si>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</si>
  <si>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</si>
  <si>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</si>
  <si>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</si>
  <si>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</si>
  <si>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</si>
  <si>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</si>
  <si>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</si>
  <si>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</si>
  <si>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</si>
  <si>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</si>
  <si>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</si>
  <si>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</si>
  <si>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</si>
  <si>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</si>
  <si>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</si>
  <si>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</si>
  <si>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</si>
  <si>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</si>
  <si>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</si>
  <si>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</si>
  <si>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</si>
  <si>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</si>
  <si>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</si>
  <si>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</si>
  <si>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</si>
  <si>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</si>
  <si>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</si>
  <si>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</si>
  <si>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</si>
  <si>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</si>
  <si>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</si>
  <si>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</si>
  <si>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</si>
  <si>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</si>
  <si>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</si>
  <si>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</si>
  <si>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</si>
  <si>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</si>
  <si>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</si>
  <si>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</si>
  <si>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</si>
  <si>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</si>
  <si>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</si>
  <si>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</si>
  <si>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</si>
  <si>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</si>
  <si>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</si>
  <si>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</si>
  <si>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</si>
  <si>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</si>
  <si>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</si>
  <si>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</si>
  <si>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</si>
  <si>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</si>
  <si>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</si>
  <si>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</si>
  <si>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</si>
  <si>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</si>
  <si>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</si>
  <si>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</si>
  <si>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</si>
  <si>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</si>
  <si>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</si>
  <si>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</si>
  <si>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</si>
  <si>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</si>
  <si>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</si>
  <si>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</si>
  <si>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</si>
  <si>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</si>
  <si>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</si>
  <si>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</si>
  <si>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</si>
  <si>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</si>
  <si>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</si>
  <si>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</si>
  <si>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</si>
  <si>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</si>
  <si>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</si>
  <si>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</si>
  <si>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</si>
  <si>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</si>
  <si>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</si>
  <si>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</si>
  <si>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</si>
  <si>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</si>
  <si>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</si>
  <si>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</si>
  <si>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</si>
  <si>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</si>
  <si>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</si>
  <si>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</si>
  <si>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</si>
  <si>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</si>
  <si>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</si>
  <si>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</si>
  <si>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</si>
  <si>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</si>
  <si>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</si>
  <si>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</si>
  <si>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</si>
  <si>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</si>
  <si>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</si>
  <si>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</si>
  <si>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</si>
  <si>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</si>
  <si>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</si>
  <si>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</si>
  <si>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</si>
  <si>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</si>
  <si>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</si>
  <si>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</si>
  <si>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</si>
  <si>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</si>
  <si>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</si>
  <si>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</si>
  <si>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</si>
  <si>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</si>
  <si>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</si>
  <si>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</si>
  <si>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</si>
  <si>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</si>
  <si>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</si>
  <si>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</si>
  <si>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</si>
  <si>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</si>
  <si>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</si>
  <si>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</si>
  <si>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</si>
  <si>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</si>
  <si>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</si>
  <si>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</si>
  <si>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</si>
  <si>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</si>
  <si>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</si>
  <si>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</si>
  <si>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</si>
  <si>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</si>
  <si>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</si>
  <si>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</si>
  <si>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</si>
  <si>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</si>
  <si>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</si>
  <si>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</si>
  <si>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</si>
  <si>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</si>
  <si>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</si>
  <si>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</si>
  <si>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</si>
  <si>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</si>
  <si>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</si>
  <si>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</si>
  <si>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</si>
  <si>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</si>
  <si>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</si>
  <si>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</si>
  <si>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</si>
  <si>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</si>
  <si>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</si>
  <si>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</si>
  <si>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</si>
  <si>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</si>
  <si>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</si>
  <si>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</si>
  <si>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</si>
  <si>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</si>
  <si>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</si>
  <si>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</si>
  <si>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</si>
  <si>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</si>
  <si>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</si>
  <si>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</si>
  <si>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</si>
  <si>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</si>
  <si>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</si>
  <si>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</si>
  <si>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</si>
  <si>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</si>
  <si>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</si>
  <si>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</si>
  <si>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</si>
  <si>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</si>
  <si>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</si>
  <si>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</si>
  <si>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</si>
  <si>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</si>
  <si>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</si>
  <si>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</si>
  <si>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</si>
  <si>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</si>
  <si>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</si>
  <si>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</si>
  <si>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</si>
  <si>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</si>
  <si>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</si>
  <si>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</si>
  <si>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</si>
  <si>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</si>
  <si>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</si>
  <si>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</si>
  <si>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</si>
  <si>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</si>
  <si>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</si>
  <si>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</si>
  <si>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</si>
  <si>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</si>
  <si>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</si>
  <si>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</si>
  <si>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</si>
  <si>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</si>
  <si>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</si>
  <si>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</si>
  <si>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</si>
  <si>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</si>
  <si>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</si>
  <si>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</si>
  <si>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</si>
  <si>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</si>
  <si>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</si>
  <si>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</si>
  <si>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</si>
  <si>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</si>
  <si>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</si>
  <si>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</si>
  <si>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</si>
  <si>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</si>
  <si>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</si>
  <si>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</si>
  <si>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</si>
  <si>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</si>
  <si>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</si>
  <si>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</si>
  <si>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</si>
  <si>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</si>
  <si>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</si>
  <si>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</si>
  <si>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</si>
  <si>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</si>
  <si>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</si>
  <si>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</si>
  <si>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</si>
  <si>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</si>
  <si>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</si>
  <si>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</si>
  <si>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</si>
  <si>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</si>
  <si>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</si>
  <si>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</si>
  <si>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</si>
  <si>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</si>
  <si>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</si>
  <si>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</si>
  <si>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</si>
  <si>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</si>
  <si>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</si>
  <si>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</si>
  <si>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</si>
  <si>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</si>
  <si>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</si>
  <si>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</si>
  <si>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</si>
  <si>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</si>
  <si>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</si>
  <si>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</si>
  <si>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</si>
  <si>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</si>
  <si>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</si>
  <si>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</si>
  <si>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</si>
  <si>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</si>
  <si>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</si>
  <si>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</si>
  <si>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</si>
  <si>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</si>
  <si>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</si>
  <si>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</si>
  <si>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</si>
  <si>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</si>
  <si>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</si>
  <si>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</si>
  <si>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</si>
  <si>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</si>
  <si>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</si>
  <si>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</si>
  <si>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</si>
  <si>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</si>
  <si>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</si>
  <si>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</si>
  <si>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</si>
  <si>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</si>
  <si>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</si>
  <si>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</si>
  <si>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</si>
  <si>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</si>
  <si>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</si>
  <si>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</si>
  <si>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</si>
  <si>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</si>
  <si>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</si>
  <si>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</si>
  <si>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</si>
  <si>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</si>
  <si>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</si>
  <si>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</si>
  <si>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</si>
  <si>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</si>
  <si>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</si>
  <si>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</si>
  <si>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</si>
  <si>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</si>
  <si>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</si>
  <si>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</si>
  <si>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</si>
  <si>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</si>
  <si>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</si>
  <si>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</si>
  <si>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</si>
  <si>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</si>
  <si>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</si>
  <si>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</si>
  <si>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</si>
  <si>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</si>
  <si>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</si>
  <si>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</si>
  <si>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</si>
  <si>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</si>
  <si>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</si>
  <si>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</si>
  <si>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</si>
  <si>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</si>
  <si>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</si>
  <si>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</si>
  <si>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</si>
  <si>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</si>
  <si>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</si>
  <si>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</si>
  <si>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</si>
  <si>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</si>
  <si>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</si>
  <si>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</si>
  <si>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</si>
  <si>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</si>
  <si>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</si>
  <si>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</si>
  <si>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</si>
  <si>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</si>
  <si>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</si>
  <si>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</si>
  <si>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</si>
  <si>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</si>
  <si>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</si>
  <si>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</si>
  <si>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</si>
  <si>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</si>
  <si>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</si>
  <si>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</si>
  <si>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</si>
  <si>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</si>
  <si>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</si>
  <si>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</si>
  <si>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</si>
  <si>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</si>
  <si>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</si>
  <si>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</si>
  <si>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</si>
  <si>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</si>
  <si>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</si>
  <si>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</si>
  <si>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</si>
  <si>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</si>
  <si>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</si>
  <si>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</si>
  <si>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</si>
  <si>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</si>
  <si>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</si>
  <si>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</si>
  <si>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</si>
  <si>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</si>
  <si>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</si>
  <si>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</si>
  <si>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</si>
  <si>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</si>
  <si>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</si>
  <si>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</si>
  <si>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</si>
  <si>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</si>
  <si>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</si>
  <si>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</si>
  <si>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</si>
  <si>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</si>
  <si>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</si>
  <si>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</si>
  <si>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</si>
  <si>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</si>
  <si>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</si>
  <si>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</si>
  <si>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</si>
  <si>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</si>
  <si>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</si>
  <si>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</si>
  <si>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</si>
  <si>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</si>
  <si>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</si>
  <si>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</si>
  <si>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</si>
  <si>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</si>
  <si>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</si>
  <si>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</si>
  <si>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</si>
  <si>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</si>
  <si>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</si>
  <si>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</si>
  <si>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</si>
  <si>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</si>
  <si>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</si>
  <si>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</si>
  <si>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</si>
  <si>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</si>
  <si>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</si>
  <si>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</si>
  <si>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</si>
  <si>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</si>
  <si>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</si>
  <si>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</si>
  <si>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</si>
  <si>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</si>
  <si>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</si>
  <si>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</si>
  <si>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</si>
  <si>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</si>
  <si>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</si>
  <si>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</si>
  <si>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</si>
  <si>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</si>
  <si>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</si>
  <si>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</si>
  <si>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</si>
  <si>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</si>
  <si>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</si>
  <si>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</si>
  <si>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</si>
  <si>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</si>
  <si>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</si>
  <si>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</si>
  <si>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</si>
  <si>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</si>
  <si>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</si>
  <si>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</si>
  <si>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</si>
  <si>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</si>
  <si>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</si>
  <si>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</si>
  <si>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</si>
  <si>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</si>
  <si>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</si>
  <si>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</si>
  <si>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</si>
  <si>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</si>
  <si>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</si>
  <si>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</si>
  <si>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</si>
  <si>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</si>
  <si>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</si>
  <si>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</si>
  <si>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</si>
  <si>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</si>
  <si>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</si>
  <si>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</si>
  <si>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</si>
  <si>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</si>
  <si>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</si>
  <si>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</si>
  <si>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</si>
  <si>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</si>
  <si>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</si>
  <si>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</si>
  <si>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</si>
  <si>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</si>
  <si>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</si>
  <si>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</si>
  <si>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</si>
  <si>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</si>
  <si>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</si>
  <si>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</si>
  <si>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</si>
  <si>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</si>
  <si>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</si>
  <si>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</si>
  <si>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</si>
  <si>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</si>
  <si>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</si>
  <si>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Elexicon - Veridian RZ</t>
  </si>
  <si>
    <t>2012-2014</t>
  </si>
  <si>
    <t>EB-2016-0107</t>
  </si>
  <si>
    <t>EB-2017-0078</t>
  </si>
  <si>
    <t>Only 2018 lost revenues are being claimed as part of this application, rates for all other years have been removed</t>
  </si>
  <si>
    <t>`</t>
  </si>
  <si>
    <t>Retrofit (exc. Street Lights)</t>
  </si>
  <si>
    <t>Retrofit (Streetlights)</t>
  </si>
  <si>
    <t>No adjustments were made to the load forecast for CDM</t>
  </si>
  <si>
    <t>NTG</t>
  </si>
  <si>
    <t>Persistence in 2015</t>
  </si>
  <si>
    <t>Persistence in 2016</t>
  </si>
  <si>
    <t>Persistence in 2017</t>
  </si>
  <si>
    <t>Persistence in 2018</t>
  </si>
  <si>
    <t>Persistence in 2019</t>
  </si>
  <si>
    <t>Persistence in 2020</t>
  </si>
  <si>
    <t>Persistence in 2021</t>
  </si>
  <si>
    <t>(12 months at Jan level)</t>
  </si>
  <si>
    <t>2016 True-up</t>
  </si>
  <si>
    <t>2017 True-up</t>
  </si>
  <si>
    <t>Save on Energy Retrofit Program (exc. Street Lights)</t>
  </si>
  <si>
    <t>Save on Energy Retrofit Program (Street Lights)</t>
  </si>
  <si>
    <t>Centrally Delivered Programs</t>
  </si>
  <si>
    <t>Unverified</t>
  </si>
  <si>
    <t>Adjustment to 2016 savings in April 2019 P&amp;C</t>
  </si>
  <si>
    <t>EB-2020-0013</t>
  </si>
  <si>
    <t>2021 Price Cap IR Application</t>
  </si>
  <si>
    <t>Billing Wattage (W)</t>
  </si>
  <si>
    <t>d * e /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</si>
  <si>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 1000</t>
    </r>
  </si>
  <si>
    <t>HPS  100</t>
  </si>
  <si>
    <t>LED</t>
  </si>
  <si>
    <t>HPS  150</t>
  </si>
  <si>
    <t>HPS  250</t>
  </si>
  <si>
    <t>Belleville</t>
  </si>
  <si>
    <t>Save on Energy Retrofit Program (exc. Street Lighting)</t>
  </si>
  <si>
    <t>Table 8-d:  Belleville</t>
  </si>
  <si>
    <t>HPS-70</t>
  </si>
  <si>
    <t>HPS-100</t>
  </si>
  <si>
    <t>HPS-200</t>
  </si>
  <si>
    <t>HPS-250</t>
  </si>
  <si>
    <t>HPS-150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</si>
  <si>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/1000</t>
    </r>
  </si>
  <si>
    <t>Details of Project #8</t>
  </si>
  <si>
    <t>Summary of Project #2</t>
  </si>
  <si>
    <t>Summary of Project #3</t>
  </si>
  <si>
    <t>Summary of Project #4</t>
  </si>
  <si>
    <t>Table 8-d:  Pickering</t>
  </si>
  <si>
    <t>Pickering</t>
  </si>
  <si>
    <t>Table 8-e:  Ajax</t>
  </si>
  <si>
    <t>Summary of Project #5</t>
  </si>
  <si>
    <t>Details of Project #5 (Month, Year)</t>
  </si>
  <si>
    <t>Details of Project #2 (2014)</t>
  </si>
  <si>
    <t>HPS 200</t>
  </si>
  <si>
    <t>HPS 250</t>
  </si>
  <si>
    <t>HPS 400</t>
  </si>
  <si>
    <t>LED 79</t>
  </si>
  <si>
    <t>LED 99</t>
  </si>
  <si>
    <t>LED 107</t>
  </si>
  <si>
    <t>LED 160</t>
  </si>
  <si>
    <t>Net Demand (average monthly kW)</t>
  </si>
  <si>
    <t>Project</t>
  </si>
  <si>
    <t>Before billing date</t>
  </si>
  <si>
    <t>Before billing demand (kW)</t>
  </si>
  <si>
    <t>After billing date</t>
  </si>
  <si>
    <t>After billing demand (kW)</t>
  </si>
  <si>
    <t>Billing reduction (gross kW)</t>
  </si>
  <si>
    <t>Gross kW for LRAMVA</t>
  </si>
  <si>
    <t>Port Hope</t>
  </si>
  <si>
    <t>Gravenhurst</t>
  </si>
  <si>
    <t>Ajax</t>
  </si>
  <si>
    <t>Gross energy (kWh)</t>
  </si>
  <si>
    <t>Net energy (kWh)</t>
  </si>
  <si>
    <t>Engineering demand reduction (kW)</t>
  </si>
  <si>
    <t>Details of Project #4 (2017)</t>
  </si>
  <si>
    <t>Details of Project #1 (2014)</t>
  </si>
  <si>
    <t>Net kW</t>
  </si>
  <si>
    <t xml:space="preserve">Notes: </t>
  </si>
  <si>
    <t>Gross energy savings are from project applications, NTG from IESO final reports.</t>
  </si>
  <si>
    <t>Engineering demand reduction is from tables below on details of projects</t>
  </si>
  <si>
    <t>Billing data is from tables below</t>
  </si>
  <si>
    <t>Gross kW for LRAMVA is the minimum of the engineering or billing reductions</t>
  </si>
  <si>
    <t>2017 true-up</t>
  </si>
  <si>
    <t>2017  true-up</t>
  </si>
  <si>
    <t>Cannington</t>
  </si>
  <si>
    <t>Details of Project #3 (2014)</t>
  </si>
  <si>
    <t>Table 8-a:  Port Hope</t>
  </si>
  <si>
    <t>Notes: from billing system</t>
  </si>
  <si>
    <t>Notes: from engineering data</t>
  </si>
  <si>
    <t>Table 8-b:  Gravenhurst</t>
  </si>
  <si>
    <t>Table 8-c:  Ajax</t>
  </si>
  <si>
    <t>No data available</t>
  </si>
  <si>
    <t>Save on Energy Smart Thermostat Program</t>
  </si>
  <si>
    <t>All results from IESO 2017 final verified resport for Veridian except results marked 'Unverified' where energy savings in 2015 and 2020 are from the April 2019 Participation &amp; Cost report.
For unverified results, persistence is assumed to be linear between 2015 and 2020. Demand is estimated using HPNC kW/kWh in 2016.
Where IESO reported adjustments in more than one year, these are shown separately to facilitate comparison with IESO reports.</t>
  </si>
  <si>
    <t>All results from IESO 2017 final verified resport for Veridian except results marked 'Unverified' where energy savings in 2016 and 2020 are from the April 2019 Participation &amp; Cost report.
For unverified results, persistence is assumed to be linear between 2016 and 2020.
Streetlight savings (row 311) are subtracted from reported Retrofit results (row 307) as these are dealt with separately (see Tab 8)
Where IESO reported adjustments in more than one year, these are shown separately to facilitate comparison with IESO reports.
Unverified demand for the Retrofit program is estimated using the same kW/kWh seen in the verified results.
Allocations used project specific results for both the final results and the adjustments so there are differences in the allocation for each.</t>
  </si>
  <si>
    <t>All results from IESO 2017 final verified resport for Veridian except results marked 'Unverified' where energy savings in 2017 and 2020 are from the April 2019 Participation &amp; Cost report.
For unverified results, persistence is assumed to be linear between 2017 and 2020.
Streetlight savings (rows 503 and 504) are subtracted from reported Retrofit results (rows 500 and 501) as these are dealt with separately (see Tab 8)
Unverified demand for the Retrofit program is estimated using the same kW/kWh seen in the verified results.
Allocations used project specific results where available for both the final results and the adjustments so there are differences in the allocation for each.</t>
  </si>
  <si>
    <t>All energy results from the April 2019 Participation &amp; Cost report.
Net demand estimated from gross values in CDM database using NTG and RR from 2017 verified results and scaled to match P&amp;C report.
Allocations used project specific results where available for both the final results and the adjustments so there are differences in the allocation for each.</t>
  </si>
  <si>
    <t>Net energy for 2016 and 2017 projects is from IESO</t>
  </si>
  <si>
    <t>For CDM programs that span more than one database, Elexicon analysed project specific data. Where IESO project specific net values were available, these were used. In other cases, gross values from Elexicon's CDM database were used</t>
  </si>
  <si>
    <t>Rate classes were identified for the customer of each project.</t>
  </si>
  <si>
    <t>The percentage of total energy use of projects in each rate class relative to the total energy use of all projects was calculated for all rate classes that bill by kWh (Residential and GS&lt;50)</t>
  </si>
  <si>
    <t>The percentages of total demand reduction of projects in each rate class relative to the total demand reduction of all projects was calculated for all rate classes that bill by kW (GS&gt;50)</t>
  </si>
  <si>
    <t>Street lighting projects were excluded from the analysis as these projects are dealt with separately on Tab 8</t>
  </si>
  <si>
    <t>Row 30</t>
  </si>
  <si>
    <t>2017 rates removed</t>
  </si>
  <si>
    <t>2017 not part of this application; already claimed</t>
  </si>
  <si>
    <t>D436:M436</t>
  </si>
  <si>
    <t>Energy for street lighting projects removed from Retrofit results</t>
  </si>
  <si>
    <t>Street lighting projects are analyzed separately (see Tab 8)</t>
  </si>
  <si>
    <t>D439:X439</t>
  </si>
  <si>
    <t>Street lighting data from Tab 8</t>
  </si>
  <si>
    <t>Brings back in street lighting data from Tab 8</t>
  </si>
  <si>
    <t>Rows 58:59, 123:124, 294:295,308:309</t>
  </si>
  <si>
    <t>Where IESO provided adjustments in more than one year these are shown separately</t>
  </si>
  <si>
    <t>Facilitates comparison with IESO reports</t>
  </si>
  <si>
    <t>Y304:AD309, Y317:AD318, Y317:AA318,Y493:AD501,Y521:AD522</t>
  </si>
  <si>
    <t>Based on project specific information, separate allocations are calculated for Final results and true-ups. Also, energy and demand allocated according to the billing unit of the rate class so totals may not sum to 100%</t>
  </si>
  <si>
    <t>Used available information. Lost revenue in each class is a function of the reduction by that class's billing unit and energy and demand allocations are not equal.</t>
  </si>
  <si>
    <t>D307:M397,D500:M501</t>
  </si>
  <si>
    <t>Rows 311:312, 503:504</t>
  </si>
  <si>
    <t>Interest rates not available beyond Q3 2020</t>
  </si>
  <si>
    <t>8. Streetlighting</t>
  </si>
  <si>
    <t>Entire tab</t>
  </si>
  <si>
    <t>Engineering and billing data on street lighting projects</t>
  </si>
  <si>
    <t>Separate analysis required as IESO doesn't estimate [off-peak] reductions in demand for SL</t>
  </si>
  <si>
    <t>Street light project savings have been removed from Retrofit results (row 436) as these require a separate analysis (see Tab 8).</t>
  </si>
  <si>
    <t xml:space="preserve">C54, </t>
  </si>
  <si>
    <t>Assuming interest rates in Q5 2020 are the same as Q3 2020</t>
  </si>
  <si>
    <t>Z692</t>
  </si>
  <si>
    <t>Corrected value</t>
  </si>
  <si>
    <t>Had the 2017 value in error</t>
  </si>
  <si>
    <t>Save on Energy Retrofit Program (excluding SL)</t>
  </si>
  <si>
    <t>B307</t>
  </si>
  <si>
    <t>Added clarification that Retrofit values in this row exclude streetlights, which are shown separately</t>
  </si>
  <si>
    <t>AD307</t>
  </si>
  <si>
    <t>Had incorrectly shown the allocation based on kW instead of kWh</t>
  </si>
  <si>
    <t>Y178:AC178</t>
  </si>
  <si>
    <t>Minor changes to allocation of Retrofit program</t>
  </si>
  <si>
    <t>EB-2018-0072</t>
  </si>
  <si>
    <t>2019 IRM Application</t>
  </si>
  <si>
    <t>2016-2017</t>
  </si>
  <si>
    <t>GS 50 to 2,999 kW</t>
  </si>
  <si>
    <t>GS 3,000 to 4,999 kW</t>
  </si>
  <si>
    <t>2014 Settlement Agreement, p. 38 of 54 as part of the final decision</t>
  </si>
  <si>
    <t>Home Depot Home Appliance Market Uplift Conservation Fund Pilot Program</t>
  </si>
  <si>
    <t>Save on Energy Instant Discount Program</t>
  </si>
  <si>
    <t>Save on Energy Energy Performance Program for Multi-Site Customers</t>
  </si>
  <si>
    <t>Whole Home Pilot Program</t>
  </si>
  <si>
    <t>Swimming Pool Efficiency Program</t>
  </si>
  <si>
    <t>HPS 70</t>
  </si>
  <si>
    <t>LED 50 W</t>
  </si>
  <si>
    <t>HPS 100</t>
  </si>
  <si>
    <t>LED 70 W</t>
  </si>
  <si>
    <t>HPS 150</t>
  </si>
  <si>
    <t>LED 100 W</t>
  </si>
  <si>
    <t>LED 150 W</t>
  </si>
  <si>
    <t>LED 250 W</t>
  </si>
  <si>
    <t>Cobrahead - HPS 70W</t>
  </si>
  <si>
    <t>LED-18</t>
  </si>
  <si>
    <t>Decorative - Bell Downlighting - Type 1 70W</t>
  </si>
  <si>
    <t>LED-38</t>
  </si>
  <si>
    <t>70 Decorative - Bell Downlighting - Type 1W</t>
  </si>
  <si>
    <t>LED-40</t>
  </si>
  <si>
    <t>Cobrahead - HPS 100W</t>
  </si>
  <si>
    <t>LED-43</t>
  </si>
  <si>
    <t>Decorative - Victorian Lantern Post Top 100W</t>
  </si>
  <si>
    <t>LED-46</t>
  </si>
  <si>
    <t>Decorative - Victorian Lantern Post Top - Type 1 100W</t>
  </si>
  <si>
    <t>LED-49</t>
  </si>
  <si>
    <t>Decorative - Victorian Lantern Side Mount 100W</t>
  </si>
  <si>
    <t>LED-55</t>
  </si>
  <si>
    <t>Decorative - Victorian Lantern Side Mount - Type 2 (2 Arms) 100W</t>
  </si>
  <si>
    <t>LED-57</t>
  </si>
  <si>
    <t>Sentinel - HPS 100W</t>
  </si>
  <si>
    <t>LED-61</t>
  </si>
  <si>
    <t>Cobrahead - HPS 150W</t>
  </si>
  <si>
    <t>LED-62</t>
  </si>
  <si>
    <t>Decorative - Victorian Lantern Side Mount 150W</t>
  </si>
  <si>
    <t>LED-69</t>
  </si>
  <si>
    <t>Missed Cobrahead - HPS 150W</t>
  </si>
  <si>
    <t>LED-70</t>
  </si>
  <si>
    <t>Cobrahead - HPS 200W</t>
  </si>
  <si>
    <t>LED-75</t>
  </si>
  <si>
    <t>Decorative - Box Top - Type 2 200W</t>
  </si>
  <si>
    <t>LED-79</t>
  </si>
  <si>
    <t>Decorative - Box Top - Type 3 200W</t>
  </si>
  <si>
    <t>LED-88</t>
  </si>
  <si>
    <t>Cobrahead - HPS 250W</t>
  </si>
  <si>
    <t>LED-99</t>
  </si>
  <si>
    <t>Cobrahead - HPS 400W</t>
  </si>
  <si>
    <t>LED-112</t>
  </si>
  <si>
    <t>LED-125</t>
  </si>
  <si>
    <t>LED-143</t>
  </si>
  <si>
    <t>LED-151</t>
  </si>
  <si>
    <t>LED-160</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</si>
</sst>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yyyy/mm"/>
    <numFmt numFmtId="290" formatCode="_(* #,##0.000000_);_(* \(#,##0.000000\);_(* &quot;-&quot;??_);_(@_)"/>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4"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5">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7"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9">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0"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1" applyNumberFormat="0" applyFill="0">
      <alignment horizontal="right"/>
    </xf>
    <xf numFmtId="227" fontId="78" fillId="0" borderId="71"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2" applyNumberFormat="0" applyFont="0" applyFill="0" applyAlignment="0" applyProtection="0"/>
    <xf numFmtId="171" fontId="12" fillId="0" borderId="72" applyNumberFormat="0" applyFont="0" applyFill="0" applyAlignment="0" applyProtection="0"/>
    <xf numFmtId="171" fontId="12" fillId="0" borderId="72"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4" applyNumberFormat="0" applyFill="0" applyBorder="0" applyAlignment="0" applyProtection="0">
      <alignment horizontal="left"/>
    </xf>
    <xf numFmtId="238"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7"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1"/>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5"/>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2" applyNumberFormat="0" applyAlignment="0">
      <alignment vertical="center"/>
    </xf>
    <xf numFmtId="241" fontId="194" fillId="86" borderId="83" applyNumberFormat="0" applyBorder="0" applyAlignment="0" applyProtection="0">
      <alignment vertical="center"/>
    </xf>
    <xf numFmtId="241" fontId="12" fillId="25" borderId="82"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165" fontId="193" fillId="0" borderId="64" applyFill="0" applyAlignment="0" applyProtection="0"/>
    <xf numFmtId="171" fontId="85" fillId="0" borderId="84"/>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7">
      <alignment horizontal="right"/>
    </xf>
    <xf numFmtId="204" fontId="88" fillId="0" borderId="87">
      <alignment horizontal="right"/>
    </xf>
    <xf numFmtId="204" fontId="88" fillId="0" borderId="87" applyFill="0">
      <alignment horizontal="right"/>
    </xf>
    <xf numFmtId="3" fontId="12" fillId="0" borderId="87" applyFill="0">
      <alignment horizontal="right"/>
    </xf>
    <xf numFmtId="205" fontId="88" fillId="0" borderId="87" applyFill="0">
      <alignment horizontal="right"/>
    </xf>
    <xf numFmtId="207" fontId="12" fillId="0" borderId="87">
      <alignment horizontal="right"/>
      <protection locked="0"/>
    </xf>
    <xf numFmtId="165"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9" fontId="81" fillId="65" borderId="86" applyFont="0" applyFill="0" applyBorder="0" applyAlignment="0" applyProtection="0"/>
    <xf numFmtId="231" fontId="85" fillId="0" borderId="85" applyFont="0" applyFill="0" applyBorder="0" applyAlignment="0" applyProtection="0"/>
    <xf numFmtId="235"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5" applyBorder="0" applyProtection="0">
      <alignment horizontal="right" vertical="center"/>
    </xf>
    <xf numFmtId="43"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8" fontId="173" fillId="70" borderId="88" applyBorder="0">
      <alignment horizontal="right" vertical="center"/>
      <protection locked="0"/>
    </xf>
    <xf numFmtId="283"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166" fontId="113" fillId="0" borderId="90">
      <protection locked="0"/>
    </xf>
    <xf numFmtId="208"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2" applyNumberFormat="0" applyBorder="0" applyAlignment="0" applyProtection="0">
      <alignment vertical="center"/>
    </xf>
    <xf numFmtId="171"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89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8"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7" xfId="6" applyNumberFormat="1" applyFont="1" applyFill="1" applyBorder="1" applyAlignment="1">
      <alignment horizontal="center" vertical="center" wrapText="1"/>
    </xf>
    <xf numFmtId="174" fontId="213" fillId="26" borderId="102" xfId="6" applyNumberFormat="1" applyFont="1" applyFill="1" applyBorder="1" applyAlignment="1">
      <alignment horizontal="center" vertical="center" wrapText="1"/>
    </xf>
    <xf numFmtId="174" fontId="213" fillId="26" borderId="109"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8"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4" xfId="0" applyNumberFormat="1" applyFont="1" applyFill="1" applyBorder="1" applyAlignment="1">
      <alignment horizontal="center"/>
    </xf>
    <xf numFmtId="175" fontId="91" fillId="2" borderId="102" xfId="0" applyNumberFormat="1" applyFont="1" applyFill="1" applyBorder="1" applyAlignment="1">
      <alignment horizontal="center"/>
    </xf>
    <xf numFmtId="8" fontId="91" fillId="2" borderId="95" xfId="0" applyNumberFormat="1" applyFont="1" applyFill="1" applyBorder="1" applyAlignment="1">
      <alignment horizontal="center"/>
    </xf>
    <xf numFmtId="8" fontId="91" fillId="2" borderId="96"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8"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19"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2" xfId="70" applyNumberFormat="1" applyFont="1" applyFill="1" applyBorder="1" applyAlignment="1">
      <alignment horizontal="left" vertical="center"/>
    </xf>
    <xf numFmtId="178" fontId="212" fillId="28" borderId="88"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09"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3" xfId="70" applyNumberFormat="1" applyFont="1" applyFill="1" applyBorder="1" applyAlignment="1">
      <alignment horizontal="left" vertical="center"/>
    </xf>
    <xf numFmtId="174" fontId="213" fillId="27" borderId="109" xfId="0" applyNumberFormat="1" applyFont="1" applyFill="1" applyBorder="1" applyAlignment="1">
      <alignment horizontal="center" vertical="center" wrapText="1"/>
    </xf>
    <xf numFmtId="174"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5" xfId="0" applyNumberFormat="1"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3"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169" fontId="41" fillId="2" borderId="109" xfId="0" applyNumberFormat="1" applyFont="1" applyFill="1" applyBorder="1"/>
    <xf numFmtId="169" fontId="41" fillId="2" borderId="133" xfId="70" applyFont="1" applyFill="1" applyBorder="1"/>
    <xf numFmtId="169" fontId="41" fillId="2" borderId="109" xfId="70" applyFont="1" applyFill="1" applyBorder="1"/>
    <xf numFmtId="169" fontId="41" fillId="2" borderId="121" xfId="70" applyFont="1" applyFill="1" applyBorder="1"/>
    <xf numFmtId="169" fontId="41" fillId="2" borderId="136" xfId="70" applyFont="1" applyFill="1" applyBorder="1"/>
    <xf numFmtId="169" fontId="41" fillId="2" borderId="0" xfId="70" applyFont="1" applyFill="1"/>
    <xf numFmtId="0" fontId="47" fillId="88" borderId="94" xfId="0" applyNumberFormat="1" applyFont="1" applyFill="1" applyBorder="1" applyAlignment="1">
      <alignment horizontal="center" vertical="center" wrapText="1"/>
    </xf>
    <xf numFmtId="174"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09" xfId="0" applyNumberFormat="1" applyFont="1" applyFill="1" applyBorder="1" applyAlignment="1">
      <alignment horizontal="left" vertical="center" wrapText="1"/>
    </xf>
    <xf numFmtId="174" fontId="47" fillId="88" borderId="94"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4" fontId="45" fillId="88" borderId="121" xfId="0" applyNumberFormat="1" applyFont="1" applyFill="1" applyBorder="1" applyAlignment="1">
      <alignment horizontal="center" vertical="center" wrapText="1"/>
    </xf>
    <xf numFmtId="174" fontId="45" fillId="88" borderId="137" xfId="0" applyNumberFormat="1" applyFont="1" applyFill="1" applyBorder="1" applyAlignment="1">
      <alignment horizontal="center" vertical="center" wrapText="1"/>
    </xf>
    <xf numFmtId="174" fontId="45" fillId="88" borderId="133" xfId="0" applyNumberFormat="1" applyFont="1" applyFill="1" applyBorder="1" applyAlignment="1">
      <alignment horizontal="center" vertical="center" wrapText="1"/>
    </xf>
    <xf numFmtId="174" fontId="91" fillId="88" borderId="121" xfId="0" applyNumberFormat="1" applyFont="1" applyFill="1" applyBorder="1" applyAlignment="1">
      <alignment horizontal="center" vertical="center" wrapText="1"/>
    </xf>
    <xf numFmtId="0" fontId="219" fillId="2" borderId="137" xfId="0" applyFont="1" applyFill="1" applyBorder="1"/>
    <xf numFmtId="174" fontId="91" fillId="88" borderId="137" xfId="0" applyNumberFormat="1" applyFont="1" applyFill="1" applyBorder="1" applyAlignment="1">
      <alignment horizontal="center" vertical="center" wrapText="1"/>
    </xf>
    <xf numFmtId="174"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8"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09"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3" xfId="73" applyNumberFormat="1" applyFont="1" applyFill="1" applyBorder="1" applyAlignment="1">
      <alignment horizontal="center" vertical="center"/>
    </xf>
    <xf numFmtId="175" fontId="47" fillId="2" borderId="109"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7"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7" xfId="73" applyFont="1" applyBorder="1" applyAlignment="1">
      <alignment vertical="center"/>
    </xf>
    <xf numFmtId="0" fontId="217" fillId="2" borderId="109"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8" fontId="212" fillId="90" borderId="139"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8"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xf>
    <xf numFmtId="175" fontId="91" fillId="2" borderId="141" xfId="0" applyNumberFormat="1" applyFont="1" applyFill="1" applyBorder="1" applyAlignment="1">
      <alignment horizontal="center" vertical="center"/>
    </xf>
    <xf numFmtId="175" fontId="91" fillId="2" borderId="54"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7" xfId="0" applyFont="1" applyFill="1" applyBorder="1" applyAlignment="1">
      <alignment vertical="center" wrapText="1"/>
    </xf>
    <xf numFmtId="0" fontId="45" fillId="2" borderId="10" xfId="0" applyFont="1" applyFill="1" applyBorder="1" applyAlignment="1">
      <alignment vertical="center"/>
    </xf>
    <xf numFmtId="0" fontId="45" fillId="2" borderId="87"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5" xfId="0" applyNumberFormat="1" applyFont="1" applyFill="1" applyBorder="1" applyAlignment="1">
      <alignment horizontal="center"/>
    </xf>
    <xf numFmtId="8" fontId="91" fillId="2" borderId="116" xfId="0" applyNumberFormat="1" applyFont="1" applyFill="1" applyBorder="1" applyAlignment="1">
      <alignment horizontal="center"/>
    </xf>
    <xf numFmtId="172" fontId="45" fillId="2" borderId="136" xfId="0" applyNumberFormat="1" applyFont="1" applyFill="1" applyBorder="1" applyAlignment="1" applyProtection="1">
      <alignment horizontal="center"/>
    </xf>
    <xf numFmtId="288" fontId="41" fillId="2" borderId="102" xfId="0" applyNumberFormat="1" applyFont="1" applyFill="1" applyBorder="1" applyAlignment="1" applyProtection="1">
      <alignment horizontal="center"/>
    </xf>
    <xf numFmtId="288" fontId="45" fillId="2" borderId="136" xfId="0" applyNumberFormat="1" applyFont="1" applyFill="1" applyBorder="1" applyAlignment="1" applyProtection="1">
      <alignment horizontal="center"/>
    </xf>
    <xf numFmtId="172" fontId="45" fillId="2" borderId="106"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6"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4"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8"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2" xfId="70" applyFont="1" applyFill="1" applyBorder="1" applyAlignment="1">
      <alignment horizontal="left" vertical="center"/>
    </xf>
    <xf numFmtId="181"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37" fontId="41" fillId="28" borderId="34" xfId="0" applyNumberFormat="1" applyFont="1" applyFill="1" applyBorder="1" applyAlignment="1" applyProtection="1">
      <alignment horizontal="center"/>
      <protection locked="0"/>
    </xf>
    <xf numFmtId="10" fontId="58" fillId="2" borderId="0" xfId="0" applyNumberFormat="1" applyFont="1" applyFill="1" applyBorder="1" applyAlignment="1" applyProtection="1">
      <alignment horizontal="center" vertical="center"/>
    </xf>
    <xf numFmtId="10" fontId="58" fillId="28" borderId="0" xfId="72" applyNumberFormat="1" applyFont="1" applyFill="1" applyBorder="1" applyAlignment="1" applyProtection="1">
      <alignment horizontal="center" vertical="center"/>
      <protection locked="0"/>
    </xf>
    <xf numFmtId="0" fontId="222" fillId="2" borderId="88" xfId="0" applyNumberFormat="1" applyFont="1" applyFill="1" applyBorder="1" applyAlignment="1" applyProtection="1">
      <alignment vertical="top"/>
      <protection locked="0"/>
    </xf>
    <xf numFmtId="3" fontId="222" fillId="2" borderId="88" xfId="0" applyNumberFormat="1" applyFont="1" applyFill="1" applyBorder="1" applyAlignment="1" applyProtection="1">
      <alignment vertical="center"/>
      <protection locked="0"/>
    </xf>
    <xf numFmtId="3" fontId="5" fillId="28" borderId="35" xfId="0" applyNumberFormat="1" applyFont="1" applyFill="1" applyBorder="1" applyProtection="1">
      <protection locked="0"/>
    </xf>
    <xf numFmtId="3" fontId="45" fillId="2" borderId="0" xfId="0" applyNumberFormat="1" applyFont="1" applyFill="1" applyAlignment="1" applyProtection="1">
      <alignment horizontal="center" vertical="center"/>
      <protection locked="0"/>
    </xf>
    <xf numFmtId="3" fontId="58" fillId="2" borderId="0" xfId="0" applyNumberFormat="1" applyFont="1" applyFill="1" applyAlignment="1" applyProtection="1">
      <alignment horizontal="center" vertical="center"/>
      <protection locked="0"/>
    </xf>
    <xf numFmtId="10" fontId="45" fillId="28" borderId="0" xfId="72" applyNumberFormat="1" applyFont="1" applyFill="1" applyBorder="1" applyAlignment="1">
      <alignment horizontal="center" vertical="center"/>
    </xf>
    <xf numFmtId="0" fontId="222" fillId="2" borderId="0" xfId="0" applyFont="1" applyFill="1" applyBorder="1" applyAlignment="1" applyProtection="1">
      <alignment vertical="top" wrapText="1"/>
      <protection locked="0"/>
    </xf>
    <xf numFmtId="3" fontId="222" fillId="2" borderId="0" xfId="0" applyNumberFormat="1" applyFont="1" applyFill="1" applyBorder="1" applyAlignment="1" applyProtection="1">
      <alignment vertical="center"/>
      <protection locked="0"/>
    </xf>
    <xf numFmtId="3" fontId="91" fillId="2" borderId="0" xfId="0" applyNumberFormat="1" applyFont="1" applyFill="1" applyBorder="1" applyAlignment="1" applyProtection="1">
      <alignment vertical="top" wrapText="1"/>
      <protection locked="0"/>
    </xf>
    <xf numFmtId="9" fontId="72" fillId="26" borderId="35" xfId="5151" applyNumberFormat="1" applyFont="1" applyFill="1" applyBorder="1" applyAlignment="1">
      <alignment horizontal="center" vertical="center" wrapText="1"/>
    </xf>
    <xf numFmtId="43" fontId="5" fillId="28" borderId="35" xfId="71" applyFont="1" applyFill="1" applyBorder="1" applyProtection="1">
      <protection locked="0"/>
    </xf>
    <xf numFmtId="40" fontId="73" fillId="2" borderId="0" xfId="0" applyNumberFormat="1" applyFont="1" applyFill="1"/>
    <xf numFmtId="40" fontId="5" fillId="28" borderId="35" xfId="0" applyNumberFormat="1" applyFont="1" applyFill="1" applyBorder="1" applyProtection="1">
      <protection locked="0"/>
    </xf>
    <xf numFmtId="0" fontId="73" fillId="2" borderId="0" xfId="0" applyFont="1" applyFill="1"/>
    <xf numFmtId="43" fontId="4" fillId="28" borderId="35" xfId="71" quotePrefix="1" applyFont="1" applyFill="1" applyBorder="1" applyProtection="1">
      <protection locked="0"/>
    </xf>
    <xf numFmtId="40" fontId="0" fillId="2" borderId="0" xfId="0" applyNumberFormat="1" applyFill="1"/>
    <xf numFmtId="43" fontId="5" fillId="28" borderId="35" xfId="71" quotePrefix="1" applyFont="1" applyFill="1" applyBorder="1" applyProtection="1">
      <protection locked="0"/>
    </xf>
    <xf numFmtId="9" fontId="72" fillId="26" borderId="35" xfId="5151" applyNumberFormat="1" applyFont="1" applyFill="1" applyBorder="1" applyAlignment="1">
      <alignment horizontal="center" vertical="center" wrapText="1"/>
    </xf>
    <xf numFmtId="9" fontId="5" fillId="28" borderId="35" xfId="0" applyNumberFormat="1" applyFont="1" applyFill="1" applyBorder="1" applyProtection="1">
      <protection locked="0"/>
    </xf>
    <xf numFmtId="39" fontId="5" fillId="28" borderId="35" xfId="0" applyNumberFormat="1" applyFont="1" applyFill="1" applyBorder="1" applyProtection="1">
      <protection locked="0"/>
    </xf>
    <xf numFmtId="38" fontId="244" fillId="28" borderId="35" xfId="0" quotePrefix="1" applyNumberFormat="1" applyFont="1" applyFill="1" applyBorder="1" applyAlignment="1" applyProtection="1">
      <alignment horizontal="center"/>
      <protection locked="0"/>
    </xf>
    <xf numFmtId="38" fontId="245" fillId="28" borderId="35" xfId="0" applyNumberFormat="1" applyFont="1" applyFill="1" applyBorder="1" applyAlignment="1" applyProtection="1">
      <alignment horizontal="center"/>
      <protection locked="0"/>
    </xf>
    <xf numFmtId="0" fontId="72" fillId="26" borderId="35" xfId="5151" applyNumberFormat="1" applyFont="1" applyFill="1" applyBorder="1" applyAlignment="1">
      <alignment horizontal="center" vertical="center" wrapText="1"/>
    </xf>
    <xf numFmtId="0" fontId="1" fillId="0" borderId="35" xfId="0" applyFont="1" applyBorder="1"/>
    <xf numFmtId="181" fontId="1" fillId="0" borderId="35" xfId="71" applyNumberFormat="1" applyFont="1" applyBorder="1"/>
    <xf numFmtId="40" fontId="1" fillId="0" borderId="35" xfId="0" applyNumberFormat="1" applyFont="1" applyBorder="1"/>
    <xf numFmtId="289" fontId="1" fillId="0" borderId="35" xfId="0" applyNumberFormat="1" applyFont="1" applyBorder="1"/>
    <xf numFmtId="39" fontId="1" fillId="0" borderId="35" xfId="0" applyNumberFormat="1" applyFont="1" applyBorder="1"/>
    <xf numFmtId="0" fontId="1" fillId="0" borderId="52" xfId="0" applyFont="1" applyBorder="1"/>
    <xf numFmtId="181" fontId="1" fillId="0" borderId="52" xfId="71" applyNumberFormat="1" applyFont="1" applyBorder="1"/>
    <xf numFmtId="40" fontId="1" fillId="0" borderId="52" xfId="0" applyNumberFormat="1" applyFont="1" applyBorder="1"/>
    <xf numFmtId="289" fontId="1" fillId="0" borderId="52" xfId="0" applyNumberFormat="1" applyFont="1" applyBorder="1"/>
    <xf numFmtId="39" fontId="1" fillId="0" borderId="52" xfId="0" applyNumberFormat="1" applyFont="1" applyBorder="1"/>
    <xf numFmtId="0" fontId="1" fillId="0" borderId="143" xfId="0" applyFont="1" applyBorder="1"/>
    <xf numFmtId="181" fontId="1" fillId="0" borderId="143" xfId="71" applyNumberFormat="1" applyFont="1" applyBorder="1"/>
    <xf numFmtId="181" fontId="1" fillId="28" borderId="35" xfId="71" applyNumberFormat="1" applyFont="1" applyFill="1" applyBorder="1"/>
    <xf numFmtId="0" fontId="1" fillId="28" borderId="35" xfId="0" applyFont="1" applyFill="1" applyBorder="1"/>
    <xf numFmtId="3" fontId="1" fillId="28" borderId="52" xfId="0" applyNumberFormat="1" applyFont="1" applyFill="1" applyBorder="1"/>
    <xf numFmtId="4" fontId="1" fillId="28" borderId="52" xfId="0" applyNumberFormat="1" applyFont="1" applyFill="1" applyBorder="1"/>
    <xf numFmtId="43" fontId="1" fillId="0" borderId="35" xfId="71" applyFont="1" applyBorder="1"/>
    <xf numFmtId="43" fontId="1" fillId="0" borderId="52" xfId="71" applyFont="1" applyBorder="1"/>
    <xf numFmtId="43" fontId="1" fillId="0" borderId="143" xfId="71" applyFont="1" applyBorder="1"/>
    <xf numFmtId="0" fontId="1" fillId="2" borderId="0" xfId="0" applyFont="1" applyFill="1"/>
    <xf numFmtId="181" fontId="1" fillId="2" borderId="35" xfId="71" applyNumberFormat="1" applyFont="1" applyFill="1" applyBorder="1"/>
    <xf numFmtId="0" fontId="1" fillId="2" borderId="35" xfId="0" applyFont="1" applyFill="1" applyBorder="1"/>
    <xf numFmtId="0" fontId="1" fillId="0" borderId="36" xfId="0" applyFont="1" applyBorder="1"/>
    <xf numFmtId="181" fontId="1" fillId="0" borderId="36" xfId="71" applyNumberFormat="1" applyFont="1" applyBorder="1"/>
    <xf numFmtId="43" fontId="1" fillId="0" borderId="36" xfId="71" applyFont="1" applyBorder="1"/>
    <xf numFmtId="0" fontId="222" fillId="2" borderId="88" xfId="0" applyFont="1" applyFill="1" applyBorder="1" applyAlignment="1" applyProtection="1">
      <alignment vertical="top" wrapText="1"/>
      <protection locked="0"/>
    </xf>
    <xf numFmtId="43" fontId="0" fillId="2" borderId="0" xfId="0" applyNumberFormat="1" applyFill="1"/>
    <xf numFmtId="290" fontId="0" fillId="2" borderId="0" xfId="0" applyNumberFormat="1" applyFill="1"/>
    <xf numFmtId="181" fontId="13" fillId="2" borderId="109" xfId="71" applyNumberFormat="1" applyFont="1" applyFill="1" applyBorder="1" applyAlignment="1">
      <alignment horizontal="center"/>
    </xf>
    <xf numFmtId="10" fontId="58" fillId="28" borderId="8" xfId="0" applyNumberFormat="1" applyFont="1" applyFill="1" applyBorder="1" applyAlignment="1">
      <alignment horizontal="center"/>
    </xf>
    <xf numFmtId="10" fontId="58" fillId="28" borderId="48" xfId="0" applyNumberFormat="1" applyFont="1" applyFill="1" applyBorder="1" applyAlignment="1" applyProtection="1">
      <alignment horizontal="center"/>
      <protection locked="0"/>
    </xf>
    <xf numFmtId="10" fontId="58" fillId="28" borderId="7" xfId="0" applyNumberFormat="1" applyFont="1" applyFill="1" applyBorder="1" applyAlignment="1" applyProtection="1">
      <alignment horizontal="center"/>
      <protection locked="0"/>
    </xf>
    <xf numFmtId="0" fontId="0" fillId="28" borderId="109" xfId="0" applyFill="1" applyBorder="1" applyAlignment="1">
      <alignment wrapText="1"/>
    </xf>
    <xf numFmtId="10" fontId="58" fillId="28" borderId="0" xfId="0" applyNumberFormat="1" applyFont="1" applyFill="1" applyBorder="1" applyAlignment="1" applyProtection="1">
      <alignment horizontal="center" vertical="center"/>
      <protection locked="0"/>
    </xf>
    <xf numFmtId="9" fontId="58" fillId="28"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52" fillId="26" borderId="108" xfId="0" applyFont="1" applyFill="1" applyBorder="1" applyAlignment="1">
      <alignment horizontal="center" vertical="center"/>
    </xf>
    <xf numFmtId="0" fontId="52" fillId="26" borderId="5"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137" xfId="0" applyFont="1" applyFill="1" applyBorder="1" applyAlignment="1">
      <alignment vertical="center" wrapText="1"/>
    </xf>
    <xf numFmtId="0" fontId="48" fillId="2" borderId="133" xfId="0" applyFont="1" applyFill="1" applyBorder="1" applyAlignment="1">
      <alignment vertical="center" wrapText="1"/>
    </xf>
    <xf numFmtId="0" fontId="230" fillId="2" borderId="0" xfId="0" applyFont="1" applyFill="1" applyAlignment="1">
      <alignment horizontal="left"/>
    </xf>
    <xf numFmtId="0" fontId="91" fillId="2" borderId="117" xfId="0" applyFont="1" applyFill="1" applyBorder="1" applyAlignment="1">
      <alignment horizontal="center" wrapText="1"/>
    </xf>
    <xf numFmtId="0" fontId="91" fillId="2" borderId="102" xfId="0" applyFont="1" applyFill="1" applyBorder="1" applyAlignment="1">
      <alignment horizontal="center" wrapText="1"/>
    </xf>
    <xf numFmtId="0" fontId="91" fillId="2" borderId="96" xfId="0" applyFont="1" applyFill="1" applyBorder="1" applyAlignment="1">
      <alignment horizontal="center" wrapText="1"/>
    </xf>
    <xf numFmtId="0" fontId="91" fillId="2" borderId="88"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8" xfId="0" applyFont="1" applyFill="1" applyBorder="1" applyAlignment="1">
      <alignment horizontal="center" wrapText="1"/>
    </xf>
    <xf numFmtId="0" fontId="91" fillId="2" borderId="5" xfId="0" applyFont="1" applyFill="1" applyBorder="1" applyAlignment="1">
      <alignment horizontal="center" wrapText="1"/>
    </xf>
    <xf numFmtId="0" fontId="91" fillId="2" borderId="111" xfId="0" applyFont="1" applyFill="1" applyBorder="1" applyAlignment="1">
      <alignment horizontal="center" wrapText="1"/>
    </xf>
    <xf numFmtId="175" fontId="91" fillId="28" borderId="121" xfId="0" applyNumberFormat="1" applyFont="1" applyFill="1" applyBorder="1" applyAlignment="1">
      <alignment horizontal="left"/>
    </xf>
    <xf numFmtId="175" fontId="91" fillId="28" borderId="133"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1" xfId="0" applyNumberFormat="1" applyFont="1" applyFill="1" applyBorder="1" applyAlignment="1">
      <alignment horizontal="left"/>
    </xf>
    <xf numFmtId="175" fontId="47" fillId="2" borderId="133" xfId="0" applyNumberFormat="1" applyFont="1" applyFill="1" applyBorder="1" applyAlignment="1">
      <alignment horizontal="left"/>
    </xf>
    <xf numFmtId="174" fontId="213" fillId="26" borderId="121" xfId="6" applyNumberFormat="1" applyFont="1" applyFill="1" applyBorder="1" applyAlignment="1">
      <alignment horizontal="center" vertical="center" wrapText="1"/>
    </xf>
    <xf numFmtId="174" fontId="213" fillId="26" borderId="133" xfId="6" applyNumberFormat="1" applyFont="1" applyFill="1" applyBorder="1" applyAlignment="1">
      <alignment horizontal="center"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12"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8" fontId="212" fillId="92" borderId="139" xfId="40" applyNumberFormat="1" applyFont="1" applyFill="1" applyBorder="1" applyAlignment="1">
      <alignment horizontal="left" vertical="center"/>
    </xf>
    <xf numFmtId="178" fontId="212" fillId="92" borderId="140"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12" xfId="0" applyFont="1" applyFill="1" applyBorder="1" applyAlignment="1" applyProtection="1">
      <alignment horizontal="left" vertical="top"/>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219" fillId="28" borderId="102" xfId="0" applyFont="1" applyFill="1" applyBorder="1" applyAlignment="1" applyProtection="1">
      <alignment horizontal="left"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119" xfId="5151" applyNumberFormat="1" applyFont="1" applyFill="1" applyBorder="1" applyAlignment="1">
      <alignment horizontal="center" vertical="center" wrapText="1"/>
    </xf>
    <xf numFmtId="9" fontId="72" fillId="26" borderId="141" xfId="5151" applyNumberFormat="1" applyFont="1" applyFill="1" applyBorder="1" applyAlignment="1">
      <alignment horizontal="center" vertical="center" wrapText="1"/>
    </xf>
    <xf numFmtId="9" fontId="72" fillId="26" borderId="142" xfId="5151" applyNumberFormat="1" applyFont="1" applyFill="1" applyBorder="1" applyAlignment="1">
      <alignment horizontal="center" vertical="center" wrapText="1"/>
    </xf>
    <xf numFmtId="9" fontId="72" fillId="26" borderId="52"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2530916" cy="2368963"/>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338668" y="134471"/>
          <a:ext cx="23325665" cy="2175734"/>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22182667" cy="1989667"/>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52400"/>
          <a:ext cx="32289750" cy="1956506"/>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297519" y="287432"/>
          <a:ext cx="18184157" cy="2289922"/>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23825" y="76200"/>
          <a:ext cx="20953195" cy="1967006"/>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35155" y="47006"/>
          <a:ext cx="18197669" cy="2335383"/>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161925</xdr:rowOff>
        </xdr:to>
        <xdr:sp macro="" textlink="">
          <xdr:nvSpPr>
            <xdr:cNvPr id="3106" name="Check Box 34" hidden="1">
              <a:extLst>
                <a:ext uri="{63B3BB69-23CF-44E3-9099-C40C66FF867C}">
                  <a14:compatExt spid="_x0000_s3106"/>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38125" y="38100"/>
          <a:ext cx="18157825" cy="2190750"/>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02950" y="0"/>
          <a:ext cx="22065606" cy="2177646"/>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541987" y="281441"/>
          <a:ext cx="17460266" cy="1560058"/>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52989" y="216648"/>
          <a:ext cx="20010860" cy="2251548"/>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8" t="s">
        <v>174</v>
      </c>
      <c r="C3" s="818"/>
    </row>
    <row r="4" spans="1:3" ht="11.25" customHeight="1"/>
    <row r="5" spans="1:3" s="30" customFormat="1" ht="25.5" customHeight="1">
      <c r="B5" s="60" t="s">
        <v>419</v>
      </c>
      <c r="C5" s="60" t="s">
        <v>173</v>
      </c>
    </row>
    <row r="6" spans="1:3" s="176" customFormat="1" ht="48" customHeight="1">
      <c r="A6" s="241"/>
      <c r="B6" s="617" t="s">
        <v>170</v>
      </c>
      <c r="C6" s="670" t="s">
        <v>603</v>
      </c>
    </row>
    <row r="7" spans="1:3" s="176" customFormat="1" ht="21" customHeight="1">
      <c r="A7" s="241"/>
      <c r="B7" s="611" t="s">
        <v>551</v>
      </c>
      <c r="C7" s="671" t="s">
        <v>616</v>
      </c>
    </row>
    <row r="8" spans="1:3" s="176" customFormat="1" ht="32.25" customHeight="1">
      <c r="B8" s="611" t="s">
        <v>367</v>
      </c>
      <c r="C8" s="672" t="s">
        <v>604</v>
      </c>
    </row>
    <row r="9" spans="1:3" s="176" customFormat="1" ht="27.75" customHeight="1">
      <c r="B9" s="611" t="s">
        <v>169</v>
      </c>
      <c r="C9" s="672" t="s">
        <v>605</v>
      </c>
    </row>
    <row r="10" spans="1:3" s="176" customFormat="1" ht="33" customHeight="1">
      <c r="B10" s="611" t="s">
        <v>601</v>
      </c>
      <c r="C10" s="671" t="s">
        <v>609</v>
      </c>
    </row>
    <row r="11" spans="1:3" s="176" customFormat="1" ht="26.25" customHeight="1">
      <c r="B11" s="626" t="s">
        <v>368</v>
      </c>
      <c r="C11" s="674" t="s">
        <v>606</v>
      </c>
    </row>
    <row r="12" spans="1:3" s="176" customFormat="1" ht="39.75" customHeight="1">
      <c r="B12" s="611" t="s">
        <v>369</v>
      </c>
      <c r="C12" s="672" t="s">
        <v>607</v>
      </c>
    </row>
    <row r="13" spans="1:3" s="176" customFormat="1" ht="18" customHeight="1">
      <c r="B13" s="611" t="s">
        <v>370</v>
      </c>
      <c r="C13" s="672" t="s">
        <v>608</v>
      </c>
    </row>
    <row r="14" spans="1:3" s="176" customFormat="1" ht="13.5" customHeight="1">
      <c r="B14" s="611"/>
      <c r="C14" s="673"/>
    </row>
    <row r="15" spans="1:3" s="176" customFormat="1" ht="18" customHeight="1">
      <c r="B15" s="611" t="s">
        <v>671</v>
      </c>
      <c r="C15" s="671" t="s">
        <v>669</v>
      </c>
    </row>
    <row r="16" spans="1:3" s="176" customFormat="1" ht="8.25" customHeight="1">
      <c r="B16" s="611"/>
      <c r="C16" s="673"/>
    </row>
    <row r="17" spans="2:3" s="176" customFormat="1" ht="33" customHeight="1">
      <c r="B17" s="675" t="s">
        <v>602</v>
      </c>
      <c r="C17" s="676" t="s">
        <v>670</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7"/>
  <sheetViews>
    <sheetView topLeftCell="M168" zoomScale="90" zoomScaleNormal="90" zoomScaleSheetLayoutView="80" zoomScalePageLayoutView="85" workbookViewId="0">
      <selection activeCell="Y178" sqref="Y178:AC178"/>
    </sheetView>
  </sheetViews>
  <sheetFormatPr defaultColWidth="9.140625" defaultRowHeight="14.25" outlineLevelRow="1" outlineLevelCol="1"/>
  <cols>
    <col min="1" max="1" width="4.7109375" style="508" customWidth="1"/>
    <col min="2" max="2" width="43.7109375" style="254" customWidth="1"/>
    <col min="3" max="3" width="14" style="254" customWidth="1"/>
    <col min="4" max="4" width="11.28515625" style="253" bestFit="1" customWidth="1"/>
    <col min="5" max="11" width="11.28515625" style="253" bestFit="1" customWidth="1" outlineLevel="1"/>
    <col min="12" max="13" width="10.140625" style="253" bestFit="1" customWidth="1" outlineLevel="1"/>
    <col min="14" max="14" width="9.7109375" style="253" customWidth="1" outlineLevel="1"/>
    <col min="15" max="15" width="10.140625" style="253" customWidth="1"/>
    <col min="16" max="24" width="10.140625" style="253" customWidth="1" outlineLevel="1"/>
    <col min="25" max="25" width="14.140625" style="255" customWidth="1"/>
    <col min="26" max="26" width="14.42578125" style="255" customWidth="1"/>
    <col min="27" max="27" width="16.85546875" style="255" customWidth="1"/>
    <col min="28" max="28" width="17.42578125" style="255" customWidth="1"/>
    <col min="29" max="35" width="14.42578125" style="255" customWidth="1"/>
    <col min="36" max="38" width="15" style="255" customWidth="1"/>
    <col min="39" max="39" width="14.28515625" style="256" customWidth="1"/>
    <col min="40" max="40" width="14.42578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68"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65" t="s">
        <v>550</v>
      </c>
      <c r="D5" s="86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9" t="s">
        <v>504</v>
      </c>
      <c r="C7" s="870" t="s">
        <v>634</v>
      </c>
      <c r="D7" s="870"/>
      <c r="E7" s="870"/>
      <c r="F7" s="870"/>
      <c r="G7" s="870"/>
      <c r="H7" s="870"/>
      <c r="I7" s="870"/>
      <c r="J7" s="870"/>
      <c r="K7" s="870"/>
      <c r="L7" s="870"/>
      <c r="M7" s="870"/>
      <c r="N7" s="870"/>
      <c r="O7" s="870"/>
      <c r="P7" s="870"/>
      <c r="Q7" s="870"/>
      <c r="R7" s="870"/>
      <c r="S7" s="870"/>
      <c r="T7" s="870"/>
      <c r="U7" s="870"/>
      <c r="V7" s="870"/>
      <c r="W7" s="870"/>
      <c r="X7" s="870"/>
      <c r="Y7" s="605"/>
      <c r="Z7" s="605"/>
      <c r="AA7" s="605"/>
      <c r="AB7" s="605"/>
      <c r="AC7" s="605"/>
      <c r="AD7" s="605"/>
      <c r="AE7" s="270"/>
      <c r="AF7" s="270"/>
      <c r="AG7" s="270"/>
      <c r="AH7" s="270"/>
      <c r="AI7" s="270"/>
      <c r="AJ7" s="270"/>
      <c r="AK7" s="270"/>
      <c r="AL7" s="270"/>
    </row>
    <row r="8" spans="1:39" s="271" customFormat="1" ht="58.5" customHeight="1">
      <c r="A8" s="508"/>
      <c r="B8" s="869"/>
      <c r="C8" s="870" t="s">
        <v>573</v>
      </c>
      <c r="D8" s="870"/>
      <c r="E8" s="870"/>
      <c r="F8" s="870"/>
      <c r="G8" s="870"/>
      <c r="H8" s="870"/>
      <c r="I8" s="870"/>
      <c r="J8" s="870"/>
      <c r="K8" s="870"/>
      <c r="L8" s="870"/>
      <c r="M8" s="870"/>
      <c r="N8" s="870"/>
      <c r="O8" s="870"/>
      <c r="P8" s="870"/>
      <c r="Q8" s="870"/>
      <c r="R8" s="870"/>
      <c r="S8" s="870"/>
      <c r="T8" s="870"/>
      <c r="U8" s="870"/>
      <c r="V8" s="870"/>
      <c r="W8" s="870"/>
      <c r="X8" s="870"/>
      <c r="Y8" s="605"/>
      <c r="Z8" s="605"/>
      <c r="AA8" s="605"/>
      <c r="AB8" s="605"/>
      <c r="AC8" s="605"/>
      <c r="AD8" s="605"/>
      <c r="AE8" s="272"/>
      <c r="AF8" s="255"/>
      <c r="AG8" s="255"/>
      <c r="AH8" s="255"/>
      <c r="AI8" s="255"/>
      <c r="AJ8" s="255"/>
      <c r="AK8" s="255"/>
      <c r="AL8" s="255"/>
      <c r="AM8" s="256"/>
    </row>
    <row r="9" spans="1:39" s="271" customFormat="1" ht="57.75" customHeight="1">
      <c r="A9" s="508"/>
      <c r="B9" s="273"/>
      <c r="C9" s="870" t="s">
        <v>572</v>
      </c>
      <c r="D9" s="870"/>
      <c r="E9" s="870"/>
      <c r="F9" s="870"/>
      <c r="G9" s="870"/>
      <c r="H9" s="870"/>
      <c r="I9" s="870"/>
      <c r="J9" s="870"/>
      <c r="K9" s="870"/>
      <c r="L9" s="870"/>
      <c r="M9" s="870"/>
      <c r="N9" s="870"/>
      <c r="O9" s="870"/>
      <c r="P9" s="870"/>
      <c r="Q9" s="870"/>
      <c r="R9" s="870"/>
      <c r="S9" s="870"/>
      <c r="T9" s="870"/>
      <c r="U9" s="870"/>
      <c r="V9" s="870"/>
      <c r="W9" s="870"/>
      <c r="X9" s="870"/>
      <c r="Y9" s="605"/>
      <c r="Z9" s="605"/>
      <c r="AA9" s="605"/>
      <c r="AB9" s="605"/>
      <c r="AC9" s="605"/>
      <c r="AD9" s="605"/>
      <c r="AE9" s="272"/>
      <c r="AF9" s="255"/>
      <c r="AG9" s="255"/>
      <c r="AH9" s="255"/>
      <c r="AI9" s="255"/>
      <c r="AJ9" s="255"/>
      <c r="AK9" s="255"/>
      <c r="AL9" s="255"/>
      <c r="AM9" s="256"/>
    </row>
    <row r="10" spans="1:39" ht="41.25" customHeight="1">
      <c r="B10" s="275"/>
      <c r="C10" s="870" t="s">
        <v>637</v>
      </c>
      <c r="D10" s="870"/>
      <c r="E10" s="870"/>
      <c r="F10" s="870"/>
      <c r="G10" s="870"/>
      <c r="H10" s="870"/>
      <c r="I10" s="870"/>
      <c r="J10" s="870"/>
      <c r="K10" s="870"/>
      <c r="L10" s="870"/>
      <c r="M10" s="870"/>
      <c r="N10" s="870"/>
      <c r="O10" s="870"/>
      <c r="P10" s="870"/>
      <c r="Q10" s="870"/>
      <c r="R10" s="870"/>
      <c r="S10" s="870"/>
      <c r="T10" s="870"/>
      <c r="U10" s="870"/>
      <c r="V10" s="870"/>
      <c r="W10" s="870"/>
      <c r="X10" s="870"/>
      <c r="Y10" s="605"/>
      <c r="Z10" s="605"/>
      <c r="AA10" s="605"/>
      <c r="AB10" s="605"/>
      <c r="AC10" s="605"/>
      <c r="AD10" s="605"/>
      <c r="AE10" s="272"/>
      <c r="AF10" s="276"/>
      <c r="AG10" s="276"/>
      <c r="AH10" s="276"/>
      <c r="AI10" s="276"/>
      <c r="AJ10" s="276"/>
      <c r="AK10" s="276"/>
      <c r="AL10" s="276"/>
    </row>
    <row r="11" spans="1:39" ht="53.25" customHeight="1">
      <c r="C11" s="870" t="s">
        <v>623</v>
      </c>
      <c r="D11" s="870"/>
      <c r="E11" s="870"/>
      <c r="F11" s="870"/>
      <c r="G11" s="870"/>
      <c r="H11" s="870"/>
      <c r="I11" s="870"/>
      <c r="J11" s="870"/>
      <c r="K11" s="870"/>
      <c r="L11" s="870"/>
      <c r="M11" s="870"/>
      <c r="N11" s="870"/>
      <c r="O11" s="870"/>
      <c r="P11" s="870"/>
      <c r="Q11" s="870"/>
      <c r="R11" s="870"/>
      <c r="S11" s="870"/>
      <c r="T11" s="870"/>
      <c r="U11" s="870"/>
      <c r="V11" s="870"/>
      <c r="W11" s="870"/>
      <c r="X11" s="870"/>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9" t="s">
        <v>526</v>
      </c>
      <c r="C13" s="590" t="s">
        <v>521</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69"/>
      <c r="C14" s="590" t="s">
        <v>522</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523</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524</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hidden="1">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hidden="1" customHeight="1">
      <c r="A19" s="508"/>
      <c r="B19" s="871" t="s">
        <v>211</v>
      </c>
      <c r="C19" s="873" t="s">
        <v>33</v>
      </c>
      <c r="D19" s="284" t="s">
        <v>421</v>
      </c>
      <c r="E19" s="875" t="s">
        <v>209</v>
      </c>
      <c r="F19" s="876"/>
      <c r="G19" s="876"/>
      <c r="H19" s="876"/>
      <c r="I19" s="876"/>
      <c r="J19" s="876"/>
      <c r="K19" s="876"/>
      <c r="L19" s="876"/>
      <c r="M19" s="877"/>
      <c r="N19" s="881" t="s">
        <v>213</v>
      </c>
      <c r="O19" s="284" t="s">
        <v>422</v>
      </c>
      <c r="P19" s="875" t="s">
        <v>212</v>
      </c>
      <c r="Q19" s="876"/>
      <c r="R19" s="876"/>
      <c r="S19" s="876"/>
      <c r="T19" s="876"/>
      <c r="U19" s="876"/>
      <c r="V19" s="876"/>
      <c r="W19" s="876"/>
      <c r="X19" s="877"/>
      <c r="Y19" s="878" t="s">
        <v>243</v>
      </c>
      <c r="Z19" s="879"/>
      <c r="AA19" s="879"/>
      <c r="AB19" s="879"/>
      <c r="AC19" s="879"/>
      <c r="AD19" s="879"/>
      <c r="AE19" s="879"/>
      <c r="AF19" s="879"/>
      <c r="AG19" s="879"/>
      <c r="AH19" s="879"/>
      <c r="AI19" s="879"/>
      <c r="AJ19" s="879"/>
      <c r="AK19" s="879"/>
      <c r="AL19" s="879"/>
      <c r="AM19" s="880"/>
    </row>
    <row r="20" spans="1:39" s="283" customFormat="1" ht="59.25" hidden="1" customHeight="1">
      <c r="A20" s="508"/>
      <c r="B20" s="872"/>
      <c r="C20" s="874"/>
      <c r="D20" s="285">
        <v>2011</v>
      </c>
      <c r="E20" s="285">
        <v>2012</v>
      </c>
      <c r="F20" s="285">
        <v>2013</v>
      </c>
      <c r="G20" s="285">
        <v>2014</v>
      </c>
      <c r="H20" s="285">
        <v>2015</v>
      </c>
      <c r="I20" s="285">
        <v>2016</v>
      </c>
      <c r="J20" s="285">
        <v>2017</v>
      </c>
      <c r="K20" s="285">
        <v>2018</v>
      </c>
      <c r="L20" s="285">
        <v>2019</v>
      </c>
      <c r="M20" s="285">
        <v>2020</v>
      </c>
      <c r="N20" s="88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2,999 kW</v>
      </c>
      <c r="AB20" s="286" t="str">
        <f>'1.  LRAMVA Summary'!G52</f>
        <v>GS 3,000 to 4,999 kW</v>
      </c>
      <c r="AC20" s="286" t="str">
        <f>'1.  LRAMVA Summary'!H52</f>
        <v>Large Use</v>
      </c>
      <c r="AD20" s="286" t="str">
        <f>'1.  LRAMVA Summary'!I52</f>
        <v>Unmetered Scattered Load</v>
      </c>
      <c r="AE20" s="286" t="str">
        <f>'1.  LRAMVA Summary'!J52</f>
        <v>Sentinel Lighting</v>
      </c>
      <c r="AF20" s="286" t="str">
        <f>'1.  LRAMVA Summary'!K52</f>
        <v>Street Lighting</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hidden="1"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8"/>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8"/>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8"/>
      <c r="B29" s="294" t="s">
        <v>214</v>
      </c>
      <c r="C29" s="291" t="s">
        <v>163</v>
      </c>
      <c r="D29" s="295"/>
      <c r="E29" s="295"/>
      <c r="F29" s="295"/>
      <c r="G29" s="295"/>
      <c r="H29" s="295"/>
      <c r="I29" s="295"/>
      <c r="J29" s="295"/>
      <c r="K29" s="295"/>
      <c r="L29" s="295"/>
      <c r="M29" s="295"/>
      <c r="N29" s="467"/>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8"/>
      <c r="B32" s="294" t="s">
        <v>214</v>
      </c>
      <c r="C32" s="291" t="s">
        <v>163</v>
      </c>
      <c r="D32" s="295"/>
      <c r="E32" s="295"/>
      <c r="F32" s="295"/>
      <c r="G32" s="295"/>
      <c r="H32" s="295"/>
      <c r="I32" s="295"/>
      <c r="J32" s="295"/>
      <c r="K32" s="295"/>
      <c r="L32" s="295"/>
      <c r="M32" s="295"/>
      <c r="N32" s="467"/>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8"/>
      <c r="B35" s="294" t="s">
        <v>214</v>
      </c>
      <c r="C35" s="291" t="s">
        <v>163</v>
      </c>
      <c r="D35" s="295"/>
      <c r="E35" s="295"/>
      <c r="F35" s="295"/>
      <c r="G35" s="295"/>
      <c r="H35" s="295"/>
      <c r="I35" s="295"/>
      <c r="J35" s="295"/>
      <c r="K35" s="295"/>
      <c r="L35" s="295"/>
      <c r="M35" s="295"/>
      <c r="N35" s="467"/>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8"/>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8">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8"/>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8"/>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8"/>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8">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8">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8"/>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09"/>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8"/>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8"/>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hidden="1"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8">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hidden="1"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8"/>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8">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hidden="1"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8">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hidden="1"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8">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hidden="1"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hidden="1" collapsed="1">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hidden="1">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hidden="1">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hidden="1">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hidden="1">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hidden="1">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hidden="1"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hidden="1"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hidden="1">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hidden="1">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hidden="1">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hidden="1">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hidden="1">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hidden="1">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hidden="1">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hidden="1">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hidden="1">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hidden="1" customHeight="1">
      <c r="B144" s="368" t="s">
        <v>591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525</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71" t="s">
        <v>211</v>
      </c>
      <c r="C147" s="873" t="s">
        <v>33</v>
      </c>
      <c r="D147" s="284" t="s">
        <v>421</v>
      </c>
      <c r="E147" s="875" t="s">
        <v>209</v>
      </c>
      <c r="F147" s="876"/>
      <c r="G147" s="876"/>
      <c r="H147" s="876"/>
      <c r="I147" s="876"/>
      <c r="J147" s="876"/>
      <c r="K147" s="876"/>
      <c r="L147" s="876"/>
      <c r="M147" s="877"/>
      <c r="N147" s="881" t="s">
        <v>213</v>
      </c>
      <c r="O147" s="284" t="s">
        <v>422</v>
      </c>
      <c r="P147" s="875" t="s">
        <v>212</v>
      </c>
      <c r="Q147" s="876"/>
      <c r="R147" s="876"/>
      <c r="S147" s="876"/>
      <c r="T147" s="876"/>
      <c r="U147" s="876"/>
      <c r="V147" s="876"/>
      <c r="W147" s="876"/>
      <c r="X147" s="877"/>
      <c r="Y147" s="878" t="s">
        <v>243</v>
      </c>
      <c r="Z147" s="879"/>
      <c r="AA147" s="879"/>
      <c r="AB147" s="879"/>
      <c r="AC147" s="879"/>
      <c r="AD147" s="879"/>
      <c r="AE147" s="879"/>
      <c r="AF147" s="879"/>
      <c r="AG147" s="879"/>
      <c r="AH147" s="879"/>
      <c r="AI147" s="879"/>
      <c r="AJ147" s="879"/>
      <c r="AK147" s="879"/>
      <c r="AL147" s="879"/>
      <c r="AM147" s="880"/>
    </row>
    <row r="148" spans="1:39" ht="60.75" customHeight="1">
      <c r="B148" s="872"/>
      <c r="C148" s="874"/>
      <c r="D148" s="285">
        <v>2012</v>
      </c>
      <c r="E148" s="285">
        <v>2013</v>
      </c>
      <c r="F148" s="285">
        <v>2014</v>
      </c>
      <c r="G148" s="285">
        <v>2015</v>
      </c>
      <c r="H148" s="285">
        <v>2016</v>
      </c>
      <c r="I148" s="285">
        <v>2017</v>
      </c>
      <c r="J148" s="285">
        <v>2018</v>
      </c>
      <c r="K148" s="285">
        <v>2019</v>
      </c>
      <c r="L148" s="285">
        <v>2020</v>
      </c>
      <c r="M148" s="285">
        <v>2021</v>
      </c>
      <c r="N148" s="88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2,999 kW</v>
      </c>
      <c r="AB148" s="285" t="str">
        <f>'1.  LRAMVA Summary'!G52</f>
        <v>GS 3,000 to 4,999 kW</v>
      </c>
      <c r="AC148" s="285" t="str">
        <f>'1.  LRAMVA Summary'!H52</f>
        <v>Large Use</v>
      </c>
      <c r="AD148" s="285" t="str">
        <f>'1.  LRAMVA Summary'!I52</f>
        <v>Unmetered Scattered Load</v>
      </c>
      <c r="AE148" s="285" t="str">
        <f>'1.  LRAMVA Summary'!J52</f>
        <v>Sentinel Lighting</v>
      </c>
      <c r="AF148" s="285" t="str">
        <f>'1.  LRAMVA Summary'!K52</f>
        <v>Street Lighting</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v>177849.65903419684</v>
      </c>
      <c r="E150" s="295">
        <v>177849.65903419684</v>
      </c>
      <c r="F150" s="295">
        <v>177849.65903419684</v>
      </c>
      <c r="G150" s="295">
        <v>176004.92804419703</v>
      </c>
      <c r="H150" s="295">
        <v>106719.09484182582</v>
      </c>
      <c r="I150" s="295"/>
      <c r="J150" s="295"/>
      <c r="K150" s="295"/>
      <c r="L150" s="295"/>
      <c r="M150" s="295"/>
      <c r="N150" s="291"/>
      <c r="O150" s="295">
        <v>27.005154097124198</v>
      </c>
      <c r="P150" s="295">
        <v>27.005154097124198</v>
      </c>
      <c r="Q150" s="295">
        <v>27.005154097124198</v>
      </c>
      <c r="R150" s="295">
        <v>24.94228367894998</v>
      </c>
      <c r="S150" s="295">
        <v>14.031397065740856</v>
      </c>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v>20973.196773955562</v>
      </c>
      <c r="E153" s="295">
        <v>20973.196773955562</v>
      </c>
      <c r="F153" s="295">
        <v>20973.196773955562</v>
      </c>
      <c r="G153" s="295">
        <v>20776.385990803334</v>
      </c>
      <c r="H153" s="295"/>
      <c r="I153" s="295"/>
      <c r="J153" s="295"/>
      <c r="K153" s="295"/>
      <c r="L153" s="295"/>
      <c r="M153" s="295"/>
      <c r="N153" s="291"/>
      <c r="O153" s="295">
        <v>11.87216788916243</v>
      </c>
      <c r="P153" s="295">
        <v>11.87216788916243</v>
      </c>
      <c r="Q153" s="295">
        <v>11.87216788916243</v>
      </c>
      <c r="R153" s="295">
        <v>11.65208423211798</v>
      </c>
      <c r="S153" s="295"/>
      <c r="T153" s="295"/>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v>934123.68906956632</v>
      </c>
      <c r="E156" s="295">
        <v>934123.68906956632</v>
      </c>
      <c r="F156" s="295">
        <v>934123.68906956632</v>
      </c>
      <c r="G156" s="295">
        <v>934123.68906956632</v>
      </c>
      <c r="H156" s="295">
        <v>934123.68906956632</v>
      </c>
      <c r="I156" s="295">
        <v>934123.68906956632</v>
      </c>
      <c r="J156" s="295">
        <v>934123.68906956632</v>
      </c>
      <c r="K156" s="295">
        <v>934123.68906956632</v>
      </c>
      <c r="L156" s="295">
        <v>934123.68906956632</v>
      </c>
      <c r="M156" s="295">
        <v>934123.68906956632</v>
      </c>
      <c r="N156" s="291"/>
      <c r="O156" s="295">
        <v>542.47593218584188</v>
      </c>
      <c r="P156" s="295">
        <v>542.47593218584188</v>
      </c>
      <c r="Q156" s="295">
        <v>542.47593218584188</v>
      </c>
      <c r="R156" s="295">
        <v>542.47593218584188</v>
      </c>
      <c r="S156" s="295">
        <v>542.47593218584188</v>
      </c>
      <c r="T156" s="295">
        <v>542.47593218584188</v>
      </c>
      <c r="U156" s="295">
        <v>542.47593218584188</v>
      </c>
      <c r="V156" s="295">
        <v>542.47593218584188</v>
      </c>
      <c r="W156" s="295">
        <v>542.47593218584188</v>
      </c>
      <c r="X156" s="295">
        <v>542.47593218584188</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30567.161210501938</v>
      </c>
      <c r="E157" s="295">
        <v>30567.161210501938</v>
      </c>
      <c r="F157" s="295">
        <v>30567.161210501938</v>
      </c>
      <c r="G157" s="295">
        <v>30567.161210501938</v>
      </c>
      <c r="H157" s="295">
        <v>30567.161210501938</v>
      </c>
      <c r="I157" s="295">
        <v>30567.161210501938</v>
      </c>
      <c r="J157" s="295">
        <v>30567.161210501938</v>
      </c>
      <c r="K157" s="295">
        <v>30567.161210501938</v>
      </c>
      <c r="L157" s="295">
        <v>30567.161210501938</v>
      </c>
      <c r="M157" s="295">
        <v>30567.161210501938</v>
      </c>
      <c r="N157" s="467"/>
      <c r="O157" s="295">
        <v>15.565724391205594</v>
      </c>
      <c r="P157" s="295">
        <v>15.565724391205594</v>
      </c>
      <c r="Q157" s="295">
        <v>15.565724391205594</v>
      </c>
      <c r="R157" s="295">
        <v>15.565724391205594</v>
      </c>
      <c r="S157" s="295">
        <v>15.565724391205594</v>
      </c>
      <c r="T157" s="295">
        <v>15.565724391205594</v>
      </c>
      <c r="U157" s="295">
        <v>15.565724391205594</v>
      </c>
      <c r="V157" s="295">
        <v>15.565724391205594</v>
      </c>
      <c r="W157" s="295">
        <v>15.565724391205594</v>
      </c>
      <c r="X157" s="295">
        <v>15.565724391205594</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v>32892.725502515925</v>
      </c>
      <c r="E159" s="295">
        <v>32892.725502515925</v>
      </c>
      <c r="F159" s="295">
        <v>32892.725502515925</v>
      </c>
      <c r="G159" s="295">
        <v>32892.725502515925</v>
      </c>
      <c r="H159" s="295">
        <v>32398.561988589463</v>
      </c>
      <c r="I159" s="295">
        <v>32398.561988589463</v>
      </c>
      <c r="J159" s="295">
        <v>15256.372704158894</v>
      </c>
      <c r="K159" s="295">
        <v>15172.172320722488</v>
      </c>
      <c r="L159" s="295">
        <v>15172.172320722488</v>
      </c>
      <c r="M159" s="295">
        <v>15172.172320722488</v>
      </c>
      <c r="N159" s="291"/>
      <c r="O159" s="295">
        <v>5.4205306151762436</v>
      </c>
      <c r="P159" s="295">
        <v>5.4205306151762436</v>
      </c>
      <c r="Q159" s="295">
        <v>5.4205306151762436</v>
      </c>
      <c r="R159" s="295">
        <v>5.4205306151762436</v>
      </c>
      <c r="S159" s="295">
        <v>5.397649386648192</v>
      </c>
      <c r="T159" s="295">
        <v>5.397649386648192</v>
      </c>
      <c r="U159" s="295">
        <v>4.6039154515552845</v>
      </c>
      <c r="V159" s="295">
        <v>4.594303535637887</v>
      </c>
      <c r="W159" s="295">
        <v>4.594303535637887</v>
      </c>
      <c r="X159" s="295">
        <v>4.594303535637887</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v>630039.40231917438</v>
      </c>
      <c r="E162" s="295">
        <v>630039.40231917438</v>
      </c>
      <c r="F162" s="295">
        <v>630039.40231917438</v>
      </c>
      <c r="G162" s="295">
        <v>630039.40231917438</v>
      </c>
      <c r="H162" s="295">
        <v>566365.34237961902</v>
      </c>
      <c r="I162" s="295">
        <v>460535.91967257106</v>
      </c>
      <c r="J162" s="295">
        <v>314132.73138740979</v>
      </c>
      <c r="K162" s="295">
        <v>313479.74882198463</v>
      </c>
      <c r="L162" s="295">
        <v>313479.74882198463</v>
      </c>
      <c r="M162" s="295">
        <v>159223.85755571208</v>
      </c>
      <c r="N162" s="291"/>
      <c r="O162" s="295">
        <v>34.816637352685902</v>
      </c>
      <c r="P162" s="295">
        <v>34.816637352685902</v>
      </c>
      <c r="Q162" s="295">
        <v>34.816637352685902</v>
      </c>
      <c r="R162" s="295">
        <v>34.816637352685902</v>
      </c>
      <c r="S162" s="295">
        <v>31.868340532450205</v>
      </c>
      <c r="T162" s="295">
        <v>26.968126053418086</v>
      </c>
      <c r="U162" s="295">
        <v>20.189226531332373</v>
      </c>
      <c r="V162" s="295">
        <v>20.114685142585209</v>
      </c>
      <c r="W162" s="295">
        <v>20.114685142585209</v>
      </c>
      <c r="X162" s="295">
        <v>12.972182306191566</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v>1</v>
      </c>
      <c r="Z165" s="410"/>
      <c r="AA165" s="410"/>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411">
        <f>Y165</f>
        <v>1</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v>14113.374835999999</v>
      </c>
      <c r="E168" s="295"/>
      <c r="F168" s="295"/>
      <c r="G168" s="295"/>
      <c r="H168" s="295"/>
      <c r="I168" s="295"/>
      <c r="J168" s="295"/>
      <c r="K168" s="295"/>
      <c r="L168" s="295"/>
      <c r="M168" s="295"/>
      <c r="N168" s="291"/>
      <c r="O168" s="295">
        <v>1630.6641646</v>
      </c>
      <c r="P168" s="295"/>
      <c r="Q168" s="295"/>
      <c r="R168" s="295"/>
      <c r="S168" s="295"/>
      <c r="T168" s="295"/>
      <c r="U168" s="295"/>
      <c r="V168" s="295"/>
      <c r="W168" s="295"/>
      <c r="X168" s="295"/>
      <c r="Y168" s="410">
        <v>1</v>
      </c>
      <c r="Z168" s="410"/>
      <c r="AA168" s="410"/>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v>1</v>
      </c>
      <c r="Z171" s="410"/>
      <c r="AA171" s="410"/>
      <c r="AB171" s="410"/>
      <c r="AC171" s="410"/>
      <c r="AD171" s="410"/>
      <c r="AE171" s="410"/>
      <c r="AF171" s="410"/>
      <c r="AG171" s="410"/>
      <c r="AH171" s="410"/>
      <c r="AI171" s="410"/>
      <c r="AJ171" s="410"/>
      <c r="AK171" s="410"/>
      <c r="AL171" s="410"/>
      <c r="AM171" s="296">
        <f>SUM(Y171:AL171)</f>
        <v>1</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1</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v>6472559.0379858185</v>
      </c>
      <c r="E178" s="295">
        <v>6472559.0379858185</v>
      </c>
      <c r="F178" s="295">
        <v>6471803.7169553721</v>
      </c>
      <c r="G178" s="295">
        <v>6400284.8743472369</v>
      </c>
      <c r="H178" s="295">
        <v>6400284.8743472369</v>
      </c>
      <c r="I178" s="295">
        <v>6084238.6743046828</v>
      </c>
      <c r="J178" s="295">
        <v>5953906.0244697183</v>
      </c>
      <c r="K178" s="295">
        <v>5953906.0244697183</v>
      </c>
      <c r="L178" s="295">
        <v>5574342.2097371817</v>
      </c>
      <c r="M178" s="295">
        <v>3880048.0159249455</v>
      </c>
      <c r="N178" s="295">
        <v>12</v>
      </c>
      <c r="O178" s="295">
        <v>1213.1917292937576</v>
      </c>
      <c r="P178" s="295">
        <v>1213.1917292937576</v>
      </c>
      <c r="Q178" s="295">
        <v>1212.9600747368904</v>
      </c>
      <c r="R178" s="295">
        <v>1191.06680902421</v>
      </c>
      <c r="S178" s="295">
        <v>1191.06680902421</v>
      </c>
      <c r="T178" s="295">
        <v>1094.6546799199796</v>
      </c>
      <c r="U178" s="295">
        <v>1075.8444529529127</v>
      </c>
      <c r="V178" s="295">
        <v>1075.8444529529127</v>
      </c>
      <c r="W178" s="295">
        <v>971.08257170578474</v>
      </c>
      <c r="X178" s="295">
        <v>717.42896076745467</v>
      </c>
      <c r="Y178" s="817">
        <v>1.190398718022361E-3</v>
      </c>
      <c r="Z178" s="817">
        <v>8.8360496589591872E-2</v>
      </c>
      <c r="AA178" s="817">
        <v>0.87838600960249757</v>
      </c>
      <c r="AB178" s="817">
        <v>2.8406775761445138E-3</v>
      </c>
      <c r="AC178" s="817">
        <v>2.0801415584178796E-2</v>
      </c>
      <c r="AD178" s="415"/>
      <c r="AE178" s="415"/>
      <c r="AF178" s="415"/>
      <c r="AG178" s="415"/>
      <c r="AH178" s="415"/>
      <c r="AI178" s="415"/>
      <c r="AJ178" s="415"/>
      <c r="AK178" s="415"/>
      <c r="AL178" s="415"/>
      <c r="AM178" s="296">
        <f>SUM(Y178:AL178)</f>
        <v>0.99157899807043515</v>
      </c>
    </row>
    <row r="179" spans="1:39" ht="15" outlineLevel="1">
      <c r="B179" s="294" t="s">
        <v>244</v>
      </c>
      <c r="C179" s="291" t="s">
        <v>163</v>
      </c>
      <c r="D179" s="295">
        <v>1328566.197064471</v>
      </c>
      <c r="E179" s="295">
        <v>1328566.197064471</v>
      </c>
      <c r="F179" s="295">
        <v>1318483.1376483231</v>
      </c>
      <c r="G179" s="295">
        <v>1266016.845576833</v>
      </c>
      <c r="H179" s="295">
        <v>1266016.845576833</v>
      </c>
      <c r="I179" s="295">
        <v>1219293.9633183321</v>
      </c>
      <c r="J179" s="295">
        <v>1203756.6046730769</v>
      </c>
      <c r="K179" s="295">
        <v>1203756.6046730769</v>
      </c>
      <c r="L179" s="295">
        <v>1165133.992737321</v>
      </c>
      <c r="M179" s="295">
        <v>1064134.5251795629</v>
      </c>
      <c r="N179" s="295">
        <f>N178</f>
        <v>12</v>
      </c>
      <c r="O179" s="295">
        <v>227.95352329599999</v>
      </c>
      <c r="P179" s="295">
        <v>227.95352329599999</v>
      </c>
      <c r="Q179" s="295">
        <v>225.15829816199999</v>
      </c>
      <c r="R179" s="295">
        <v>208.14316554600001</v>
      </c>
      <c r="S179" s="295">
        <v>208.14316554600001</v>
      </c>
      <c r="T179" s="295">
        <v>195.131430279</v>
      </c>
      <c r="U179" s="295">
        <v>193.52143027900001</v>
      </c>
      <c r="V179" s="295">
        <v>193.52143027900001</v>
      </c>
      <c r="W179" s="295">
        <v>188.769750477</v>
      </c>
      <c r="X179" s="295">
        <v>179.18975047699999</v>
      </c>
      <c r="Y179" s="411">
        <f>Y178</f>
        <v>1.190398718022361E-3</v>
      </c>
      <c r="Z179" s="411">
        <f>Z178</f>
        <v>8.8360496589591872E-2</v>
      </c>
      <c r="AA179" s="411">
        <f t="shared" ref="AA179:AL179" si="46">AA178</f>
        <v>0.87838600960249757</v>
      </c>
      <c r="AB179" s="411">
        <f t="shared" si="46"/>
        <v>2.8406775761445138E-3</v>
      </c>
      <c r="AC179" s="411">
        <f t="shared" si="46"/>
        <v>2.0801415584178796E-2</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v>606683.33181316836</v>
      </c>
      <c r="E181" s="295">
        <v>606683.33181317034</v>
      </c>
      <c r="F181" s="295">
        <v>590080.11516778101</v>
      </c>
      <c r="G181" s="295">
        <v>440241.86398408015</v>
      </c>
      <c r="H181" s="295">
        <v>440241.86398408015</v>
      </c>
      <c r="I181" s="295">
        <v>108905.60130901597</v>
      </c>
      <c r="J181" s="295">
        <v>108905.60130901597</v>
      </c>
      <c r="K181" s="295">
        <v>106144.48548614948</v>
      </c>
      <c r="L181" s="295">
        <v>106144.48548614948</v>
      </c>
      <c r="M181" s="295">
        <v>106144.48548614948</v>
      </c>
      <c r="N181" s="295">
        <v>12</v>
      </c>
      <c r="O181" s="295">
        <v>158.68216611816632</v>
      </c>
      <c r="P181" s="295">
        <v>158.68216611816632</v>
      </c>
      <c r="Q181" s="295">
        <v>154.65703202612374</v>
      </c>
      <c r="R181" s="295">
        <v>121.23728262195991</v>
      </c>
      <c r="S181" s="295">
        <v>121.23728262195991</v>
      </c>
      <c r="T181" s="295">
        <v>29.125899489973609</v>
      </c>
      <c r="U181" s="295">
        <v>29.125899489973609</v>
      </c>
      <c r="V181" s="295">
        <v>26.360968709884979</v>
      </c>
      <c r="W181" s="295">
        <v>26.360968709884979</v>
      </c>
      <c r="X181" s="295">
        <v>26.360968709884979</v>
      </c>
      <c r="Y181" s="415"/>
      <c r="Z181" s="468">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v>18568.288339999999</v>
      </c>
      <c r="E188" s="295">
        <v>18568.288339999999</v>
      </c>
      <c r="F188" s="295">
        <v>18568.288339999999</v>
      </c>
      <c r="G188" s="295">
        <v>18568.288339999999</v>
      </c>
      <c r="H188" s="295">
        <v>5050.5524999999998</v>
      </c>
      <c r="I188" s="295">
        <v>5050.5524999999998</v>
      </c>
      <c r="J188" s="295">
        <v>5050.5524999999998</v>
      </c>
      <c r="K188" s="295">
        <v>5050.5524999999998</v>
      </c>
      <c r="L188" s="295">
        <v>5050.5524999999998</v>
      </c>
      <c r="M188" s="295">
        <v>5050.5524999999998</v>
      </c>
      <c r="N188" s="295">
        <f>N187</f>
        <v>12</v>
      </c>
      <c r="O188" s="295">
        <v>4.3427230000000003</v>
      </c>
      <c r="P188" s="295">
        <v>4.3427230000000003</v>
      </c>
      <c r="Q188" s="295">
        <v>4.3427230000000003</v>
      </c>
      <c r="R188" s="295">
        <v>4.3427230000000003</v>
      </c>
      <c r="S188" s="295">
        <v>1.528065</v>
      </c>
      <c r="T188" s="295">
        <v>1.528065</v>
      </c>
      <c r="U188" s="295">
        <v>1.528065</v>
      </c>
      <c r="V188" s="295">
        <v>1.528065</v>
      </c>
      <c r="W188" s="295">
        <v>1.528065</v>
      </c>
      <c r="X188" s="295">
        <v>1.528065</v>
      </c>
      <c r="Y188" s="411">
        <f>Y187</f>
        <v>0</v>
      </c>
      <c r="Z188" s="411">
        <f>Z187</f>
        <v>0</v>
      </c>
      <c r="AA188" s="411">
        <f t="shared" ref="AA188:AL188" si="49">AA187</f>
        <v>1</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v>327291.30801332003</v>
      </c>
      <c r="E190" s="295">
        <v>327291.30801332003</v>
      </c>
      <c r="F190" s="295">
        <v>327291.30801332003</v>
      </c>
      <c r="G190" s="295">
        <v>327291.30801332003</v>
      </c>
      <c r="H190" s="295">
        <v>0</v>
      </c>
      <c r="I190" s="295">
        <v>0</v>
      </c>
      <c r="J190" s="295">
        <v>0</v>
      </c>
      <c r="K190" s="295">
        <v>0</v>
      </c>
      <c r="L190" s="295">
        <v>0</v>
      </c>
      <c r="M190" s="295">
        <v>0</v>
      </c>
      <c r="N190" s="295">
        <v>12</v>
      </c>
      <c r="O190" s="295">
        <v>67.303270184342168</v>
      </c>
      <c r="P190" s="295">
        <v>67.303270184342168</v>
      </c>
      <c r="Q190" s="295">
        <v>67.303270184342168</v>
      </c>
      <c r="R190" s="295">
        <v>67.303270184342168</v>
      </c>
      <c r="S190" s="295">
        <v>0</v>
      </c>
      <c r="T190" s="295">
        <v>0</v>
      </c>
      <c r="U190" s="295">
        <v>0</v>
      </c>
      <c r="V190" s="295">
        <v>0</v>
      </c>
      <c r="W190" s="295">
        <v>0</v>
      </c>
      <c r="X190" s="295">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63163.405370125998</v>
      </c>
      <c r="E191" s="295">
        <v>63163.405370125998</v>
      </c>
      <c r="F191" s="295">
        <v>63163.405370125998</v>
      </c>
      <c r="G191" s="295">
        <v>63163.405370125998</v>
      </c>
      <c r="H191" s="295">
        <v>0</v>
      </c>
      <c r="I191" s="295">
        <v>0</v>
      </c>
      <c r="J191" s="295">
        <v>0</v>
      </c>
      <c r="K191" s="295">
        <v>0</v>
      </c>
      <c r="L191" s="295">
        <v>0</v>
      </c>
      <c r="M191" s="295">
        <v>0</v>
      </c>
      <c r="N191" s="295">
        <f>N190</f>
        <v>12</v>
      </c>
      <c r="O191" s="295">
        <v>12.941343348</v>
      </c>
      <c r="P191" s="295">
        <v>12.941343348</v>
      </c>
      <c r="Q191" s="295">
        <v>12.941343348</v>
      </c>
      <c r="R191" s="295">
        <v>12.941343348</v>
      </c>
      <c r="S191" s="295">
        <v>0</v>
      </c>
      <c r="T191" s="295">
        <v>0</v>
      </c>
      <c r="U191" s="295">
        <v>0</v>
      </c>
      <c r="V191" s="295">
        <v>0</v>
      </c>
      <c r="W191" s="295">
        <v>0</v>
      </c>
      <c r="X191" s="295">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485</v>
      </c>
      <c r="C193" s="291" t="s">
        <v>25</v>
      </c>
      <c r="D193" s="295">
        <v>294.83999999999997</v>
      </c>
      <c r="E193" s="295">
        <v>0</v>
      </c>
      <c r="F193" s="295">
        <v>0</v>
      </c>
      <c r="G193" s="295">
        <v>0</v>
      </c>
      <c r="H193" s="295">
        <v>0</v>
      </c>
      <c r="I193" s="295">
        <v>0</v>
      </c>
      <c r="J193" s="295">
        <v>0</v>
      </c>
      <c r="K193" s="295">
        <v>0</v>
      </c>
      <c r="L193" s="295">
        <v>0</v>
      </c>
      <c r="M193" s="295">
        <v>0</v>
      </c>
      <c r="N193" s="291"/>
      <c r="O193" s="295">
        <v>51.84</v>
      </c>
      <c r="P193" s="295"/>
      <c r="Q193" s="295"/>
      <c r="R193" s="295"/>
      <c r="S193" s="295"/>
      <c r="T193" s="295"/>
      <c r="U193" s="295"/>
      <c r="V193" s="295"/>
      <c r="W193" s="295"/>
      <c r="X193" s="295"/>
      <c r="Y193" s="415"/>
      <c r="Z193" s="415">
        <v>1</v>
      </c>
      <c r="AA193" s="415"/>
      <c r="AB193" s="415"/>
      <c r="AC193" s="415"/>
      <c r="AD193" s="415"/>
      <c r="AE193" s="415"/>
      <c r="AF193" s="415"/>
      <c r="AG193" s="415"/>
      <c r="AH193" s="415"/>
      <c r="AI193" s="415"/>
      <c r="AJ193" s="415"/>
      <c r="AK193" s="415"/>
      <c r="AL193" s="415"/>
      <c r="AM193" s="296">
        <f>SUM(Y193:AL193)</f>
        <v>1</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1</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v>17294.21</v>
      </c>
      <c r="E199" s="295"/>
      <c r="F199" s="295"/>
      <c r="G199" s="295"/>
      <c r="H199" s="295"/>
      <c r="I199" s="295"/>
      <c r="J199" s="295"/>
      <c r="K199" s="295"/>
      <c r="L199" s="295"/>
      <c r="M199" s="295"/>
      <c r="N199" s="291"/>
      <c r="O199" s="295">
        <v>717.61495980000007</v>
      </c>
      <c r="P199" s="295"/>
      <c r="Q199" s="295"/>
      <c r="R199" s="295"/>
      <c r="S199" s="295"/>
      <c r="T199" s="295"/>
      <c r="U199" s="295"/>
      <c r="V199" s="295"/>
      <c r="W199" s="295"/>
      <c r="X199" s="295"/>
      <c r="Y199" s="415"/>
      <c r="Z199" s="759">
        <v>1</v>
      </c>
      <c r="AA199" s="415"/>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1</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v>1581.165</v>
      </c>
      <c r="E215" s="295"/>
      <c r="F215" s="295"/>
      <c r="G215" s="295"/>
      <c r="H215" s="295"/>
      <c r="I215" s="295"/>
      <c r="J215" s="295"/>
      <c r="K215" s="295"/>
      <c r="L215" s="295"/>
      <c r="M215" s="295"/>
      <c r="N215" s="291"/>
      <c r="O215" s="295">
        <v>108.78088650000001</v>
      </c>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v>5138.731201171875</v>
      </c>
      <c r="E219" s="295">
        <v>5138.731201171875</v>
      </c>
      <c r="F219" s="295">
        <v>5138.731201171875</v>
      </c>
      <c r="G219" s="295">
        <v>5094.731201171875</v>
      </c>
      <c r="H219" s="295">
        <v>5094.731201171875</v>
      </c>
      <c r="I219" s="295">
        <v>5094.731201171875</v>
      </c>
      <c r="J219" s="295">
        <v>4717.0000000000009</v>
      </c>
      <c r="K219" s="295">
        <v>4717.0000000000009</v>
      </c>
      <c r="L219" s="295">
        <v>1983</v>
      </c>
      <c r="M219" s="295">
        <v>1983</v>
      </c>
      <c r="N219" s="291"/>
      <c r="O219" s="295">
        <v>0.42221021722070878</v>
      </c>
      <c r="P219" s="295">
        <v>0.41992458049207926</v>
      </c>
      <c r="Q219" s="295">
        <v>0.41992458049207926</v>
      </c>
      <c r="R219" s="295">
        <v>0.41992458049207926</v>
      </c>
      <c r="S219" s="295">
        <v>0.41992458049207926</v>
      </c>
      <c r="T219" s="295">
        <v>0.41992458049207926</v>
      </c>
      <c r="U219" s="295">
        <v>0.40030284691601997</v>
      </c>
      <c r="V219" s="295">
        <v>0.40030284691601997</v>
      </c>
      <c r="W219" s="295">
        <v>0.25828170031309133</v>
      </c>
      <c r="X219" s="295">
        <v>0.25828170031309133</v>
      </c>
      <c r="Y219" s="469">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658</v>
      </c>
      <c r="E220" s="295">
        <v>658</v>
      </c>
      <c r="F220" s="295">
        <v>658</v>
      </c>
      <c r="G220" s="295">
        <v>658</v>
      </c>
      <c r="H220" s="295">
        <v>658</v>
      </c>
      <c r="I220" s="295">
        <v>566.48934940000004</v>
      </c>
      <c r="J220" s="295">
        <v>520.73403929999995</v>
      </c>
      <c r="K220" s="295">
        <v>474.97872919999998</v>
      </c>
      <c r="L220" s="295">
        <v>474.97872919999998</v>
      </c>
      <c r="M220" s="295">
        <v>474.97872919999998</v>
      </c>
      <c r="N220" s="467"/>
      <c r="O220" s="295">
        <v>4.48E-2</v>
      </c>
      <c r="P220" s="295">
        <v>4.48E-2</v>
      </c>
      <c r="Q220" s="295">
        <v>4.48E-2</v>
      </c>
      <c r="R220" s="295">
        <v>4.48E-2</v>
      </c>
      <c r="S220" s="295">
        <v>4.48E-2</v>
      </c>
      <c r="T220" s="295">
        <v>4.0025532000000003E-2</v>
      </c>
      <c r="U220" s="295">
        <v>3.7638297000000001E-2</v>
      </c>
      <c r="V220" s="295">
        <v>3.5251063999999999E-2</v>
      </c>
      <c r="W220" s="295">
        <v>3.5251063999999999E-2</v>
      </c>
      <c r="X220" s="295">
        <v>3.5251063999999999E-2</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8"/>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v>2575.4838162140727</v>
      </c>
      <c r="E233" s="295">
        <v>2575.4838162140727</v>
      </c>
      <c r="F233" s="295">
        <v>2575.4838162140727</v>
      </c>
      <c r="G233" s="295">
        <v>2575.4838162140727</v>
      </c>
      <c r="H233" s="295">
        <v>2575.4838162140727</v>
      </c>
      <c r="I233" s="295">
        <v>2575.4838162140727</v>
      </c>
      <c r="J233" s="295">
        <v>2575.4838162140727</v>
      </c>
      <c r="K233" s="295">
        <v>2575.4838162140727</v>
      </c>
      <c r="L233" s="295">
        <v>2575.4838162140727</v>
      </c>
      <c r="M233" s="295">
        <v>2575.4838162140727</v>
      </c>
      <c r="N233" s="295">
        <v>12</v>
      </c>
      <c r="O233" s="295">
        <v>2.6583271713824193</v>
      </c>
      <c r="P233" s="295">
        <v>2.6583271713824193</v>
      </c>
      <c r="Q233" s="295">
        <v>2.6583271713824193</v>
      </c>
      <c r="R233" s="295">
        <v>2.6583271713824193</v>
      </c>
      <c r="S233" s="295">
        <v>2.6583271713824193</v>
      </c>
      <c r="T233" s="295">
        <v>2.6583271713824193</v>
      </c>
      <c r="U233" s="295">
        <v>2.6583271713824193</v>
      </c>
      <c r="V233" s="295">
        <v>2.6583271713824193</v>
      </c>
      <c r="W233" s="295">
        <v>2.6583271713824193</v>
      </c>
      <c r="X233" s="295">
        <v>2.6583271713824193</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492</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10684933.2073502</v>
      </c>
      <c r="E255" s="329"/>
      <c r="F255" s="329"/>
      <c r="G255" s="329"/>
      <c r="H255" s="329"/>
      <c r="I255" s="329"/>
      <c r="J255" s="329"/>
      <c r="K255" s="329"/>
      <c r="L255" s="329"/>
      <c r="M255" s="329"/>
      <c r="N255" s="329"/>
      <c r="O255" s="329">
        <f>SUM(O150:O253)</f>
        <v>4833.5962500600654</v>
      </c>
      <c r="P255" s="329"/>
      <c r="Q255" s="329"/>
      <c r="R255" s="329"/>
      <c r="S255" s="329"/>
      <c r="T255" s="329"/>
      <c r="U255" s="329"/>
      <c r="V255" s="329"/>
      <c r="W255" s="329"/>
      <c r="X255" s="329"/>
      <c r="Y255" s="329">
        <f>IF(Y149="kWh",SUMPRODUCT(D150:D253,Y150:Y253))</f>
        <v>1855642.3894260186</v>
      </c>
      <c r="Z255" s="329">
        <f>IF(Z149="kWh",SUMPRODUCT(D150:D253,Z150:Z253))</f>
        <v>1704038.3949232546</v>
      </c>
      <c r="AA255" s="329">
        <f>IF(AA149="kW",SUMPRODUCT(N150:N253,O150:O253,AA150:AA253),SUMPRODUCT(D150:D253,AA150:AA253))</f>
        <v>15274.594534215395</v>
      </c>
      <c r="AB255" s="329">
        <f>IF(AB149="kW",SUMPRODUCT(N150:N253,O150:O253,AB150:AB253),SUMPRODUCT(D150:D253,AB150:AB253))</f>
        <v>49.125948035986148</v>
      </c>
      <c r="AC255" s="329">
        <f>IF(AC149="kW",SUMPRODUCT(N150:N253,O150:O253,AC150:AC253),SUMPRODUCT(D150:D253,AC150:AC253))</f>
        <v>359.73433579543041</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1841529.0145900187</v>
      </c>
      <c r="Z265" s="291">
        <f>SUMPRODUCT(E150:E253,Z150:Z253)</f>
        <v>1686449.3449232564</v>
      </c>
      <c r="AA265" s="291">
        <f>IF(AA149="kW",SUMPRODUCT(N150:N253,P150:P253,AA150:AA253),SUMPRODUCT(E150:E253,AA150:AA253))</f>
        <v>15274.594534215395</v>
      </c>
      <c r="AB265" s="291">
        <f>IF(AB149="kW",SUMPRODUCT(N150:N253,P150:P253,AB150:AB253),SUMPRODUCT(E150:E253,AB150:AB253))</f>
        <v>49.125948035986148</v>
      </c>
      <c r="AC265" s="291">
        <f>IF(AC149="kW",SUMPRODUCT(N150:N253,P150:P253,AC150:AC253),SUMPRODUCT(E150:E253,AC150:AC253))</f>
        <v>359.73433579543041</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1841516.1125958296</v>
      </c>
      <c r="Z266" s="291">
        <f>SUMPRODUCT(F150:F253,Z150:Z253)</f>
        <v>1668888.4435993792</v>
      </c>
      <c r="AA266" s="291">
        <f>IF(AA149="kW",SUMPRODUCT(N150:N253,Q150:Q253,AA150:AA253),SUMPRODUCT(F150:F253,AA150:AA253))</f>
        <v>15242.689308936906</v>
      </c>
      <c r="AB266" s="291">
        <f>IF(AB149="kW",SUMPRODUCT(N150:N253,Q150:Q253,AB150:AB253),SUMPRODUCT(F150:F253,AB150:AB253))</f>
        <v>49.02276736482375</v>
      </c>
      <c r="AC266" s="291">
        <f>IF(AC149="kW",SUMPRODUCT(N150:N253,Q150:Q253,AC150:AC253),SUMPRODUCT(F150:F253, AC150:AC253))</f>
        <v>358.97877520695397</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1839282.979077301</v>
      </c>
      <c r="Z267" s="291">
        <f>SUMPRODUCT(G150:G253,Z150:Z253)</f>
        <v>1508094.8043456592</v>
      </c>
      <c r="AA267" s="291">
        <f>IF(AA149="kW",SUMPRODUCT(N150:N253,R150:R253,AA150:AA253),SUMPRODUCT(G150:G253,AA150:AA253))</f>
        <v>14832.570195961458</v>
      </c>
      <c r="AB267" s="291">
        <f>IF(AB149="kW",SUMPRODUCT(N150:N253,R150:R253,AB150:AB253),SUMPRODUCT(G150:G253,AB150:AB253))</f>
        <v>47.696452788951973</v>
      </c>
      <c r="AC267" s="291">
        <f>IF(AC149="kW",SUMPRODUCT(N150:N253,R150:R253,AC150:AC253),SUMPRODUCT(G150:G253, AC150:AC253))</f>
        <v>349.26657804675824</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1685052.5364306443</v>
      </c>
      <c r="Z268" s="291">
        <f>SUMPRODUCT(H150:H253,Z150:Z253)</f>
        <v>1117640.0909622132</v>
      </c>
      <c r="AA268" s="291">
        <f>IF(AA149="kW",SUMPRODUCT(N150:N253,S150:S253,AA150:AA253),SUMPRODUCT(H150:H253,AA150:AA253))</f>
        <v>14798.794299961457</v>
      </c>
      <c r="AB268" s="291">
        <f>IF(AB149="kW",SUMPRODUCT(N150:N253,S150:S253,AB150:AB253),SUMPRODUCT(H150:H253,AB150:AB253))</f>
        <v>47.696452788951973</v>
      </c>
      <c r="AC268" s="291">
        <f>IF(AC149="kW",SUMPRODUCT(N150:N253,S150:S253,AC150:AC253),SUMPRODUCT(H150:H253, AC150:AC253))</f>
        <v>349.26657804675824</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1471980.6683806616</v>
      </c>
      <c r="Z269" s="291">
        <f>SUMPRODUCT(I150:I253,Z150:Z253)</f>
        <v>754249.37202767737</v>
      </c>
      <c r="AA269" s="291">
        <f>IF(AA149="kW",SUMPRODUCT(N150:N253,T150:T253,AA150:AA253),SUMPRODUCT(I150:I253,AA150:AA253))</f>
        <v>13645.397600997494</v>
      </c>
      <c r="AB269" s="291">
        <f>IF(AB149="kW",SUMPRODUCT(N150:N253,T150:T253,AB150:AB253),SUMPRODUCT(I150:I253,AB150:AB253))</f>
        <v>43.966397775178777</v>
      </c>
      <c r="AC269" s="291">
        <f>IF(AC149="kW",SUMPRODUCT(N150:N253,T150:T253,AC150:AC253),SUMPRODUCT(I150:I253, AC150:AC253))</f>
        <v>321.95252271540483</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1307838.1608287049</v>
      </c>
      <c r="Z270" s="291">
        <f>SUMPRODUCT(J150:J253,Z150:Z253)</f>
        <v>741360.22564083722</v>
      </c>
      <c r="AA270" s="291">
        <f>IF(AA149="kW",SUMPRODUCT(N150:N253,U150:U253,AA150:AA253),SUMPRODUCT(J150:J253,AA150:AA253))</f>
        <v>13430.155500828145</v>
      </c>
      <c r="AB270" s="291">
        <f>IF(AB149="kW",SUMPRODUCT(N150:N253,U150:U253,AB150:AB253),SUMPRODUCT(J150:J253,AB150:AB253))</f>
        <v>43.270310405037236</v>
      </c>
      <c r="AC270" s="291">
        <f>IF(AC149="kW",SUMPRODUCT(N150:N253,U150:U253,AC150:AC253),SUMPRODUCT(J150:J253, AC150:AC253))</f>
        <v>316.85528718582231</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1307055.2225697436</v>
      </c>
      <c r="Z271" s="291">
        <f>SUMPRODUCT(K150:K253,Z150:Z253)</f>
        <v>738599.10981797066</v>
      </c>
      <c r="AA271" s="291">
        <f>IF(AA149="kW",SUMPRODUCT(N150:N253,V150:V253,AA150:AA253),SUMPRODUCT(K150:K253,AA150:AA253))</f>
        <v>13430.155500828145</v>
      </c>
      <c r="AB271" s="291">
        <f>IF(AB149="kW",SUMPRODUCT(N150:N253,V150:V253,AB150:AB253),SUMPRODUCT(K150:K253,AB150:AB253))</f>
        <v>43.270310405037236</v>
      </c>
      <c r="AC271" s="291">
        <f>IF(AC149="kW",SUMPRODUCT(N150:N253,V150:V253,AC150:AC253),SUMPRODUCT(K150:K253, AC150:AC253))</f>
        <v>316.85528718582231</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1303823.4139835434</v>
      </c>
      <c r="Z272" s="326">
        <f>SUMPRODUCT(L150:L253,Z150:Z253)</f>
        <v>701647.94949053333</v>
      </c>
      <c r="AA272" s="326">
        <f>IF(AA149="kW",SUMPRODUCT(N150:N253,W150:W253,AA150:AA253),SUMPRODUCT(L150:L253,AA150:AA253))</f>
        <v>12275.813342180509</v>
      </c>
      <c r="AB272" s="326">
        <f>IF(AB149="kW",SUMPRODUCT(N150:N253,W150:W253,AB150:AB253),SUMPRODUCT(L150:L253,AB150:AB253))</f>
        <v>39.537197799165348</v>
      </c>
      <c r="AC272" s="326">
        <f>IF(AC149="kW",SUMPRODUCT(N150:N253,W150:W253,AC150:AC253),SUMPRODUCT(L150:L253, AC150:AC253))</f>
        <v>289.51884203998736</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525</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71" t="s">
        <v>211</v>
      </c>
      <c r="C276" s="873" t="s">
        <v>33</v>
      </c>
      <c r="D276" s="284" t="s">
        <v>421</v>
      </c>
      <c r="E276" s="875" t="s">
        <v>209</v>
      </c>
      <c r="F276" s="876"/>
      <c r="G276" s="876"/>
      <c r="H276" s="876"/>
      <c r="I276" s="876"/>
      <c r="J276" s="876"/>
      <c r="K276" s="876"/>
      <c r="L276" s="876"/>
      <c r="M276" s="877"/>
      <c r="N276" s="881" t="s">
        <v>213</v>
      </c>
      <c r="O276" s="284" t="s">
        <v>422</v>
      </c>
      <c r="P276" s="875" t="s">
        <v>212</v>
      </c>
      <c r="Q276" s="876"/>
      <c r="R276" s="876"/>
      <c r="S276" s="876"/>
      <c r="T276" s="876"/>
      <c r="U276" s="876"/>
      <c r="V276" s="876"/>
      <c r="W276" s="876"/>
      <c r="X276" s="877"/>
      <c r="Y276" s="878" t="s">
        <v>243</v>
      </c>
      <c r="Z276" s="879"/>
      <c r="AA276" s="879"/>
      <c r="AB276" s="879"/>
      <c r="AC276" s="879"/>
      <c r="AD276" s="879"/>
      <c r="AE276" s="879"/>
      <c r="AF276" s="879"/>
      <c r="AG276" s="879"/>
      <c r="AH276" s="879"/>
      <c r="AI276" s="879"/>
      <c r="AJ276" s="879"/>
      <c r="AK276" s="879"/>
      <c r="AL276" s="879"/>
      <c r="AM276" s="880"/>
    </row>
    <row r="277" spans="1:39" ht="60.75" customHeight="1">
      <c r="B277" s="872"/>
      <c r="C277" s="874"/>
      <c r="D277" s="285">
        <v>2013</v>
      </c>
      <c r="E277" s="285">
        <v>2014</v>
      </c>
      <c r="F277" s="285">
        <v>2015</v>
      </c>
      <c r="G277" s="285">
        <v>2016</v>
      </c>
      <c r="H277" s="285">
        <v>2017</v>
      </c>
      <c r="I277" s="285">
        <v>2018</v>
      </c>
      <c r="J277" s="285">
        <v>2019</v>
      </c>
      <c r="K277" s="285">
        <v>2020</v>
      </c>
      <c r="L277" s="285">
        <v>2021</v>
      </c>
      <c r="M277" s="285">
        <v>2022</v>
      </c>
      <c r="N277" s="88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2,999 kW</v>
      </c>
      <c r="AB277" s="285" t="str">
        <f>'1.  LRAMVA Summary'!G52</f>
        <v>GS 3,000 to 4,999 kW</v>
      </c>
      <c r="AC277" s="285" t="str">
        <f>'1.  LRAMVA Summary'!H52</f>
        <v>Large Use</v>
      </c>
      <c r="AD277" s="285" t="str">
        <f>'1.  LRAMVA Summary'!I52</f>
        <v>Unmetered Scattered Load</v>
      </c>
      <c r="AE277" s="285" t="str">
        <f>'1.  LRAMVA Summary'!J52</f>
        <v>Sentinel Lighting</v>
      </c>
      <c r="AF277" s="285" t="str">
        <f>'1.  LRAMVA Summary'!K52</f>
        <v>Street Lighting</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v>110847.75399914754</v>
      </c>
      <c r="E279" s="295">
        <v>110847.75399914754</v>
      </c>
      <c r="F279" s="295">
        <v>110847.75399914754</v>
      </c>
      <c r="G279" s="295">
        <v>109719.76429748053</v>
      </c>
      <c r="H279" s="295">
        <v>65731.884666272454</v>
      </c>
      <c r="I279" s="295">
        <v>0</v>
      </c>
      <c r="J279" s="295">
        <v>0</v>
      </c>
      <c r="K279" s="295">
        <v>0</v>
      </c>
      <c r="L279" s="295">
        <v>0</v>
      </c>
      <c r="M279" s="295">
        <v>0</v>
      </c>
      <c r="N279" s="291"/>
      <c r="O279" s="295">
        <v>17.768261317038355</v>
      </c>
      <c r="P279" s="295">
        <v>17.768261317038355</v>
      </c>
      <c r="Q279" s="295">
        <v>17.768261317038355</v>
      </c>
      <c r="R279" s="295">
        <v>16.615636991038354</v>
      </c>
      <c r="S279" s="295">
        <v>9.6605362401552419</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v>53938.222179999997</v>
      </c>
      <c r="E282" s="295">
        <v>53938.222179999997</v>
      </c>
      <c r="F282" s="295">
        <v>53938.222179999997</v>
      </c>
      <c r="G282" s="295">
        <v>53938.222179999997</v>
      </c>
      <c r="H282" s="295">
        <v>0</v>
      </c>
      <c r="I282" s="295">
        <v>0</v>
      </c>
      <c r="J282" s="295">
        <v>0</v>
      </c>
      <c r="K282" s="295">
        <v>0</v>
      </c>
      <c r="L282" s="295">
        <v>0</v>
      </c>
      <c r="M282" s="295">
        <v>0</v>
      </c>
      <c r="N282" s="291"/>
      <c r="O282" s="295">
        <v>30.250338459999998</v>
      </c>
      <c r="P282" s="295">
        <v>30.250338459999998</v>
      </c>
      <c r="Q282" s="295">
        <v>30.250338459999998</v>
      </c>
      <c r="R282" s="295">
        <v>30.250338459999998</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v>899719.01400545402</v>
      </c>
      <c r="E285" s="295">
        <v>899719.01400545402</v>
      </c>
      <c r="F285" s="295">
        <v>899719.01400545402</v>
      </c>
      <c r="G285" s="295">
        <v>899719.01400545402</v>
      </c>
      <c r="H285" s="295">
        <v>899719.01400545402</v>
      </c>
      <c r="I285" s="295">
        <v>899719.01400545402</v>
      </c>
      <c r="J285" s="295">
        <v>899719.01400545402</v>
      </c>
      <c r="K285" s="295">
        <v>899719.01400545402</v>
      </c>
      <c r="L285" s="295">
        <v>899719.01400545402</v>
      </c>
      <c r="M285" s="295">
        <v>899719.01400545402</v>
      </c>
      <c r="N285" s="291"/>
      <c r="O285" s="295">
        <v>519.79748895900002</v>
      </c>
      <c r="P285" s="295">
        <v>519.79748895900002</v>
      </c>
      <c r="Q285" s="295">
        <v>519.79748895900002</v>
      </c>
      <c r="R285" s="295">
        <v>519.79748895900002</v>
      </c>
      <c r="S285" s="295">
        <v>519.79748895900002</v>
      </c>
      <c r="T285" s="295">
        <v>519.79748895900002</v>
      </c>
      <c r="U285" s="295">
        <v>519.79748895900002</v>
      </c>
      <c r="V285" s="295">
        <v>519.79748895900002</v>
      </c>
      <c r="W285" s="295">
        <v>519.79748895900002</v>
      </c>
      <c r="X285" s="295">
        <v>519.79748895900002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44517</v>
      </c>
      <c r="E286" s="295">
        <v>44517</v>
      </c>
      <c r="F286" s="295">
        <v>44517</v>
      </c>
      <c r="G286" s="295">
        <v>44517</v>
      </c>
      <c r="H286" s="295">
        <v>44517</v>
      </c>
      <c r="I286" s="295">
        <v>44517</v>
      </c>
      <c r="J286" s="295">
        <v>44517</v>
      </c>
      <c r="K286" s="295">
        <v>44517</v>
      </c>
      <c r="L286" s="295">
        <v>44517</v>
      </c>
      <c r="M286" s="295">
        <v>44517</v>
      </c>
      <c r="N286" s="467"/>
      <c r="O286" s="295">
        <v>25.141810098999997</v>
      </c>
      <c r="P286" s="295">
        <v>25.141810098999997</v>
      </c>
      <c r="Q286" s="295">
        <v>25.141810098999997</v>
      </c>
      <c r="R286" s="295">
        <v>25.141810098999997</v>
      </c>
      <c r="S286" s="295">
        <v>25.141810098999997</v>
      </c>
      <c r="T286" s="295">
        <v>25.141810098999997</v>
      </c>
      <c r="U286" s="295">
        <v>25.141810098999997</v>
      </c>
      <c r="V286" s="295">
        <v>25.141810098999997</v>
      </c>
      <c r="W286" s="295">
        <v>25.141810098999997</v>
      </c>
      <c r="X286" s="295">
        <v>25.141810098999997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v>181320.80167439699</v>
      </c>
      <c r="E288" s="295">
        <v>181320.80167439699</v>
      </c>
      <c r="F288" s="295">
        <v>174333.445450417</v>
      </c>
      <c r="G288" s="295">
        <v>147696.40392139601</v>
      </c>
      <c r="H288" s="295">
        <v>147696.40392139601</v>
      </c>
      <c r="I288" s="295">
        <v>147696.40392139601</v>
      </c>
      <c r="J288" s="295">
        <v>147696.40392139601</v>
      </c>
      <c r="K288" s="295">
        <v>147573.31447030499</v>
      </c>
      <c r="L288" s="295">
        <v>107310.60404112301</v>
      </c>
      <c r="M288" s="295">
        <v>107310.60404112301</v>
      </c>
      <c r="N288" s="291"/>
      <c r="O288" s="295">
        <v>12.152691670999999</v>
      </c>
      <c r="P288" s="295">
        <v>12.152691670999999</v>
      </c>
      <c r="Q288" s="295">
        <v>11.714044318999999</v>
      </c>
      <c r="R288" s="295">
        <v>10.041842797999999</v>
      </c>
      <c r="S288" s="295">
        <v>10.041842797999999</v>
      </c>
      <c r="T288" s="295">
        <v>10.041842797999999</v>
      </c>
      <c r="U288" s="295">
        <v>10.041842797999999</v>
      </c>
      <c r="V288" s="295">
        <v>10.02779149</v>
      </c>
      <c r="W288" s="295">
        <v>7.5002072770000003</v>
      </c>
      <c r="X288" s="295">
        <v>7.5002072770000003</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555</v>
      </c>
      <c r="E289" s="295">
        <v>555</v>
      </c>
      <c r="F289" s="295">
        <v>528</v>
      </c>
      <c r="G289" s="295">
        <v>456</v>
      </c>
      <c r="H289" s="295">
        <v>456</v>
      </c>
      <c r="I289" s="295">
        <v>456</v>
      </c>
      <c r="J289" s="295">
        <v>456</v>
      </c>
      <c r="K289" s="295">
        <v>456</v>
      </c>
      <c r="L289" s="295">
        <v>383</v>
      </c>
      <c r="M289" s="295">
        <v>383</v>
      </c>
      <c r="N289" s="467"/>
      <c r="O289" s="295">
        <v>3.9E-2</v>
      </c>
      <c r="P289" s="295">
        <v>3.9E-2</v>
      </c>
      <c r="Q289" s="295">
        <v>3.7999999999999999E-2</v>
      </c>
      <c r="R289" s="295">
        <v>3.3000000000000002E-2</v>
      </c>
      <c r="S289" s="295">
        <v>3.3000000000000002E-2</v>
      </c>
      <c r="T289" s="295">
        <v>3.3000000000000002E-2</v>
      </c>
      <c r="U289" s="295">
        <v>3.3000000000000002E-2</v>
      </c>
      <c r="V289" s="295">
        <v>3.3000000000000002E-2</v>
      </c>
      <c r="W289" s="295">
        <v>2.8000000000000001E-2</v>
      </c>
      <c r="X289" s="295">
        <v>2.8000000000000001E-2</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v>404156.08860724402</v>
      </c>
      <c r="E291" s="295">
        <v>404156.08860724402</v>
      </c>
      <c r="F291" s="295">
        <v>379804.711142043</v>
      </c>
      <c r="G291" s="295">
        <v>296699.64097909199</v>
      </c>
      <c r="H291" s="295">
        <v>296699.64097909199</v>
      </c>
      <c r="I291" s="295">
        <v>296699.64097909199</v>
      </c>
      <c r="J291" s="295">
        <v>296699.64097909199</v>
      </c>
      <c r="K291" s="295">
        <v>296349.99558179098</v>
      </c>
      <c r="L291" s="295">
        <v>249213.12860243401</v>
      </c>
      <c r="M291" s="295">
        <v>249213.12860243401</v>
      </c>
      <c r="N291" s="291"/>
      <c r="O291" s="295">
        <v>27.845661070999999</v>
      </c>
      <c r="P291" s="295">
        <v>27.845661070999999</v>
      </c>
      <c r="Q291" s="295">
        <v>26.316947365000001</v>
      </c>
      <c r="R291" s="295">
        <v>21.099835522999999</v>
      </c>
      <c r="S291" s="295">
        <v>21.099835522999999</v>
      </c>
      <c r="T291" s="295">
        <v>21.099835522999999</v>
      </c>
      <c r="U291" s="295">
        <v>21.099835522999999</v>
      </c>
      <c r="V291" s="295">
        <v>21.059921665000001</v>
      </c>
      <c r="W291" s="295">
        <v>18.100796470999999</v>
      </c>
      <c r="X291" s="295">
        <v>18.100796470999999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v>9430.6204199999993</v>
      </c>
      <c r="E297" s="295">
        <v>0</v>
      </c>
      <c r="F297" s="295">
        <v>0</v>
      </c>
      <c r="G297" s="295">
        <v>0</v>
      </c>
      <c r="H297" s="295">
        <v>0</v>
      </c>
      <c r="I297" s="295">
        <v>0</v>
      </c>
      <c r="J297" s="295">
        <v>0</v>
      </c>
      <c r="K297" s="295">
        <v>0</v>
      </c>
      <c r="L297" s="295">
        <v>0</v>
      </c>
      <c r="M297" s="295">
        <v>0</v>
      </c>
      <c r="N297" s="291"/>
      <c r="O297" s="295">
        <v>3262.552111</v>
      </c>
      <c r="P297" s="295">
        <v>0</v>
      </c>
      <c r="Q297" s="295">
        <v>0</v>
      </c>
      <c r="R297" s="295">
        <v>0</v>
      </c>
      <c r="S297" s="295">
        <v>0</v>
      </c>
      <c r="T297" s="295">
        <v>0</v>
      </c>
      <c r="U297" s="295">
        <v>0</v>
      </c>
      <c r="V297" s="295">
        <v>0</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484</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1</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3460.6026000000002</v>
      </c>
      <c r="E304" s="295">
        <v>3460.6026000000002</v>
      </c>
      <c r="F304" s="295">
        <v>3460.6026000000002</v>
      </c>
      <c r="G304" s="295">
        <v>3460.6026000000002</v>
      </c>
      <c r="H304" s="295">
        <v>3460.6026000000002</v>
      </c>
      <c r="I304" s="295">
        <v>3460.6026000000002</v>
      </c>
      <c r="J304" s="295">
        <v>3460.6026000000002</v>
      </c>
      <c r="K304" s="295">
        <v>3460.6026000000002</v>
      </c>
      <c r="L304" s="295">
        <v>3460.6026000000002</v>
      </c>
      <c r="M304" s="295">
        <v>3460.6026000000002</v>
      </c>
      <c r="N304" s="291"/>
      <c r="O304" s="295">
        <v>0.57332235099999995</v>
      </c>
      <c r="P304" s="295">
        <v>0.57332235099999995</v>
      </c>
      <c r="Q304" s="295">
        <v>0.57332235099999995</v>
      </c>
      <c r="R304" s="295">
        <v>0.57332235099999995</v>
      </c>
      <c r="S304" s="295">
        <v>0.57332235099999995</v>
      </c>
      <c r="T304" s="295">
        <v>0.57332235099999995</v>
      </c>
      <c r="U304" s="295">
        <v>0.57332235099999995</v>
      </c>
      <c r="V304" s="295">
        <v>0.57332235099999995</v>
      </c>
      <c r="W304" s="295">
        <v>0.57332235099999995</v>
      </c>
      <c r="X304" s="295">
        <v>0.57332235099999995</v>
      </c>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v>4822005.0255298195</v>
      </c>
      <c r="E307" s="295">
        <v>4809871.7848453997</v>
      </c>
      <c r="F307" s="295">
        <v>4779517.5760743804</v>
      </c>
      <c r="G307" s="295">
        <v>4779517.5760743804</v>
      </c>
      <c r="H307" s="295">
        <v>4672475.9277512403</v>
      </c>
      <c r="I307" s="295">
        <v>4507983.6556198196</v>
      </c>
      <c r="J307" s="295">
        <v>4507983.6556198196</v>
      </c>
      <c r="K307" s="295">
        <v>4495421.0124019198</v>
      </c>
      <c r="L307" s="295">
        <v>4430465.1525389999</v>
      </c>
      <c r="M307" s="295">
        <v>3880154.9606184801</v>
      </c>
      <c r="N307" s="295">
        <v>12</v>
      </c>
      <c r="O307" s="295">
        <v>878.25289932199996</v>
      </c>
      <c r="P307" s="295">
        <v>874.35473774399998</v>
      </c>
      <c r="Q307" s="295">
        <v>864.58878100899994</v>
      </c>
      <c r="R307" s="295">
        <v>864.58878100899994</v>
      </c>
      <c r="S307" s="295">
        <v>830.34511125100005</v>
      </c>
      <c r="T307" s="295">
        <v>789.43341016800002</v>
      </c>
      <c r="U307" s="295">
        <v>789.43341016800002</v>
      </c>
      <c r="V307" s="295">
        <v>788.80728332399997</v>
      </c>
      <c r="W307" s="295">
        <v>769.88236767199999</v>
      </c>
      <c r="X307" s="295">
        <v>680.38601176500003</v>
      </c>
      <c r="Y307" s="415">
        <v>2.5815234363651962E-4</v>
      </c>
      <c r="Z307" s="502">
        <v>0.19497916128556475</v>
      </c>
      <c r="AA307" s="502">
        <v>0.7133299132414278</v>
      </c>
      <c r="AB307" s="502">
        <v>2.7146675437811456E-2</v>
      </c>
      <c r="AC307" s="415">
        <v>8.1892470904064554E-2</v>
      </c>
      <c r="AD307" s="415"/>
      <c r="AE307" s="415"/>
      <c r="AF307" s="415"/>
      <c r="AG307" s="415"/>
      <c r="AH307" s="415"/>
      <c r="AI307" s="415"/>
      <c r="AJ307" s="415"/>
      <c r="AK307" s="415"/>
      <c r="AL307" s="415"/>
      <c r="AM307" s="296">
        <f>SUM(Y307:AL307)</f>
        <v>1.0176063732125051</v>
      </c>
    </row>
    <row r="308" spans="1:39" ht="15" outlineLevel="1">
      <c r="B308" s="294" t="s">
        <v>249</v>
      </c>
      <c r="C308" s="291" t="s">
        <v>163</v>
      </c>
      <c r="D308" s="295">
        <v>1669936.5290000001</v>
      </c>
      <c r="E308" s="295">
        <v>1664522.7560000001</v>
      </c>
      <c r="F308" s="295">
        <v>1664522.7560000001</v>
      </c>
      <c r="G308" s="295">
        <v>1664522.7560000001</v>
      </c>
      <c r="H308" s="295">
        <v>1636274.7590000001</v>
      </c>
      <c r="I308" s="295">
        <v>1630944.9140000001</v>
      </c>
      <c r="J308" s="295">
        <v>1630944.9140000001</v>
      </c>
      <c r="K308" s="295">
        <v>1608315.173</v>
      </c>
      <c r="L308" s="295">
        <v>1568280.2290000001</v>
      </c>
      <c r="M308" s="295">
        <v>1529426.9639999999</v>
      </c>
      <c r="N308" s="295">
        <f>N307</f>
        <v>12</v>
      </c>
      <c r="O308" s="295">
        <v>241.47011430000001</v>
      </c>
      <c r="P308" s="295">
        <v>240.1735381</v>
      </c>
      <c r="Q308" s="295">
        <v>240.1735381</v>
      </c>
      <c r="R308" s="295">
        <v>240.1735381</v>
      </c>
      <c r="S308" s="295">
        <v>232.0644265</v>
      </c>
      <c r="T308" s="295">
        <v>231.24484419999999</v>
      </c>
      <c r="U308" s="295">
        <v>231.24484419999999</v>
      </c>
      <c r="V308" s="295">
        <v>226.72382690000001</v>
      </c>
      <c r="W308" s="295">
        <v>217.47479720000001</v>
      </c>
      <c r="X308" s="295">
        <v>211.50024250000001</v>
      </c>
      <c r="Y308" s="411">
        <f>Y307</f>
        <v>2.5815234363651962E-4</v>
      </c>
      <c r="Z308" s="411">
        <f>Z307</f>
        <v>0.19497916128556475</v>
      </c>
      <c r="AA308" s="411">
        <f t="shared" ref="AA308:AL308" si="86">AA307</f>
        <v>0.7133299132414278</v>
      </c>
      <c r="AB308" s="411">
        <f t="shared" si="86"/>
        <v>2.7146675437811456E-2</v>
      </c>
      <c r="AC308" s="411">
        <f t="shared" si="86"/>
        <v>8.1892470904064554E-2</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v>628825.66501826397</v>
      </c>
      <c r="E310" s="295">
        <v>628825.66501826397</v>
      </c>
      <c r="F310" s="295">
        <v>610461.48172854295</v>
      </c>
      <c r="G310" s="295">
        <v>488331.87529526302</v>
      </c>
      <c r="H310" s="295">
        <v>242400.92014404299</v>
      </c>
      <c r="I310" s="295">
        <v>242193.721082145</v>
      </c>
      <c r="J310" s="295">
        <v>242193.721082145</v>
      </c>
      <c r="K310" s="295">
        <v>242193.721082145</v>
      </c>
      <c r="L310" s="295">
        <v>242193.721082145</v>
      </c>
      <c r="M310" s="295">
        <v>242193.721082145</v>
      </c>
      <c r="N310" s="295">
        <v>12</v>
      </c>
      <c r="O310" s="295">
        <v>181.11468934999999</v>
      </c>
      <c r="P310" s="295">
        <v>181.11468934999999</v>
      </c>
      <c r="Q310" s="295">
        <v>175.95162400000001</v>
      </c>
      <c r="R310" s="295">
        <v>143.91168878299999</v>
      </c>
      <c r="S310" s="295">
        <v>65.312079034000007</v>
      </c>
      <c r="T310" s="295">
        <v>65.250573983999999</v>
      </c>
      <c r="U310" s="295">
        <v>65.250573983999999</v>
      </c>
      <c r="V310" s="295">
        <v>65.250573983999999</v>
      </c>
      <c r="W310" s="295">
        <v>65.250573983999999</v>
      </c>
      <c r="X310" s="295">
        <v>65.250573983999999</v>
      </c>
      <c r="Y310" s="415"/>
      <c r="Z310" s="502">
        <v>0.96524983699074762</v>
      </c>
      <c r="AA310" s="415">
        <v>3.2400211862567183E-2</v>
      </c>
      <c r="AB310" s="415"/>
      <c r="AC310" s="415"/>
      <c r="AD310" s="415"/>
      <c r="AE310" s="415"/>
      <c r="AF310" s="415"/>
      <c r="AG310" s="415"/>
      <c r="AH310" s="415"/>
      <c r="AI310" s="415"/>
      <c r="AJ310" s="415"/>
      <c r="AK310" s="415"/>
      <c r="AL310" s="415"/>
      <c r="AM310" s="296">
        <f>SUM(Y310:AL310)</f>
        <v>0.99765004885331476</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0.96524983699074762</v>
      </c>
      <c r="AA311" s="411">
        <f t="shared" ref="AA311:AL311" si="87">AA310</f>
        <v>3.2400211862567183E-2</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v>1</v>
      </c>
      <c r="AA316" s="415"/>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72321.586679999993</v>
      </c>
      <c r="E317" s="295">
        <v>72321.586679999993</v>
      </c>
      <c r="F317" s="295">
        <v>72321.586679999993</v>
      </c>
      <c r="G317" s="295">
        <v>72321.586679999993</v>
      </c>
      <c r="H317" s="295">
        <v>72321.586679999993</v>
      </c>
      <c r="I317" s="295">
        <v>72321.586679999993</v>
      </c>
      <c r="J317" s="295">
        <v>72321.586679999993</v>
      </c>
      <c r="K317" s="295">
        <v>72321.586679999993</v>
      </c>
      <c r="L317" s="295">
        <v>70589.968680000005</v>
      </c>
      <c r="M317" s="295">
        <v>70589.968680000005</v>
      </c>
      <c r="N317" s="295">
        <f>N316</f>
        <v>12</v>
      </c>
      <c r="O317" s="295">
        <v>17.697180450000001</v>
      </c>
      <c r="P317" s="295">
        <v>17.697180450000001</v>
      </c>
      <c r="Q317" s="295">
        <v>17.697180450000001</v>
      </c>
      <c r="R317" s="295">
        <v>17.697180450000001</v>
      </c>
      <c r="S317" s="295">
        <v>17.697180450000001</v>
      </c>
      <c r="T317" s="295">
        <v>17.697180450000001</v>
      </c>
      <c r="U317" s="295">
        <v>17.697180450000001</v>
      </c>
      <c r="V317" s="295">
        <v>17.697180450000001</v>
      </c>
      <c r="W317" s="295">
        <v>17.173272449999999</v>
      </c>
      <c r="X317" s="295">
        <v>17.173272449999999</v>
      </c>
      <c r="Y317" s="411">
        <f>Y316</f>
        <v>0</v>
      </c>
      <c r="Z317" s="411">
        <f>Z316</f>
        <v>1</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v>96901.535593948996</v>
      </c>
      <c r="E319" s="295">
        <v>96901.535593948996</v>
      </c>
      <c r="F319" s="295">
        <v>96901.535593948996</v>
      </c>
      <c r="G319" s="295">
        <v>96901.535593948996</v>
      </c>
      <c r="H319" s="295">
        <v>0</v>
      </c>
      <c r="I319" s="295">
        <v>0</v>
      </c>
      <c r="J319" s="295">
        <v>0</v>
      </c>
      <c r="K319" s="295">
        <v>0</v>
      </c>
      <c r="L319" s="295">
        <v>0</v>
      </c>
      <c r="M319" s="295">
        <v>0</v>
      </c>
      <c r="N319" s="295">
        <v>12</v>
      </c>
      <c r="O319" s="295">
        <v>17.625353246</v>
      </c>
      <c r="P319" s="295">
        <v>17.625353246</v>
      </c>
      <c r="Q319" s="295">
        <v>17.625353246</v>
      </c>
      <c r="R319" s="295">
        <v>17.625353246</v>
      </c>
      <c r="S319" s="295">
        <v>0</v>
      </c>
      <c r="T319" s="295">
        <v>0</v>
      </c>
      <c r="U319" s="295">
        <v>0</v>
      </c>
      <c r="V319" s="295">
        <v>0</v>
      </c>
      <c r="W319" s="295">
        <v>0</v>
      </c>
      <c r="X319" s="295">
        <v>0</v>
      </c>
      <c r="Y319" s="415"/>
      <c r="Z319" s="415"/>
      <c r="AA319" s="502">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64.270189810000005</v>
      </c>
      <c r="E320" s="295">
        <v>64.270189810000005</v>
      </c>
      <c r="F320" s="295">
        <v>64.270189810000005</v>
      </c>
      <c r="G320" s="295">
        <v>64.270189810000005</v>
      </c>
      <c r="H320" s="295">
        <v>0</v>
      </c>
      <c r="I320" s="295">
        <v>0</v>
      </c>
      <c r="J320" s="295">
        <v>0</v>
      </c>
      <c r="K320" s="295">
        <v>0</v>
      </c>
      <c r="L320" s="295">
        <v>0</v>
      </c>
      <c r="M320" s="295">
        <v>0</v>
      </c>
      <c r="N320" s="295">
        <f>N319</f>
        <v>12</v>
      </c>
      <c r="O320" s="295">
        <v>1.169006E-2</v>
      </c>
      <c r="P320" s="295">
        <v>1.169006E-2</v>
      </c>
      <c r="Q320" s="295">
        <v>1.169006E-2</v>
      </c>
      <c r="R320" s="295">
        <v>1.169006E-2</v>
      </c>
      <c r="S320" s="295">
        <v>0</v>
      </c>
      <c r="T320" s="295">
        <v>0</v>
      </c>
      <c r="U320" s="295">
        <v>0</v>
      </c>
      <c r="V320" s="295">
        <v>0</v>
      </c>
      <c r="W320" s="295">
        <v>0</v>
      </c>
      <c r="X320" s="295">
        <v>0</v>
      </c>
      <c r="Y320" s="411">
        <f>Y319</f>
        <v>0</v>
      </c>
      <c r="Z320" s="411">
        <f>Z319</f>
        <v>0</v>
      </c>
      <c r="AA320" s="411">
        <f t="shared" ref="AA320:AL320" si="90">AA319</f>
        <v>1</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485</v>
      </c>
      <c r="C322" s="291" t="s">
        <v>25</v>
      </c>
      <c r="D322" s="295">
        <v>85.759405999999998</v>
      </c>
      <c r="E322" s="295">
        <v>0</v>
      </c>
      <c r="F322" s="295">
        <v>0</v>
      </c>
      <c r="G322" s="295">
        <v>0</v>
      </c>
      <c r="H322" s="295">
        <v>0</v>
      </c>
      <c r="I322" s="295">
        <v>0</v>
      </c>
      <c r="J322" s="295">
        <v>0</v>
      </c>
      <c r="K322" s="295">
        <v>0</v>
      </c>
      <c r="L322" s="295">
        <v>0</v>
      </c>
      <c r="M322" s="295">
        <v>0</v>
      </c>
      <c r="N322" s="291"/>
      <c r="O322" s="295">
        <v>53.76</v>
      </c>
      <c r="P322" s="295">
        <v>0</v>
      </c>
      <c r="Q322" s="295">
        <v>0</v>
      </c>
      <c r="R322" s="295">
        <v>0</v>
      </c>
      <c r="S322" s="295">
        <v>0</v>
      </c>
      <c r="T322" s="295">
        <v>0</v>
      </c>
      <c r="U322" s="295">
        <v>0</v>
      </c>
      <c r="V322" s="295">
        <v>0</v>
      </c>
      <c r="W322" s="295">
        <v>0</v>
      </c>
      <c r="X322" s="295">
        <v>0</v>
      </c>
      <c r="Y322" s="415"/>
      <c r="Z322" s="415">
        <v>1</v>
      </c>
      <c r="AA322" s="415"/>
      <c r="AB322" s="415"/>
      <c r="AC322" s="415"/>
      <c r="AD322" s="415"/>
      <c r="AE322" s="415"/>
      <c r="AF322" s="415"/>
      <c r="AG322" s="415"/>
      <c r="AH322" s="415"/>
      <c r="AI322" s="415"/>
      <c r="AJ322" s="415"/>
      <c r="AK322" s="415"/>
      <c r="AL322" s="415"/>
      <c r="AM322" s="296">
        <f>SUM(Y322:AL322)</f>
        <v>1</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486</v>
      </c>
      <c r="C325" s="291" t="s">
        <v>25</v>
      </c>
      <c r="D325" s="295">
        <v>0</v>
      </c>
      <c r="E325" s="295">
        <v>0</v>
      </c>
      <c r="F325" s="295">
        <v>0</v>
      </c>
      <c r="G325" s="295">
        <v>0</v>
      </c>
      <c r="H325" s="295">
        <v>0</v>
      </c>
      <c r="I325" s="295">
        <v>0</v>
      </c>
      <c r="J325" s="295">
        <v>0</v>
      </c>
      <c r="K325" s="295">
        <v>0</v>
      </c>
      <c r="L325" s="295">
        <v>0</v>
      </c>
      <c r="M325" s="295">
        <v>0</v>
      </c>
      <c r="N325" s="291"/>
      <c r="O325" s="295">
        <v>0</v>
      </c>
      <c r="P325" s="295">
        <v>0</v>
      </c>
      <c r="Q325" s="295">
        <v>0</v>
      </c>
      <c r="R325" s="295">
        <v>0</v>
      </c>
      <c r="S325" s="295">
        <v>0</v>
      </c>
      <c r="T325" s="295">
        <v>0</v>
      </c>
      <c r="U325" s="295">
        <v>0</v>
      </c>
      <c r="V325" s="295">
        <v>0</v>
      </c>
      <c r="W325" s="295">
        <v>0</v>
      </c>
      <c r="X325" s="295">
        <v>0</v>
      </c>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v>1473.1110000000001</v>
      </c>
      <c r="E328" s="295">
        <v>0</v>
      </c>
      <c r="F328" s="295">
        <v>0</v>
      </c>
      <c r="G328" s="295">
        <v>0</v>
      </c>
      <c r="H328" s="295">
        <v>0</v>
      </c>
      <c r="I328" s="295">
        <v>0</v>
      </c>
      <c r="J328" s="295">
        <v>0</v>
      </c>
      <c r="K328" s="295">
        <v>0</v>
      </c>
      <c r="L328" s="295">
        <v>0</v>
      </c>
      <c r="M328" s="295">
        <v>0</v>
      </c>
      <c r="N328" s="291"/>
      <c r="O328" s="295">
        <v>110.3223</v>
      </c>
      <c r="P328" s="295">
        <v>0</v>
      </c>
      <c r="Q328" s="295">
        <v>0</v>
      </c>
      <c r="R328" s="295">
        <v>0</v>
      </c>
      <c r="S328" s="295">
        <v>0</v>
      </c>
      <c r="T328" s="295">
        <v>0</v>
      </c>
      <c r="U328" s="295">
        <v>0</v>
      </c>
      <c r="V328" s="295">
        <v>0</v>
      </c>
      <c r="W328" s="295">
        <v>0</v>
      </c>
      <c r="X328" s="295">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v>1</v>
      </c>
      <c r="AB335" s="415"/>
      <c r="AC335" s="415"/>
      <c r="AD335" s="415"/>
      <c r="AE335" s="415"/>
      <c r="AF335" s="415"/>
      <c r="AG335" s="415"/>
      <c r="AH335" s="415"/>
      <c r="AI335" s="415"/>
      <c r="AJ335" s="415"/>
      <c r="AK335" s="415"/>
      <c r="AL335" s="415"/>
      <c r="AM335" s="296">
        <f>SUM(Y335:AL335)</f>
        <v>1</v>
      </c>
    </row>
    <row r="336" spans="1:39" ht="15" outlineLevel="1">
      <c r="B336" s="294" t="s">
        <v>249</v>
      </c>
      <c r="C336" s="291" t="s">
        <v>163</v>
      </c>
      <c r="D336" s="295"/>
      <c r="E336" s="295"/>
      <c r="F336" s="295"/>
      <c r="G336" s="295"/>
      <c r="H336" s="295"/>
      <c r="I336" s="295"/>
      <c r="J336" s="295"/>
      <c r="K336" s="295"/>
      <c r="L336" s="295"/>
      <c r="M336" s="295"/>
      <c r="N336" s="295">
        <f>N335</f>
        <v>12</v>
      </c>
      <c r="O336" s="295">
        <v>24.617898</v>
      </c>
      <c r="P336" s="295">
        <v>40.331897999999995</v>
      </c>
      <c r="Q336" s="295">
        <v>18.956897999999999</v>
      </c>
      <c r="R336" s="295">
        <v>18.779399999999999</v>
      </c>
      <c r="S336" s="295">
        <v>23.639399999999998</v>
      </c>
      <c r="T336" s="295">
        <v>24.446159999999999</v>
      </c>
      <c r="U336" s="295">
        <v>19.31616</v>
      </c>
      <c r="V336" s="295">
        <v>19.31616</v>
      </c>
      <c r="W336" s="295">
        <v>19.31616</v>
      </c>
      <c r="X336" s="295">
        <v>19.31616</v>
      </c>
      <c r="Y336" s="411">
        <f>Y335</f>
        <v>0</v>
      </c>
      <c r="Z336" s="411">
        <f>Z335</f>
        <v>0</v>
      </c>
      <c r="AA336" s="411">
        <f t="shared" ref="AA336:AL336" si="95">AA335</f>
        <v>1</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v>129083.6088</v>
      </c>
      <c r="E338" s="295">
        <v>42413.608800000002</v>
      </c>
      <c r="F338" s="295">
        <v>42413.608800000002</v>
      </c>
      <c r="G338" s="295">
        <v>42413.608800000002</v>
      </c>
      <c r="H338" s="295">
        <v>3533.6088</v>
      </c>
      <c r="I338" s="295">
        <v>0</v>
      </c>
      <c r="J338" s="295">
        <v>0</v>
      </c>
      <c r="K338" s="295">
        <v>0</v>
      </c>
      <c r="L338" s="295">
        <v>0</v>
      </c>
      <c r="M338" s="295">
        <v>0</v>
      </c>
      <c r="N338" s="295">
        <v>12</v>
      </c>
      <c r="O338" s="295">
        <v>21.380759999999999</v>
      </c>
      <c r="P338" s="295">
        <v>5.66676</v>
      </c>
      <c r="Q338" s="295">
        <v>5.66676</v>
      </c>
      <c r="R338" s="295">
        <v>5.66676</v>
      </c>
      <c r="S338" s="295">
        <v>0.80676000000000003</v>
      </c>
      <c r="T338" s="295">
        <v>0</v>
      </c>
      <c r="U338" s="295">
        <v>0</v>
      </c>
      <c r="V338" s="295">
        <v>0</v>
      </c>
      <c r="W338" s="295">
        <v>0</v>
      </c>
      <c r="X338" s="295">
        <v>0</v>
      </c>
      <c r="Y338" s="410"/>
      <c r="Z338" s="415"/>
      <c r="AA338" s="415">
        <v>0.39144899999236921</v>
      </c>
      <c r="AB338" s="415"/>
      <c r="AC338" s="468">
        <v>0.60855100000763074</v>
      </c>
      <c r="AD338" s="415"/>
      <c r="AE338" s="415"/>
      <c r="AF338" s="415"/>
      <c r="AG338" s="415"/>
      <c r="AH338" s="415"/>
      <c r="AI338" s="415"/>
      <c r="AJ338" s="415"/>
      <c r="AK338" s="415"/>
      <c r="AL338" s="415"/>
      <c r="AM338" s="296">
        <f>SUM(Y338:AL338)</f>
        <v>1</v>
      </c>
    </row>
    <row r="339" spans="1:39" ht="15" outlineLevel="1">
      <c r="B339" s="294" t="s">
        <v>249</v>
      </c>
      <c r="C339" s="291" t="s">
        <v>163</v>
      </c>
      <c r="D339" s="295">
        <v>460826.54749999999</v>
      </c>
      <c r="E339" s="295">
        <v>547496.54749999999</v>
      </c>
      <c r="F339" s="295">
        <v>111896.54751</v>
      </c>
      <c r="G339" s="295">
        <v>101428.85520000001</v>
      </c>
      <c r="H339" s="295">
        <v>140308.85519999999</v>
      </c>
      <c r="I339" s="295">
        <v>143842.46400000001</v>
      </c>
      <c r="J339" s="295">
        <v>99742.464000000007</v>
      </c>
      <c r="K339" s="295">
        <v>99742.464000000007</v>
      </c>
      <c r="L339" s="295">
        <v>99742.464000000007</v>
      </c>
      <c r="M339" s="295">
        <v>99742.464000000007</v>
      </c>
      <c r="N339" s="295">
        <f>N338</f>
        <v>12</v>
      </c>
      <c r="O339" s="295"/>
      <c r="P339" s="295"/>
      <c r="Q339" s="295"/>
      <c r="R339" s="295"/>
      <c r="S339" s="295"/>
      <c r="T339" s="295"/>
      <c r="U339" s="295"/>
      <c r="V339" s="295"/>
      <c r="W339" s="295"/>
      <c r="X339" s="295"/>
      <c r="Y339" s="411">
        <f>Y338</f>
        <v>0</v>
      </c>
      <c r="Z339" s="411">
        <f>Z338</f>
        <v>0</v>
      </c>
      <c r="AA339" s="411">
        <f t="shared" ref="AA339:AL339" si="96">AA338</f>
        <v>0.39144899999236921</v>
      </c>
      <c r="AB339" s="411">
        <f t="shared" si="96"/>
        <v>0</v>
      </c>
      <c r="AC339" s="411">
        <f t="shared" si="96"/>
        <v>0.60855100000763074</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v>22699.09</v>
      </c>
      <c r="E344" s="295">
        <v>0</v>
      </c>
      <c r="F344" s="295">
        <v>0</v>
      </c>
      <c r="G344" s="295">
        <v>0</v>
      </c>
      <c r="H344" s="295">
        <v>0</v>
      </c>
      <c r="I344" s="295">
        <v>0</v>
      </c>
      <c r="J344" s="295">
        <v>0</v>
      </c>
      <c r="K344" s="295">
        <v>0</v>
      </c>
      <c r="L344" s="295">
        <v>0</v>
      </c>
      <c r="M344" s="295">
        <v>0</v>
      </c>
      <c r="N344" s="291"/>
      <c r="O344" s="295">
        <v>996.8587</v>
      </c>
      <c r="P344" s="295">
        <v>0</v>
      </c>
      <c r="Q344" s="295">
        <v>0</v>
      </c>
      <c r="R344" s="295">
        <v>0</v>
      </c>
      <c r="S344" s="295">
        <v>0</v>
      </c>
      <c r="T344" s="295">
        <v>0</v>
      </c>
      <c r="U344" s="295">
        <v>0</v>
      </c>
      <c r="V344" s="295">
        <v>0</v>
      </c>
      <c r="W344" s="295">
        <v>0</v>
      </c>
      <c r="X344" s="295">
        <v>0</v>
      </c>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v>326588.472147942</v>
      </c>
      <c r="E348" s="295">
        <v>323489.73411083198</v>
      </c>
      <c r="F348" s="295">
        <v>322536.83289623301</v>
      </c>
      <c r="G348" s="295">
        <v>294123.23746776598</v>
      </c>
      <c r="H348" s="295">
        <v>280243.84082317399</v>
      </c>
      <c r="I348" s="295">
        <v>267247.75683116901</v>
      </c>
      <c r="J348" s="295">
        <v>254980.990702629</v>
      </c>
      <c r="K348" s="295">
        <v>254352.53222179401</v>
      </c>
      <c r="L348" s="295">
        <v>129379.556651115</v>
      </c>
      <c r="M348" s="295">
        <v>128786.96075725599</v>
      </c>
      <c r="N348" s="291"/>
      <c r="O348" s="295">
        <v>30.028296136000002</v>
      </c>
      <c r="P348" s="295">
        <v>29.867328213</v>
      </c>
      <c r="Q348" s="295">
        <v>29.817828509000002</v>
      </c>
      <c r="R348" s="295">
        <v>28.341847727000001</v>
      </c>
      <c r="S348" s="295">
        <v>27.625495279999999</v>
      </c>
      <c r="T348" s="295">
        <v>26.950396989000001</v>
      </c>
      <c r="U348" s="295">
        <v>26.313184074999999</v>
      </c>
      <c r="V348" s="295">
        <v>26.313184074999999</v>
      </c>
      <c r="W348" s="295">
        <v>19.821302134</v>
      </c>
      <c r="X348" s="295">
        <v>19.186789396999998</v>
      </c>
      <c r="Y348" s="469">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30603.450919999999</v>
      </c>
      <c r="E349" s="295">
        <v>30422.884119999999</v>
      </c>
      <c r="F349" s="295">
        <v>30406.468949999999</v>
      </c>
      <c r="G349" s="295">
        <v>29341.521830000002</v>
      </c>
      <c r="H349" s="295">
        <v>28874.70883</v>
      </c>
      <c r="I349" s="295">
        <v>28407.895939999999</v>
      </c>
      <c r="J349" s="295">
        <v>27778.089609999999</v>
      </c>
      <c r="K349" s="295">
        <v>27778.089609999999</v>
      </c>
      <c r="L349" s="295">
        <v>23280.2775</v>
      </c>
      <c r="M349" s="295">
        <v>23094.14114</v>
      </c>
      <c r="N349" s="467"/>
      <c r="O349" s="295">
        <v>6.9291547810000003</v>
      </c>
      <c r="P349" s="295">
        <v>6.9198824309999996</v>
      </c>
      <c r="Q349" s="295">
        <v>6.9190394910000004</v>
      </c>
      <c r="R349" s="295">
        <v>6.8635850510000003</v>
      </c>
      <c r="S349" s="295">
        <v>6.8392295949999999</v>
      </c>
      <c r="T349" s="295">
        <v>6.8148741350000002</v>
      </c>
      <c r="U349" s="295">
        <v>6.7820438059999999</v>
      </c>
      <c r="V349" s="295">
        <v>6.7820438059999999</v>
      </c>
      <c r="W349" s="295">
        <v>6.5477534620000002</v>
      </c>
      <c r="X349" s="295">
        <v>6.3484443810000002</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t="s">
        <v>750</v>
      </c>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v>1</v>
      </c>
      <c r="AA362" s="415"/>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v>128400</v>
      </c>
      <c r="E363" s="295">
        <v>128400</v>
      </c>
      <c r="F363" s="295">
        <v>128400</v>
      </c>
      <c r="G363" s="295">
        <v>128400</v>
      </c>
      <c r="H363" s="295">
        <v>128400</v>
      </c>
      <c r="I363" s="295">
        <v>128400</v>
      </c>
      <c r="J363" s="295">
        <v>128400</v>
      </c>
      <c r="K363" s="295">
        <v>128400</v>
      </c>
      <c r="L363" s="295">
        <v>128400</v>
      </c>
      <c r="M363" s="295">
        <v>128400</v>
      </c>
      <c r="N363" s="295">
        <f>N362</f>
        <v>12</v>
      </c>
      <c r="O363" s="295">
        <v>25</v>
      </c>
      <c r="P363" s="295">
        <v>25</v>
      </c>
      <c r="Q363" s="295">
        <v>25</v>
      </c>
      <c r="R363" s="295">
        <v>25</v>
      </c>
      <c r="S363" s="295">
        <v>25</v>
      </c>
      <c r="T363" s="295">
        <v>25</v>
      </c>
      <c r="U363" s="295">
        <v>25</v>
      </c>
      <c r="V363" s="295">
        <v>25</v>
      </c>
      <c r="W363" s="295">
        <v>25</v>
      </c>
      <c r="X363" s="295">
        <v>25</v>
      </c>
      <c r="Y363" s="411">
        <f>Y362</f>
        <v>0</v>
      </c>
      <c r="Z363" s="411">
        <f>Z362</f>
        <v>1</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492</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10097759.755272027</v>
      </c>
      <c r="E384" s="329"/>
      <c r="F384" s="329"/>
      <c r="G384" s="329"/>
      <c r="H384" s="329"/>
      <c r="I384" s="329"/>
      <c r="J384" s="329"/>
      <c r="K384" s="329"/>
      <c r="L384" s="329"/>
      <c r="M384" s="329"/>
      <c r="N384" s="329"/>
      <c r="O384" s="329">
        <f>SUM(O279:O382)</f>
        <v>6501.1897205730374</v>
      </c>
      <c r="P384" s="329"/>
      <c r="Q384" s="329"/>
      <c r="R384" s="329"/>
      <c r="S384" s="329"/>
      <c r="T384" s="329"/>
      <c r="U384" s="329"/>
      <c r="V384" s="329"/>
      <c r="W384" s="329"/>
      <c r="X384" s="329"/>
      <c r="Y384" s="329">
        <f>IF(Y278="kWh",SUMPRODUCT(D279:D382,Y279:Y382))</f>
        <v>2066812.9364812381</v>
      </c>
      <c r="Z384" s="329">
        <f>IF(Z278="kWh",SUMPRODUCT(D279:D382,Z279:Z382))</f>
        <v>2073574.5361576073</v>
      </c>
      <c r="AA384" s="329">
        <f>IF(AA278="kW",SUMPRODUCT(N279:N382,O279:O382,AA279:AA382),SUMPRODUCT(D279:D382,AA279:AA382))</f>
        <v>10262.693914738215</v>
      </c>
      <c r="AB384" s="329">
        <f>IF(AB278="kW",SUMPRODUCT(N279:N382,O279:O382,AB279:AB382),SUMPRODUCT(D279:D382,AB279:AB382))</f>
        <v>364.76108677253484</v>
      </c>
      <c r="AC384" s="329">
        <f>IF(AC278="kW",SUMPRODUCT(N279:N382,O279:O382,AC279:AC382),SUMPRODUCT(D279:D382,AC279:AC382))</f>
        <v>1256.4980063108912</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 t="shared" ref="Y391:AE391" si="114">SUM(Y388:Y390)</f>
        <v>0</v>
      </c>
      <c r="Z391" s="346">
        <f t="shared" si="114"/>
        <v>0</v>
      </c>
      <c r="AA391" s="346">
        <f t="shared" si="114"/>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2054098.4814214213</v>
      </c>
      <c r="Z395" s="291">
        <f>SUMPRODUCT(E279:E382,Z279:Z382)</f>
        <v>2070067.4747403527</v>
      </c>
      <c r="AA395" s="291">
        <f>IF(AA278="kW",SUMPRODUCT(N279:N382,P279:P382,AA279:AA382),SUMPRODUCT(E279:E382,AA279:AA382))</f>
        <v>10332.980417525743</v>
      </c>
      <c r="AB395" s="291">
        <f>IF(AB278="kW",SUMPRODUCT(N279:N382,P279:P382,AB279:AB382),SUMPRODUCT(E279:E382,AB279:AB382))</f>
        <v>363.06884844720798</v>
      </c>
      <c r="AC395" s="291">
        <f>IF(AC278="kW",SUMPRODUCT(N279:N382,P279:P382,AC279:AC382),SUMPRODUCT(E279:E382,AC279:AC382))</f>
        <v>1136.6398423933831</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2021755.595337508</v>
      </c>
      <c r="Z396" s="291">
        <f>SUMPRODUCT(F279:F382,Z279:Z382)</f>
        <v>2046423.0116458212</v>
      </c>
      <c r="AA396" s="291">
        <f>IF(AA278="kW",SUMPRODUCT(N279:N382,Q279:Q382,AA279:AA382),SUMPRODUCT(F279:F382,AA279:AA382))</f>
        <v>9990.8768157453742</v>
      </c>
      <c r="AB396" s="291">
        <f>IF(AB278="kW",SUMPRODUCT(N279:N382,Q279:Q382,AB279:AB382),SUMPRODUCT(F279:F382,AB279:AB382))</f>
        <v>359.88748935331091</v>
      </c>
      <c r="AC396" s="291">
        <f>IF(AC278="kW",SUMPRODUCT(N279:N382,Q279:Q382,AC279:AC382),SUMPRODUCT(F279:F382, AC279:AC382))</f>
        <v>1127.0427424601269</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1881334.951395402</v>
      </c>
      <c r="Z397" s="291">
        <f>SUMPRODUCT(G279:G382,Z279:Z382)</f>
        <v>1928537.4289443535</v>
      </c>
      <c r="AA397" s="291">
        <f>IF(AA278="kW",SUMPRODUCT(N279:N382,R279:R382,AA279:AA382),SUMPRODUCT(G279:G382,AA279:AA382))</f>
        <v>9976.2896314762493</v>
      </c>
      <c r="AB397" s="291">
        <f>IF(AB278="kW",SUMPRODUCT(N279:N382,R279:R382,AB279:AB382),SUMPRODUCT(G279:G382,AB279:AB382))</f>
        <v>359.88748935331091</v>
      </c>
      <c r="AC397" s="291">
        <f>IF(AC278="kW",SUMPRODUCT(N279:N382,R279:R382,AC279:AC382),SUMPRODUCT(G279:G382, AC279:AC382))</f>
        <v>1127.0427424601269</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1769027.7146005917</v>
      </c>
      <c r="Z398" s="291">
        <f>SUMPRODUCT(H279:H382,Z279:Z382)</f>
        <v>1664773.952997932</v>
      </c>
      <c r="AA398" s="291">
        <f>IF(AA278="kW",SUMPRODUCT(N279:N382,S279:S382,AA279:AA382),SUMPRODUCT(H279:H382,AA279:AA382))</f>
        <v>9407.0380078068774</v>
      </c>
      <c r="AB398" s="291">
        <f>IF(AB278="kW",SUMPRODUCT(N279:N382,S279:S382,AB279:AB382),SUMPRODUCT(H279:H382,AB279:AB382))</f>
        <v>346.09064284034037</v>
      </c>
      <c r="AC398" s="291">
        <f>IF(AC278="kW",SUMPRODUCT(N279:N382,S279:S382,AC279:AC382),SUMPRODUCT(H279:H382, AC279:AC382))</f>
        <v>1049.9315611588872</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1689789.0930747755</v>
      </c>
      <c r="Z399" s="291">
        <f>SUMPRODUCT(I279:I382,Z279:Z382)</f>
        <v>1631462.1801711873</v>
      </c>
      <c r="AA399" s="291">
        <f>IF(AA278="kW",SUMPRODUCT(N279:N382,T279:T382,AA279:AA382),SUMPRODUCT(I279:I382,AA279:AA382))</f>
        <v>9055.6874766836754</v>
      </c>
      <c r="AB399" s="291">
        <f>IF(AB278="kW",SUMPRODUCT(N279:N382,T279:T382,AB279:AB382),SUMPRODUCT(I279:I382,AB279:AB382))</f>
        <v>332.49625557312072</v>
      </c>
      <c r="AC399" s="291">
        <f>IF(AC278="kW",SUMPRODUCT(N279:N382,T279:T382,AC279:AC382),SUMPRODUCT(I279:I382, AC279:AC382))</f>
        <v>1003.0303709789141</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1676892.5206162357</v>
      </c>
      <c r="Z400" s="291">
        <f>SUMPRODUCT(J279:J382,Z279:Z382)</f>
        <v>1631462.1801711873</v>
      </c>
      <c r="AA400" s="291">
        <f>IF(AA278="kW",SUMPRODUCT(N279:N382,U279:U382,AA279:AA382),SUMPRODUCT(J279:J382,AA279:AA382))</f>
        <v>8994.1274766836759</v>
      </c>
      <c r="AB400" s="291">
        <f>IF(AB278="kW",SUMPRODUCT(N279:N382,U279:U382,AB279:AB382),SUMPRODUCT(J279:J382,AB279:AB382))</f>
        <v>332.49625557312072</v>
      </c>
      <c r="AC400" s="291">
        <f>IF(AC278="kW",SUMPRODUCT(N279:N382,U279:U382,AC279:AC382),SUMPRODUCT(J279:J382, AC279:AC382))</f>
        <v>1003.0303709789141</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1675782.2422905446</v>
      </c>
      <c r="Z401" s="326">
        <f>SUMPRODUCT(K279:K382,Z279:Z382)</f>
        <v>1624600.3986127416</v>
      </c>
      <c r="AA401" s="326">
        <f>IF(AA278="kW",SUMPRODUCT(N279:N382,V279:V382,AA279:AA382),SUMPRODUCT(K279:K382,AA279:AA382))</f>
        <v>8950.0681340555093</v>
      </c>
      <c r="AB401" s="326">
        <f>IF(AB278="kW",SUMPRODUCT(N279:N382,V279:V382,AB279:AB382),SUMPRODUCT(K279:K382,AB279:AB382))</f>
        <v>330.81952135501513</v>
      </c>
      <c r="AC401" s="326">
        <f>IF(AC278="kW",SUMPRODUCT(N279:N382,V279:V382,AC279:AC382),SUMPRODUCT(K279:K382, AC279:AC382))</f>
        <v>997.97222275429556</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520</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71" t="s">
        <v>211</v>
      </c>
      <c r="C405" s="873" t="s">
        <v>33</v>
      </c>
      <c r="D405" s="284" t="s">
        <v>421</v>
      </c>
      <c r="E405" s="875" t="s">
        <v>209</v>
      </c>
      <c r="F405" s="876"/>
      <c r="G405" s="876"/>
      <c r="H405" s="876"/>
      <c r="I405" s="876"/>
      <c r="J405" s="876"/>
      <c r="K405" s="876"/>
      <c r="L405" s="876"/>
      <c r="M405" s="877"/>
      <c r="N405" s="881" t="s">
        <v>213</v>
      </c>
      <c r="O405" s="284" t="s">
        <v>422</v>
      </c>
      <c r="P405" s="875" t="s">
        <v>212</v>
      </c>
      <c r="Q405" s="876"/>
      <c r="R405" s="876"/>
      <c r="S405" s="876"/>
      <c r="T405" s="876"/>
      <c r="U405" s="876"/>
      <c r="V405" s="876"/>
      <c r="W405" s="876"/>
      <c r="X405" s="877"/>
      <c r="Y405" s="878" t="s">
        <v>243</v>
      </c>
      <c r="Z405" s="879"/>
      <c r="AA405" s="879"/>
      <c r="AB405" s="879"/>
      <c r="AC405" s="879"/>
      <c r="AD405" s="879"/>
      <c r="AE405" s="879"/>
      <c r="AF405" s="879"/>
      <c r="AG405" s="879"/>
      <c r="AH405" s="879"/>
      <c r="AI405" s="879"/>
      <c r="AJ405" s="879"/>
      <c r="AK405" s="879"/>
      <c r="AL405" s="879"/>
      <c r="AM405" s="880"/>
    </row>
    <row r="406" spans="1:40" ht="45.75" customHeight="1">
      <c r="B406" s="872"/>
      <c r="C406" s="874"/>
      <c r="D406" s="285">
        <v>2014</v>
      </c>
      <c r="E406" s="285">
        <v>2015</v>
      </c>
      <c r="F406" s="285">
        <v>2016</v>
      </c>
      <c r="G406" s="285">
        <v>2017</v>
      </c>
      <c r="H406" s="285">
        <v>2018</v>
      </c>
      <c r="I406" s="285">
        <v>2019</v>
      </c>
      <c r="J406" s="285">
        <v>2020</v>
      </c>
      <c r="K406" s="285">
        <v>2021</v>
      </c>
      <c r="L406" s="285">
        <v>2022</v>
      </c>
      <c r="M406" s="285">
        <v>2023</v>
      </c>
      <c r="N406" s="88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2,999 kW</v>
      </c>
      <c r="AB406" s="285" t="str">
        <f>'1.  LRAMVA Summary'!G52</f>
        <v>GS 3,000 to 4,999 kW</v>
      </c>
      <c r="AC406" s="285" t="str">
        <f>'1.  LRAMVA Summary'!H52</f>
        <v>Large Use</v>
      </c>
      <c r="AD406" s="285" t="str">
        <f>'1.  LRAMVA Summary'!I52</f>
        <v>Unmetered Scattered Load</v>
      </c>
      <c r="AE406" s="285" t="str">
        <f>'1.  LRAMVA Summary'!J52</f>
        <v>Sentinel Lighting</v>
      </c>
      <c r="AF406" s="285" t="str">
        <f>'1.  LRAMVA Summary'!K52</f>
        <v>Street Lighting</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v>118339.78091338357</v>
      </c>
      <c r="E408" s="295">
        <v>118339.78091338357</v>
      </c>
      <c r="F408" s="295">
        <v>118339.78091338357</v>
      </c>
      <c r="G408" s="295">
        <v>117922.14872698356</v>
      </c>
      <c r="H408" s="295">
        <v>66633.490329571738</v>
      </c>
      <c r="I408" s="295">
        <v>0</v>
      </c>
      <c r="J408" s="295">
        <v>0</v>
      </c>
      <c r="K408" s="295">
        <v>0</v>
      </c>
      <c r="L408" s="295">
        <v>0</v>
      </c>
      <c r="M408" s="295">
        <v>0</v>
      </c>
      <c r="N408" s="291"/>
      <c r="O408" s="295">
        <v>17.476668526582309</v>
      </c>
      <c r="P408" s="295">
        <v>17.476668526582309</v>
      </c>
      <c r="Q408" s="295">
        <v>17.476668526582309</v>
      </c>
      <c r="R408" s="295">
        <v>17.009651336582309</v>
      </c>
      <c r="S408" s="295">
        <v>9.7927344388774387</v>
      </c>
      <c r="T408" s="295">
        <v>0</v>
      </c>
      <c r="U408" s="295">
        <v>0</v>
      </c>
      <c r="V408" s="295">
        <v>0</v>
      </c>
      <c r="W408" s="295">
        <v>0</v>
      </c>
      <c r="X408" s="295">
        <v>0</v>
      </c>
      <c r="Y408" s="469">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v>51352.143040000003</v>
      </c>
      <c r="E411" s="295">
        <v>51352.143040000003</v>
      </c>
      <c r="F411" s="295">
        <v>51352.143040000003</v>
      </c>
      <c r="G411" s="295">
        <v>51352.143040000003</v>
      </c>
      <c r="H411" s="295">
        <v>0</v>
      </c>
      <c r="I411" s="295">
        <v>0</v>
      </c>
      <c r="J411" s="295">
        <v>0</v>
      </c>
      <c r="K411" s="295">
        <v>0</v>
      </c>
      <c r="L411" s="295">
        <v>0</v>
      </c>
      <c r="M411" s="295">
        <v>0</v>
      </c>
      <c r="N411" s="291"/>
      <c r="O411" s="295">
        <v>28.79997977</v>
      </c>
      <c r="P411" s="295">
        <v>28.79997977</v>
      </c>
      <c r="Q411" s="295">
        <v>28.79997977</v>
      </c>
      <c r="R411" s="295">
        <v>28.79997977</v>
      </c>
      <c r="S411" s="295">
        <v>0</v>
      </c>
      <c r="T411" s="295">
        <v>0</v>
      </c>
      <c r="U411" s="295">
        <v>0</v>
      </c>
      <c r="V411" s="295">
        <v>0</v>
      </c>
      <c r="W411" s="295">
        <v>0</v>
      </c>
      <c r="X411" s="295">
        <v>0</v>
      </c>
      <c r="Y411" s="469">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v>1119473.7531839998</v>
      </c>
      <c r="E414" s="295">
        <v>1119473.7531839998</v>
      </c>
      <c r="F414" s="295">
        <v>1119473.7531839998</v>
      </c>
      <c r="G414" s="295">
        <v>1119473.7531839998</v>
      </c>
      <c r="H414" s="295">
        <v>1119473.7531839998</v>
      </c>
      <c r="I414" s="295">
        <v>1119473.7531839998</v>
      </c>
      <c r="J414" s="295">
        <v>1119473.7531839998</v>
      </c>
      <c r="K414" s="295">
        <v>1119473.7531839998</v>
      </c>
      <c r="L414" s="295">
        <v>1119473.7531839998</v>
      </c>
      <c r="M414" s="295">
        <v>1119473.7531839998</v>
      </c>
      <c r="N414" s="291"/>
      <c r="O414" s="295">
        <v>604.072949945</v>
      </c>
      <c r="P414" s="295">
        <v>604.072949945</v>
      </c>
      <c r="Q414" s="295">
        <v>604.072949945</v>
      </c>
      <c r="R414" s="295">
        <v>604.072949945</v>
      </c>
      <c r="S414" s="295">
        <v>604.072949945</v>
      </c>
      <c r="T414" s="295">
        <v>604.072949945</v>
      </c>
      <c r="U414" s="295">
        <v>604.072949945</v>
      </c>
      <c r="V414" s="295">
        <v>604.072949945</v>
      </c>
      <c r="W414" s="295">
        <v>604.072949945</v>
      </c>
      <c r="X414" s="295">
        <v>604.072949945</v>
      </c>
      <c r="Y414" s="469">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v>708044.59160000004</v>
      </c>
      <c r="E417" s="295">
        <v>662303.56330000004</v>
      </c>
      <c r="F417" s="295">
        <v>640142.66520000005</v>
      </c>
      <c r="G417" s="295">
        <v>640142.66520000005</v>
      </c>
      <c r="H417" s="295">
        <v>640142.66520000005</v>
      </c>
      <c r="I417" s="295">
        <v>640142.66520000005</v>
      </c>
      <c r="J417" s="295">
        <v>640142.66520000005</v>
      </c>
      <c r="K417" s="295">
        <v>638986.40729999996</v>
      </c>
      <c r="L417" s="295">
        <v>638986.40729999996</v>
      </c>
      <c r="M417" s="295">
        <v>535758.92729999998</v>
      </c>
      <c r="N417" s="291"/>
      <c r="O417" s="295">
        <v>52.278991240000003</v>
      </c>
      <c r="P417" s="295">
        <v>49.409197319999997</v>
      </c>
      <c r="Q417" s="295">
        <v>48.019700280000002</v>
      </c>
      <c r="R417" s="295">
        <v>48.019700280000002</v>
      </c>
      <c r="S417" s="295">
        <v>48.019700280000002</v>
      </c>
      <c r="T417" s="295">
        <v>48.019700280000002</v>
      </c>
      <c r="U417" s="295">
        <v>48.019700280000002</v>
      </c>
      <c r="V417" s="295">
        <v>47.887707370000001</v>
      </c>
      <c r="W417" s="295">
        <v>47.887707370000001</v>
      </c>
      <c r="X417" s="295">
        <v>41.403737620000001</v>
      </c>
      <c r="Y417" s="469">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v>2891290.0040000002</v>
      </c>
      <c r="E420" s="295">
        <v>2508163.537</v>
      </c>
      <c r="F420" s="295">
        <v>2308499.236</v>
      </c>
      <c r="G420" s="295">
        <v>2308499.236</v>
      </c>
      <c r="H420" s="295">
        <v>2308499.236</v>
      </c>
      <c r="I420" s="295">
        <v>2308499.236</v>
      </c>
      <c r="J420" s="295">
        <v>2308499.236</v>
      </c>
      <c r="K420" s="295">
        <v>2307499.2289999998</v>
      </c>
      <c r="L420" s="295">
        <v>2307499.2289999998</v>
      </c>
      <c r="M420" s="295">
        <v>2146102.48</v>
      </c>
      <c r="N420" s="291"/>
      <c r="O420" s="295">
        <v>189.22132680000001</v>
      </c>
      <c r="P420" s="295">
        <v>165.1696819</v>
      </c>
      <c r="Q420" s="295">
        <v>152.63529639999999</v>
      </c>
      <c r="R420" s="295">
        <v>152.63529639999999</v>
      </c>
      <c r="S420" s="295">
        <v>152.63529639999999</v>
      </c>
      <c r="T420" s="295">
        <v>152.63529639999999</v>
      </c>
      <c r="U420" s="295">
        <v>152.63529639999999</v>
      </c>
      <c r="V420" s="295">
        <v>152.52114040000001</v>
      </c>
      <c r="W420" s="295">
        <v>152.52114040000001</v>
      </c>
      <c r="X420" s="295">
        <v>142.38908839999999</v>
      </c>
      <c r="Y420" s="469">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v>1064.591815</v>
      </c>
      <c r="E426" s="295">
        <v>0</v>
      </c>
      <c r="F426" s="295">
        <v>0</v>
      </c>
      <c r="G426" s="295">
        <v>0</v>
      </c>
      <c r="H426" s="295">
        <v>0</v>
      </c>
      <c r="I426" s="295">
        <v>0</v>
      </c>
      <c r="J426" s="295">
        <v>0</v>
      </c>
      <c r="K426" s="295">
        <v>0</v>
      </c>
      <c r="L426" s="295">
        <v>0</v>
      </c>
      <c r="M426" s="295">
        <v>0</v>
      </c>
      <c r="N426" s="291"/>
      <c r="O426" s="295">
        <v>3935.9369590000001</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v>8242.2805520000002</v>
      </c>
      <c r="E432" s="295">
        <v>8242.2805520000002</v>
      </c>
      <c r="F432" s="295">
        <v>8242.2805520000002</v>
      </c>
      <c r="G432" s="295">
        <v>8242.2805520000002</v>
      </c>
      <c r="H432" s="295">
        <v>8242.2805520000002</v>
      </c>
      <c r="I432" s="295">
        <v>8242.2805520000002</v>
      </c>
      <c r="J432" s="295">
        <v>8242.2805520000002</v>
      </c>
      <c r="K432" s="295">
        <v>8242.2805520000002</v>
      </c>
      <c r="L432" s="295">
        <v>8242.2805520000002</v>
      </c>
      <c r="M432" s="295">
        <v>8242.2805520000002</v>
      </c>
      <c r="N432" s="291"/>
      <c r="O432" s="295">
        <v>1.5231500899999999</v>
      </c>
      <c r="P432" s="295">
        <v>1.5231500899999999</v>
      </c>
      <c r="Q432" s="295">
        <v>1.5231500899999999</v>
      </c>
      <c r="R432" s="295">
        <v>1.5231500899999999</v>
      </c>
      <c r="S432" s="295">
        <v>1.5231500899999999</v>
      </c>
      <c r="T432" s="295">
        <v>1.5231500899999999</v>
      </c>
      <c r="U432" s="295">
        <v>1.5231500899999999</v>
      </c>
      <c r="V432" s="295">
        <v>1.5231500899999999</v>
      </c>
      <c r="W432" s="295">
        <v>1.5231500899999999</v>
      </c>
      <c r="X432" s="295">
        <v>1.5231500899999999</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760" t="s">
        <v>751</v>
      </c>
      <c r="C436" s="291" t="s">
        <v>25</v>
      </c>
      <c r="D436" s="295">
        <f>11007832.2-D439</f>
        <v>10467952.439999999</v>
      </c>
      <c r="E436" s="295">
        <f>11000239.31-E439</f>
        <v>10460359.550000001</v>
      </c>
      <c r="F436" s="295">
        <f>11000239.31-F439</f>
        <v>10460359.550000001</v>
      </c>
      <c r="G436" s="295">
        <f>10801077.33-G439</f>
        <v>10261197.57</v>
      </c>
      <c r="H436" s="295">
        <f>10801077.33-H439</f>
        <v>10261197.57</v>
      </c>
      <c r="I436" s="295">
        <f>10801077.33-I439</f>
        <v>10261197.57</v>
      </c>
      <c r="J436" s="295">
        <f>10315260.72-J439</f>
        <v>9775380.9600000009</v>
      </c>
      <c r="K436" s="295">
        <f>10315260.72-K439</f>
        <v>9775380.9600000009</v>
      </c>
      <c r="L436" s="295">
        <f>9748188.918-L439</f>
        <v>9208309.1579999998</v>
      </c>
      <c r="M436" s="295">
        <f>7598626.602-M439</f>
        <v>7058746.8420000002</v>
      </c>
      <c r="N436" s="295">
        <v>12</v>
      </c>
      <c r="O436" s="295">
        <v>1550.1280409999999</v>
      </c>
      <c r="P436" s="295">
        <v>1547.9553940000001</v>
      </c>
      <c r="Q436" s="295">
        <v>1547.9553940000001</v>
      </c>
      <c r="R436" s="295">
        <v>1490.967911</v>
      </c>
      <c r="S436" s="295">
        <v>1490.967911</v>
      </c>
      <c r="T436" s="295">
        <v>1490.967911</v>
      </c>
      <c r="U436" s="295">
        <v>1415.1446120000001</v>
      </c>
      <c r="V436" s="295">
        <v>1415.1446120000001</v>
      </c>
      <c r="W436" s="295">
        <v>1335.811745</v>
      </c>
      <c r="X436" s="295">
        <v>1014.5874240000002</v>
      </c>
      <c r="Y436" s="415">
        <v>1.057299926197422E-3</v>
      </c>
      <c r="Z436" s="468">
        <v>0.1015152612083883</v>
      </c>
      <c r="AA436" s="468">
        <v>0.85916526760779266</v>
      </c>
      <c r="AB436" s="468">
        <v>7.9968888294411171E-4</v>
      </c>
      <c r="AC436" s="415">
        <v>2.293012670784747E-2</v>
      </c>
      <c r="AD436" s="415"/>
      <c r="AE436" s="415"/>
      <c r="AF436" s="415"/>
      <c r="AG436" s="415"/>
      <c r="AH436" s="415"/>
      <c r="AI436" s="415"/>
      <c r="AJ436" s="415"/>
      <c r="AK436" s="415"/>
      <c r="AL436" s="415"/>
      <c r="AM436" s="296">
        <f>SUM(Y436:AL436)</f>
        <v>0.98546764433316991</v>
      </c>
    </row>
    <row r="437" spans="1:39" ht="15" outlineLevel="1">
      <c r="B437" s="761"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1.057299926197422E-3</v>
      </c>
      <c r="Z437" s="411">
        <f>Z436</f>
        <v>0.1015152612083883</v>
      </c>
      <c r="AA437" s="411">
        <f t="shared" ref="AA437:AL437" si="127">AA436</f>
        <v>0.85916526760779266</v>
      </c>
      <c r="AB437" s="411">
        <f t="shared" si="127"/>
        <v>7.9968888294411171E-4</v>
      </c>
      <c r="AC437" s="411">
        <f t="shared" si="127"/>
        <v>2.293012670784747E-2</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761"/>
      <c r="C438" s="291"/>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B439" s="760" t="s">
        <v>752</v>
      </c>
      <c r="C439" s="291" t="s">
        <v>25</v>
      </c>
      <c r="D439" s="295">
        <f>'8.  Streetlighting'!F29</f>
        <v>539879.75999999989</v>
      </c>
      <c r="E439" s="295">
        <f>D439</f>
        <v>539879.75999999989</v>
      </c>
      <c r="F439" s="295">
        <f t="shared" ref="F439:M439" si="128">E439</f>
        <v>539879.75999999989</v>
      </c>
      <c r="G439" s="295">
        <f t="shared" si="128"/>
        <v>539879.75999999989</v>
      </c>
      <c r="H439" s="295">
        <f t="shared" si="128"/>
        <v>539879.75999999989</v>
      </c>
      <c r="I439" s="295">
        <f t="shared" si="128"/>
        <v>539879.75999999989</v>
      </c>
      <c r="J439" s="295">
        <f t="shared" si="128"/>
        <v>539879.75999999989</v>
      </c>
      <c r="K439" s="295">
        <f t="shared" si="128"/>
        <v>539879.75999999989</v>
      </c>
      <c r="L439" s="295">
        <f t="shared" si="128"/>
        <v>539879.75999999989</v>
      </c>
      <c r="M439" s="295">
        <f t="shared" si="128"/>
        <v>539879.75999999989</v>
      </c>
      <c r="N439" s="295">
        <v>12</v>
      </c>
      <c r="O439" s="295">
        <f>'8.  Streetlighting'!P29</f>
        <v>58.315200000000004</v>
      </c>
      <c r="P439" s="295">
        <f>'8.  Streetlighting'!Q29</f>
        <v>87.472800000000007</v>
      </c>
      <c r="Q439" s="295">
        <f>'8.  Streetlighting'!R29</f>
        <v>98.13000000000001</v>
      </c>
      <c r="R439" s="295">
        <f>'8.  Streetlighting'!S29</f>
        <v>130.0608</v>
      </c>
      <c r="S439" s="295">
        <f>'8.  Streetlighting'!T29</f>
        <v>130.0608</v>
      </c>
      <c r="T439" s="295">
        <f>'8.  Streetlighting'!U29</f>
        <v>130.0608</v>
      </c>
      <c r="U439" s="295">
        <f>'8.  Streetlighting'!V29</f>
        <v>130.0608</v>
      </c>
      <c r="V439" s="295">
        <f>U439</f>
        <v>130.0608</v>
      </c>
      <c r="W439" s="295">
        <f>V439</f>
        <v>130.0608</v>
      </c>
      <c r="X439" s="295">
        <f>W439</f>
        <v>130.0608</v>
      </c>
      <c r="Y439" s="415"/>
      <c r="Z439" s="468"/>
      <c r="AA439" s="415"/>
      <c r="AB439" s="415"/>
      <c r="AC439" s="415"/>
      <c r="AD439" s="415"/>
      <c r="AE439" s="415"/>
      <c r="AF439" s="415">
        <v>1</v>
      </c>
      <c r="AG439" s="415"/>
      <c r="AH439" s="415"/>
      <c r="AI439" s="415"/>
      <c r="AJ439" s="415"/>
      <c r="AK439" s="415"/>
      <c r="AL439" s="415"/>
      <c r="AM439" s="296">
        <f>SUM(Y439:AL439)</f>
        <v>1</v>
      </c>
    </row>
    <row r="440" spans="1:39" ht="15" outlineLevel="1">
      <c r="B440" s="761"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9">AA439</f>
        <v>0</v>
      </c>
      <c r="AB440" s="411">
        <f t="shared" si="129"/>
        <v>0</v>
      </c>
      <c r="AC440" s="411">
        <f t="shared" si="129"/>
        <v>0</v>
      </c>
      <c r="AD440" s="411">
        <f t="shared" si="129"/>
        <v>0</v>
      </c>
      <c r="AE440" s="411">
        <f t="shared" si="129"/>
        <v>0</v>
      </c>
      <c r="AF440" s="411">
        <f t="shared" si="129"/>
        <v>1</v>
      </c>
      <c r="AG440" s="411">
        <f t="shared" si="129"/>
        <v>0</v>
      </c>
      <c r="AH440" s="411">
        <f t="shared" si="129"/>
        <v>0</v>
      </c>
      <c r="AI440" s="411">
        <f t="shared" si="129"/>
        <v>0</v>
      </c>
      <c r="AJ440" s="411">
        <f t="shared" si="129"/>
        <v>0</v>
      </c>
      <c r="AK440" s="411">
        <f t="shared" si="129"/>
        <v>0</v>
      </c>
      <c r="AL440" s="411">
        <f t="shared" si="129"/>
        <v>0</v>
      </c>
      <c r="AM440" s="311"/>
    </row>
    <row r="441" spans="1:39" ht="15" outlineLevel="1">
      <c r="B441" s="310"/>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6"/>
      <c r="AA441" s="416"/>
      <c r="AB441" s="416"/>
      <c r="AC441" s="416"/>
      <c r="AD441" s="416"/>
      <c r="AE441" s="416"/>
      <c r="AF441" s="416"/>
      <c r="AG441" s="416"/>
      <c r="AH441" s="416"/>
      <c r="AI441" s="416"/>
      <c r="AJ441" s="416"/>
      <c r="AK441" s="416"/>
      <c r="AL441" s="416"/>
      <c r="AM441" s="313"/>
    </row>
    <row r="442" spans="1:39" ht="15" outlineLevel="1">
      <c r="A442" s="508">
        <v>11</v>
      </c>
      <c r="B442" s="314" t="s">
        <v>21</v>
      </c>
      <c r="C442" s="291" t="s">
        <v>25</v>
      </c>
      <c r="D442" s="295">
        <v>1512614.33</v>
      </c>
      <c r="E442" s="295">
        <v>1462473.763</v>
      </c>
      <c r="F442" s="295">
        <v>1323295.575</v>
      </c>
      <c r="G442" s="295">
        <v>837493.08849999995</v>
      </c>
      <c r="H442" s="295">
        <v>837493.08849999995</v>
      </c>
      <c r="I442" s="295">
        <v>837493.08849999995</v>
      </c>
      <c r="J442" s="295">
        <v>837493.08849999995</v>
      </c>
      <c r="K442" s="295">
        <v>837493.08849999995</v>
      </c>
      <c r="L442" s="295">
        <v>837493.08849999995</v>
      </c>
      <c r="M442" s="295">
        <v>837493.08849999995</v>
      </c>
      <c r="N442" s="295">
        <v>12</v>
      </c>
      <c r="O442" s="295">
        <v>415.42851719999999</v>
      </c>
      <c r="P442" s="295">
        <v>402.91324550000002</v>
      </c>
      <c r="Q442" s="295">
        <v>366.00415040000001</v>
      </c>
      <c r="R442" s="295">
        <v>219.5721523</v>
      </c>
      <c r="S442" s="295">
        <v>219.5721523</v>
      </c>
      <c r="T442" s="295">
        <v>219.5721523</v>
      </c>
      <c r="U442" s="295">
        <v>219.5721523</v>
      </c>
      <c r="V442" s="295">
        <v>219.5721523</v>
      </c>
      <c r="W442" s="295">
        <v>219.5721523</v>
      </c>
      <c r="X442" s="295">
        <v>219.5721523</v>
      </c>
      <c r="Y442" s="415"/>
      <c r="Z442" s="468">
        <v>0.89063841321991966</v>
      </c>
      <c r="AA442" s="415">
        <v>0.10850150231013787</v>
      </c>
      <c r="AB442" s="415"/>
      <c r="AC442" s="415"/>
      <c r="AD442" s="415"/>
      <c r="AE442" s="415"/>
      <c r="AF442" s="415"/>
      <c r="AG442" s="415"/>
      <c r="AH442" s="415"/>
      <c r="AI442" s="415"/>
      <c r="AJ442" s="415"/>
      <c r="AK442" s="415"/>
      <c r="AL442" s="415"/>
      <c r="AM442" s="296">
        <f>SUM(Y442:AL442)</f>
        <v>0.99913991553005754</v>
      </c>
    </row>
    <row r="443" spans="1:39" ht="15" outlineLevel="1">
      <c r="B443" s="294" t="s">
        <v>259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Z442</f>
        <v>0.89063841321991966</v>
      </c>
      <c r="AA443" s="411">
        <f t="shared" ref="AA443:AL443" si="130">AA442</f>
        <v>0.10850150231013787</v>
      </c>
      <c r="AB443" s="411">
        <f t="shared" si="130"/>
        <v>0</v>
      </c>
      <c r="AC443" s="411">
        <f t="shared" si="130"/>
        <v>0</v>
      </c>
      <c r="AD443" s="411">
        <f t="shared" si="130"/>
        <v>0</v>
      </c>
      <c r="AE443" s="411">
        <f t="shared" si="130"/>
        <v>0</v>
      </c>
      <c r="AF443" s="411">
        <f t="shared" si="130"/>
        <v>0</v>
      </c>
      <c r="AG443" s="411">
        <f t="shared" si="130"/>
        <v>0</v>
      </c>
      <c r="AH443" s="411">
        <f t="shared" si="130"/>
        <v>0</v>
      </c>
      <c r="AI443" s="411">
        <f t="shared" si="130"/>
        <v>0</v>
      </c>
      <c r="AJ443" s="411">
        <f t="shared" si="130"/>
        <v>0</v>
      </c>
      <c r="AK443" s="411">
        <f t="shared" si="130"/>
        <v>0</v>
      </c>
      <c r="AL443" s="411">
        <f t="shared" si="130"/>
        <v>0</v>
      </c>
      <c r="AM443" s="311"/>
    </row>
    <row r="444" spans="1:39" ht="15" outlineLevel="1">
      <c r="B444" s="314"/>
      <c r="C444" s="312"/>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6"/>
      <c r="Z444" s="417"/>
      <c r="AA444" s="416"/>
      <c r="AB444" s="416"/>
      <c r="AC444" s="416"/>
      <c r="AD444" s="416"/>
      <c r="AE444" s="416"/>
      <c r="AF444" s="416"/>
      <c r="AG444" s="416"/>
      <c r="AH444" s="416"/>
      <c r="AI444" s="416"/>
      <c r="AJ444" s="416"/>
      <c r="AK444" s="416"/>
      <c r="AL444" s="416"/>
      <c r="AM444" s="313"/>
    </row>
    <row r="445" spans="1:39" ht="15" outlineLevel="1">
      <c r="A445" s="508">
        <v>12</v>
      </c>
      <c r="B445" s="314" t="s">
        <v>23</v>
      </c>
      <c r="C445" s="291" t="s">
        <v>25</v>
      </c>
      <c r="D445" s="295"/>
      <c r="E445" s="295"/>
      <c r="F445" s="295"/>
      <c r="G445" s="295"/>
      <c r="H445" s="295"/>
      <c r="I445" s="295"/>
      <c r="J445" s="295"/>
      <c r="K445" s="295"/>
      <c r="L445" s="295"/>
      <c r="M445" s="295"/>
      <c r="N445" s="295">
        <v>3</v>
      </c>
      <c r="O445" s="295"/>
      <c r="P445" s="295"/>
      <c r="Q445" s="295"/>
      <c r="R445" s="295"/>
      <c r="S445" s="295"/>
      <c r="T445" s="295"/>
      <c r="U445" s="295"/>
      <c r="V445" s="295"/>
      <c r="W445" s="295"/>
      <c r="X445" s="295"/>
      <c r="Y445" s="415"/>
      <c r="Z445" s="415"/>
      <c r="AA445" s="468"/>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3</v>
      </c>
      <c r="O446" s="295"/>
      <c r="P446" s="295"/>
      <c r="Q446" s="295"/>
      <c r="R446" s="295"/>
      <c r="S446" s="295"/>
      <c r="T446" s="295"/>
      <c r="U446" s="295"/>
      <c r="V446" s="295"/>
      <c r="W446" s="295"/>
      <c r="X446" s="295"/>
      <c r="Y446" s="411">
        <f>Y445</f>
        <v>0</v>
      </c>
      <c r="Z446" s="411">
        <f>Z445</f>
        <v>0</v>
      </c>
      <c r="AA446" s="411">
        <f>AA445</f>
        <v>0</v>
      </c>
      <c r="AB446" s="411">
        <f t="shared" ref="AB446:AL446" si="131">AB445</f>
        <v>0</v>
      </c>
      <c r="AC446" s="411">
        <f t="shared" si="131"/>
        <v>0</v>
      </c>
      <c r="AD446" s="411">
        <f t="shared" si="131"/>
        <v>0</v>
      </c>
      <c r="AE446" s="411">
        <f t="shared" si="131"/>
        <v>0</v>
      </c>
      <c r="AF446" s="411">
        <f t="shared" si="131"/>
        <v>0</v>
      </c>
      <c r="AG446" s="411">
        <f t="shared" si="131"/>
        <v>0</v>
      </c>
      <c r="AH446" s="411">
        <f t="shared" si="131"/>
        <v>0</v>
      </c>
      <c r="AI446" s="411">
        <f t="shared" si="131"/>
        <v>0</v>
      </c>
      <c r="AJ446" s="411">
        <f t="shared" si="131"/>
        <v>0</v>
      </c>
      <c r="AK446" s="411">
        <f t="shared" si="131"/>
        <v>0</v>
      </c>
      <c r="AL446" s="411">
        <f t="shared" si="131"/>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7"/>
      <c r="AA447" s="416"/>
      <c r="AB447" s="416"/>
      <c r="AC447" s="416"/>
      <c r="AD447" s="416"/>
      <c r="AE447" s="416"/>
      <c r="AF447" s="416"/>
      <c r="AG447" s="416"/>
      <c r="AH447" s="416"/>
      <c r="AI447" s="416"/>
      <c r="AJ447" s="416"/>
      <c r="AK447" s="416"/>
      <c r="AL447" s="416"/>
      <c r="AM447" s="313"/>
    </row>
    <row r="448" spans="1:39" ht="15" outlineLevel="1">
      <c r="A448" s="508">
        <v>13</v>
      </c>
      <c r="B448" s="314" t="s">
        <v>24</v>
      </c>
      <c r="C448" s="291" t="s">
        <v>25</v>
      </c>
      <c r="D448" s="295">
        <v>16510</v>
      </c>
      <c r="E448" s="295">
        <v>16510</v>
      </c>
      <c r="F448" s="295">
        <v>16510</v>
      </c>
      <c r="G448" s="295">
        <v>16510</v>
      </c>
      <c r="H448" s="295">
        <v>16510</v>
      </c>
      <c r="I448" s="295">
        <v>16510</v>
      </c>
      <c r="J448" s="295">
        <v>16510</v>
      </c>
      <c r="K448" s="295">
        <v>16510</v>
      </c>
      <c r="L448" s="295">
        <v>16510</v>
      </c>
      <c r="M448" s="295">
        <v>16510</v>
      </c>
      <c r="N448" s="295">
        <v>12</v>
      </c>
      <c r="O448" s="295">
        <v>3</v>
      </c>
      <c r="P448" s="295">
        <v>3</v>
      </c>
      <c r="Q448" s="295">
        <v>3</v>
      </c>
      <c r="R448" s="295">
        <v>3</v>
      </c>
      <c r="S448" s="295">
        <v>3</v>
      </c>
      <c r="T448" s="295">
        <v>3</v>
      </c>
      <c r="U448" s="295">
        <v>3</v>
      </c>
      <c r="V448" s="295">
        <v>3</v>
      </c>
      <c r="W448" s="295">
        <v>3</v>
      </c>
      <c r="X448" s="295">
        <v>3</v>
      </c>
      <c r="Y448" s="415"/>
      <c r="Z448" s="415">
        <v>0.24227053677782681</v>
      </c>
      <c r="AA448" s="415">
        <v>0.58812615955473091</v>
      </c>
      <c r="AB448" s="415"/>
      <c r="AC448" s="415"/>
      <c r="AD448" s="415"/>
      <c r="AE448" s="415"/>
      <c r="AF448" s="415"/>
      <c r="AG448" s="415"/>
      <c r="AH448" s="415"/>
      <c r="AI448" s="415"/>
      <c r="AJ448" s="415"/>
      <c r="AK448" s="415"/>
      <c r="AL448" s="415"/>
      <c r="AM448" s="296">
        <f>SUM(Y448:AL448)</f>
        <v>0.83039669633255775</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0.24227053677782681</v>
      </c>
      <c r="AA449" s="411">
        <f>AA448</f>
        <v>0.58812615955473091</v>
      </c>
      <c r="AB449" s="411">
        <f t="shared" ref="AB449:AL449" si="132">AB448</f>
        <v>0</v>
      </c>
      <c r="AC449" s="411">
        <f t="shared" si="132"/>
        <v>0</v>
      </c>
      <c r="AD449" s="411">
        <f t="shared" si="132"/>
        <v>0</v>
      </c>
      <c r="AE449" s="411">
        <f t="shared" si="132"/>
        <v>0</v>
      </c>
      <c r="AF449" s="411">
        <f t="shared" si="132"/>
        <v>0</v>
      </c>
      <c r="AG449" s="411">
        <f t="shared" si="132"/>
        <v>0</v>
      </c>
      <c r="AH449" s="411">
        <f t="shared" si="132"/>
        <v>0</v>
      </c>
      <c r="AI449" s="411">
        <f t="shared" si="132"/>
        <v>0</v>
      </c>
      <c r="AJ449" s="411">
        <f t="shared" si="132"/>
        <v>0</v>
      </c>
      <c r="AK449" s="411">
        <f t="shared" si="132"/>
        <v>0</v>
      </c>
      <c r="AL449" s="411">
        <f t="shared" si="132"/>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6"/>
      <c r="AA450" s="416"/>
      <c r="AB450" s="416"/>
      <c r="AC450" s="416"/>
      <c r="AD450" s="416"/>
      <c r="AE450" s="416"/>
      <c r="AF450" s="416"/>
      <c r="AG450" s="416"/>
      <c r="AH450" s="416"/>
      <c r="AI450" s="416"/>
      <c r="AJ450" s="416"/>
      <c r="AK450" s="416"/>
      <c r="AL450" s="416"/>
      <c r="AM450" s="313"/>
    </row>
    <row r="451" spans="1:39" ht="15" outlineLevel="1">
      <c r="A451" s="508">
        <v>14</v>
      </c>
      <c r="B451" s="314" t="s">
        <v>20</v>
      </c>
      <c r="C451" s="291" t="s">
        <v>25</v>
      </c>
      <c r="D451" s="295">
        <v>587462.13049999997</v>
      </c>
      <c r="E451" s="295">
        <v>587462.13049999997</v>
      </c>
      <c r="F451" s="295">
        <v>587462.13049999997</v>
      </c>
      <c r="G451" s="295">
        <v>587462.13049999997</v>
      </c>
      <c r="H451" s="295">
        <v>0</v>
      </c>
      <c r="I451" s="295">
        <v>0</v>
      </c>
      <c r="J451" s="295">
        <v>0</v>
      </c>
      <c r="K451" s="295">
        <v>0</v>
      </c>
      <c r="L451" s="295">
        <v>0</v>
      </c>
      <c r="M451" s="295">
        <v>0</v>
      </c>
      <c r="N451" s="295">
        <v>12</v>
      </c>
      <c r="O451" s="295">
        <v>120.30237459999999</v>
      </c>
      <c r="P451" s="295">
        <v>120.30237459999999</v>
      </c>
      <c r="Q451" s="295">
        <v>120.30237459999999</v>
      </c>
      <c r="R451" s="295">
        <v>120.30237459999999</v>
      </c>
      <c r="S451" s="295">
        <v>0</v>
      </c>
      <c r="T451" s="295">
        <v>0</v>
      </c>
      <c r="U451" s="295">
        <v>0</v>
      </c>
      <c r="V451" s="295">
        <v>0</v>
      </c>
      <c r="W451" s="295">
        <v>0</v>
      </c>
      <c r="X451" s="295">
        <v>0</v>
      </c>
      <c r="Y451" s="415"/>
      <c r="Z451" s="415">
        <v>0.12499999999999999</v>
      </c>
      <c r="AA451" s="468">
        <v>0.75</v>
      </c>
      <c r="AB451" s="415"/>
      <c r="AC451" s="415">
        <v>0.12499999999999999</v>
      </c>
      <c r="AD451" s="415"/>
      <c r="AE451" s="415"/>
      <c r="AF451" s="415"/>
      <c r="AG451" s="415"/>
      <c r="AH451" s="415"/>
      <c r="AI451" s="415"/>
      <c r="AJ451" s="415"/>
      <c r="AK451" s="415"/>
      <c r="AL451" s="415"/>
      <c r="AM451" s="296">
        <f>SUM(Y451:AL451)</f>
        <v>1</v>
      </c>
    </row>
    <row r="452" spans="1:39" ht="15" outlineLevel="1">
      <c r="B452" s="294" t="s">
        <v>259</v>
      </c>
      <c r="C452" s="291" t="s">
        <v>163</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Z451</f>
        <v>0.12499999999999999</v>
      </c>
      <c r="AA452" s="411">
        <f t="shared" ref="AA452:AL452" si="133">AA451</f>
        <v>0.75</v>
      </c>
      <c r="AB452" s="411">
        <f t="shared" si="133"/>
        <v>0</v>
      </c>
      <c r="AC452" s="411">
        <f t="shared" si="133"/>
        <v>0.12499999999999999</v>
      </c>
      <c r="AD452" s="411">
        <f t="shared" si="133"/>
        <v>0</v>
      </c>
      <c r="AE452" s="411">
        <f t="shared" si="133"/>
        <v>0</v>
      </c>
      <c r="AF452" s="411">
        <f t="shared" si="133"/>
        <v>0</v>
      </c>
      <c r="AG452" s="411">
        <f t="shared" si="133"/>
        <v>0</v>
      </c>
      <c r="AH452" s="411">
        <f t="shared" si="133"/>
        <v>0</v>
      </c>
      <c r="AI452" s="411">
        <f t="shared" si="133"/>
        <v>0</v>
      </c>
      <c r="AJ452" s="411">
        <f t="shared" si="133"/>
        <v>0</v>
      </c>
      <c r="AK452" s="411">
        <f t="shared" si="133"/>
        <v>0</v>
      </c>
      <c r="AL452" s="411">
        <f t="shared" si="133"/>
        <v>0</v>
      </c>
      <c r="AM452" s="311"/>
    </row>
    <row r="453" spans="1:39" ht="15" outlineLevel="1">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6"/>
      <c r="Z453" s="417"/>
      <c r="AA453" s="416"/>
      <c r="AB453" s="416"/>
      <c r="AC453" s="416"/>
      <c r="AD453" s="416"/>
      <c r="AE453" s="416"/>
      <c r="AF453" s="416"/>
      <c r="AG453" s="416"/>
      <c r="AH453" s="416"/>
      <c r="AI453" s="416"/>
      <c r="AJ453" s="416"/>
      <c r="AK453" s="416"/>
      <c r="AL453" s="416"/>
      <c r="AM453" s="313"/>
    </row>
    <row r="454" spans="1:39" s="283" customFormat="1" ht="15" outlineLevel="1">
      <c r="A454" s="508">
        <v>15</v>
      </c>
      <c r="B454" s="314" t="s">
        <v>485</v>
      </c>
      <c r="C454" s="291" t="s">
        <v>25</v>
      </c>
      <c r="D454" s="295">
        <v>0</v>
      </c>
      <c r="E454" s="295">
        <v>0</v>
      </c>
      <c r="F454" s="295">
        <v>0</v>
      </c>
      <c r="G454" s="295">
        <v>0</v>
      </c>
      <c r="H454" s="295">
        <v>0</v>
      </c>
      <c r="I454" s="295">
        <v>0</v>
      </c>
      <c r="J454" s="295">
        <v>0</v>
      </c>
      <c r="K454" s="295">
        <v>0</v>
      </c>
      <c r="L454" s="295">
        <v>0</v>
      </c>
      <c r="M454" s="295">
        <v>0</v>
      </c>
      <c r="N454" s="291"/>
      <c r="O454" s="295">
        <v>58.496849800000007</v>
      </c>
      <c r="P454" s="295">
        <v>0</v>
      </c>
      <c r="Q454" s="295">
        <v>0</v>
      </c>
      <c r="R454" s="295">
        <v>0</v>
      </c>
      <c r="S454" s="295">
        <v>0</v>
      </c>
      <c r="T454" s="295">
        <v>0</v>
      </c>
      <c r="U454" s="295">
        <v>0</v>
      </c>
      <c r="V454" s="295">
        <v>0</v>
      </c>
      <c r="W454" s="295">
        <v>0</v>
      </c>
      <c r="X454" s="295">
        <v>0</v>
      </c>
      <c r="Y454" s="415"/>
      <c r="Z454" s="415">
        <v>1</v>
      </c>
      <c r="AA454" s="415"/>
      <c r="AB454" s="415"/>
      <c r="AC454" s="415"/>
      <c r="AD454" s="415"/>
      <c r="AE454" s="415"/>
      <c r="AF454" s="415"/>
      <c r="AG454" s="415"/>
      <c r="AH454" s="415"/>
      <c r="AI454" s="415"/>
      <c r="AJ454" s="415"/>
      <c r="AK454" s="415"/>
      <c r="AL454" s="415"/>
      <c r="AM454" s="296">
        <f>SUM(Y454:AL454)</f>
        <v>1</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1</v>
      </c>
      <c r="AA455" s="411">
        <f t="shared" ref="AA455:AL455" si="134">AA454</f>
        <v>0</v>
      </c>
      <c r="AB455" s="411">
        <f t="shared" si="134"/>
        <v>0</v>
      </c>
      <c r="AC455" s="411">
        <f t="shared" si="134"/>
        <v>0</v>
      </c>
      <c r="AD455" s="411">
        <f t="shared" si="134"/>
        <v>0</v>
      </c>
      <c r="AE455" s="411">
        <f t="shared" si="134"/>
        <v>0</v>
      </c>
      <c r="AF455" s="411">
        <f t="shared" si="134"/>
        <v>0</v>
      </c>
      <c r="AG455" s="411">
        <f t="shared" si="134"/>
        <v>0</v>
      </c>
      <c r="AH455" s="411">
        <f t="shared" si="134"/>
        <v>0</v>
      </c>
      <c r="AI455" s="411">
        <f t="shared" si="134"/>
        <v>0</v>
      </c>
      <c r="AJ455" s="411">
        <f t="shared" si="134"/>
        <v>0</v>
      </c>
      <c r="AK455" s="411">
        <f t="shared" si="134"/>
        <v>0</v>
      </c>
      <c r="AL455" s="411">
        <f t="shared" si="134"/>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s="283" customFormat="1" ht="30" outlineLevel="1">
      <c r="A457" s="508">
        <v>16</v>
      </c>
      <c r="B457" s="314" t="s">
        <v>486</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s="283" customFormat="1" ht="15" outlineLevel="1">
      <c r="A458" s="508"/>
      <c r="B458" s="31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5">AA457</f>
        <v>0</v>
      </c>
      <c r="AB458" s="411">
        <f t="shared" si="135"/>
        <v>0</v>
      </c>
      <c r="AC458" s="411">
        <f t="shared" si="135"/>
        <v>0</v>
      </c>
      <c r="AD458" s="411">
        <f t="shared" si="135"/>
        <v>0</v>
      </c>
      <c r="AE458" s="411">
        <f t="shared" si="135"/>
        <v>0</v>
      </c>
      <c r="AF458" s="411">
        <f t="shared" si="135"/>
        <v>0</v>
      </c>
      <c r="AG458" s="411">
        <f t="shared" si="135"/>
        <v>0</v>
      </c>
      <c r="AH458" s="411">
        <f t="shared" si="135"/>
        <v>0</v>
      </c>
      <c r="AI458" s="411">
        <f t="shared" si="135"/>
        <v>0</v>
      </c>
      <c r="AJ458" s="411">
        <f t="shared" si="135"/>
        <v>0</v>
      </c>
      <c r="AK458" s="411">
        <f t="shared" si="135"/>
        <v>0</v>
      </c>
      <c r="AL458" s="411">
        <f t="shared" si="135"/>
        <v>0</v>
      </c>
      <c r="AM458" s="311"/>
    </row>
    <row r="459" spans="1:39" s="283" customFormat="1" ht="15" outlineLevel="1">
      <c r="A459" s="508"/>
      <c r="B459" s="314"/>
      <c r="C459" s="312"/>
      <c r="D459" s="316"/>
      <c r="E459" s="316"/>
      <c r="F459" s="316"/>
      <c r="G459" s="316"/>
      <c r="H459" s="316"/>
      <c r="I459" s="316"/>
      <c r="J459" s="316"/>
      <c r="K459" s="316"/>
      <c r="L459" s="316"/>
      <c r="M459" s="316"/>
      <c r="N459" s="291"/>
      <c r="O459" s="316"/>
      <c r="P459" s="316"/>
      <c r="Q459" s="316"/>
      <c r="R459" s="316"/>
      <c r="S459" s="316"/>
      <c r="T459" s="316"/>
      <c r="U459" s="316"/>
      <c r="V459" s="316"/>
      <c r="W459" s="316"/>
      <c r="X459" s="316"/>
      <c r="Y459" s="418"/>
      <c r="Z459" s="416"/>
      <c r="AA459" s="416"/>
      <c r="AB459" s="416"/>
      <c r="AC459" s="416"/>
      <c r="AD459" s="416"/>
      <c r="AE459" s="416"/>
      <c r="AF459" s="416"/>
      <c r="AG459" s="416"/>
      <c r="AH459" s="416"/>
      <c r="AI459" s="416"/>
      <c r="AJ459" s="416"/>
      <c r="AK459" s="416"/>
      <c r="AL459" s="416"/>
      <c r="AM459" s="313"/>
    </row>
    <row r="460" spans="1:39" ht="15" outlineLevel="1">
      <c r="A460" s="508">
        <v>17</v>
      </c>
      <c r="B460" s="314" t="s">
        <v>9</v>
      </c>
      <c r="C460" s="291" t="s">
        <v>25</v>
      </c>
      <c r="D460" s="295">
        <v>0</v>
      </c>
      <c r="E460" s="295">
        <v>0</v>
      </c>
      <c r="F460" s="295">
        <v>0</v>
      </c>
      <c r="G460" s="295">
        <v>0</v>
      </c>
      <c r="H460" s="295">
        <v>0</v>
      </c>
      <c r="I460" s="295">
        <v>0</v>
      </c>
      <c r="J460" s="295">
        <v>0</v>
      </c>
      <c r="K460" s="295">
        <v>0</v>
      </c>
      <c r="L460" s="295">
        <v>0</v>
      </c>
      <c r="M460" s="295">
        <v>0</v>
      </c>
      <c r="N460" s="291"/>
      <c r="O460" s="295">
        <v>65.576189999999997</v>
      </c>
      <c r="P460" s="295">
        <v>0</v>
      </c>
      <c r="Q460" s="295">
        <v>0</v>
      </c>
      <c r="R460" s="295">
        <v>0</v>
      </c>
      <c r="S460" s="295">
        <v>0</v>
      </c>
      <c r="T460" s="295">
        <v>0</v>
      </c>
      <c r="U460" s="295">
        <v>0</v>
      </c>
      <c r="V460" s="295">
        <v>0</v>
      </c>
      <c r="W460" s="295">
        <v>0</v>
      </c>
      <c r="X460" s="295">
        <v>0</v>
      </c>
      <c r="Y460" s="415"/>
      <c r="Z460" s="415"/>
      <c r="AA460" s="415"/>
      <c r="AB460" s="415"/>
      <c r="AC460" s="415"/>
      <c r="AD460" s="415"/>
      <c r="AE460" s="415"/>
      <c r="AF460" s="415"/>
      <c r="AG460" s="415"/>
      <c r="AH460" s="415"/>
      <c r="AI460" s="415"/>
      <c r="AJ460" s="415"/>
      <c r="AK460" s="415"/>
      <c r="AL460" s="415"/>
      <c r="AM460" s="296">
        <f>SUM(Y460:AL460)</f>
        <v>0</v>
      </c>
    </row>
    <row r="461" spans="1:39" ht="15" outlineLevel="1">
      <c r="B461" s="294" t="s">
        <v>259</v>
      </c>
      <c r="C461" s="291" t="s">
        <v>163</v>
      </c>
      <c r="D461" s="295"/>
      <c r="E461" s="295"/>
      <c r="F461" s="295"/>
      <c r="G461" s="295"/>
      <c r="H461" s="295"/>
      <c r="I461" s="295"/>
      <c r="J461" s="295"/>
      <c r="K461" s="295"/>
      <c r="L461" s="295"/>
      <c r="M461" s="295"/>
      <c r="N461" s="291"/>
      <c r="O461" s="295"/>
      <c r="P461" s="295"/>
      <c r="Q461" s="295"/>
      <c r="R461" s="295"/>
      <c r="S461" s="295"/>
      <c r="T461" s="295"/>
      <c r="U461" s="295"/>
      <c r="V461" s="295"/>
      <c r="W461" s="295"/>
      <c r="X461" s="295"/>
      <c r="Y461" s="411">
        <f>Y460</f>
        <v>0</v>
      </c>
      <c r="Z461" s="411">
        <f>Z460</f>
        <v>0</v>
      </c>
      <c r="AA461" s="411">
        <f t="shared" ref="AA461:AL461" si="136">AA460</f>
        <v>0</v>
      </c>
      <c r="AB461" s="411">
        <f t="shared" si="136"/>
        <v>0</v>
      </c>
      <c r="AC461" s="411">
        <f t="shared" si="136"/>
        <v>0</v>
      </c>
      <c r="AD461" s="411">
        <f t="shared" si="136"/>
        <v>0</v>
      </c>
      <c r="AE461" s="411">
        <f t="shared" si="136"/>
        <v>0</v>
      </c>
      <c r="AF461" s="411">
        <f t="shared" si="136"/>
        <v>0</v>
      </c>
      <c r="AG461" s="411">
        <f t="shared" si="136"/>
        <v>0</v>
      </c>
      <c r="AH461" s="411">
        <f t="shared" si="136"/>
        <v>0</v>
      </c>
      <c r="AI461" s="411">
        <f t="shared" si="136"/>
        <v>0</v>
      </c>
      <c r="AJ461" s="411">
        <f t="shared" si="136"/>
        <v>0</v>
      </c>
      <c r="AK461" s="411">
        <f t="shared" si="136"/>
        <v>0</v>
      </c>
      <c r="AL461" s="411">
        <f t="shared" si="136"/>
        <v>0</v>
      </c>
      <c r="AM461" s="311"/>
    </row>
    <row r="462" spans="1:39" ht="15" outlineLevel="1">
      <c r="B462" s="315"/>
      <c r="C462" s="305"/>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9"/>
      <c r="Z462" s="420"/>
      <c r="AA462" s="420"/>
      <c r="AB462" s="420"/>
      <c r="AC462" s="420"/>
      <c r="AD462" s="420"/>
      <c r="AE462" s="420"/>
      <c r="AF462" s="420"/>
      <c r="AG462" s="420"/>
      <c r="AH462" s="420"/>
      <c r="AI462" s="420"/>
      <c r="AJ462" s="420"/>
      <c r="AK462" s="420"/>
      <c r="AL462" s="420"/>
      <c r="AM462" s="317"/>
    </row>
    <row r="463" spans="1:39" ht="15.75" outlineLevel="1">
      <c r="A463" s="509"/>
      <c r="B463" s="288" t="s">
        <v>10</v>
      </c>
      <c r="C463" s="289"/>
      <c r="D463" s="289"/>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39" ht="15" outlineLevel="1">
      <c r="A464" s="508">
        <v>18</v>
      </c>
      <c r="B464" s="315" t="s">
        <v>11</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7">AA464</f>
        <v>0</v>
      </c>
      <c r="AB465" s="411">
        <f t="shared" si="137"/>
        <v>0</v>
      </c>
      <c r="AC465" s="411">
        <f t="shared" si="137"/>
        <v>0</v>
      </c>
      <c r="AD465" s="411">
        <f t="shared" si="137"/>
        <v>0</v>
      </c>
      <c r="AE465" s="411">
        <f t="shared" si="137"/>
        <v>0</v>
      </c>
      <c r="AF465" s="411">
        <f t="shared" si="137"/>
        <v>0</v>
      </c>
      <c r="AG465" s="411">
        <f t="shared" si="137"/>
        <v>0</v>
      </c>
      <c r="AH465" s="411">
        <f t="shared" si="137"/>
        <v>0</v>
      </c>
      <c r="AI465" s="411">
        <f t="shared" si="137"/>
        <v>0</v>
      </c>
      <c r="AJ465" s="411">
        <f t="shared" si="137"/>
        <v>0</v>
      </c>
      <c r="AK465" s="411">
        <f t="shared" si="137"/>
        <v>0</v>
      </c>
      <c r="AL465" s="411">
        <f t="shared" si="137"/>
        <v>0</v>
      </c>
      <c r="AM465" s="297"/>
    </row>
    <row r="466" spans="1:39" ht="15" outlineLevel="1">
      <c r="A466" s="51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21"/>
      <c r="AA466" s="421"/>
      <c r="AB466" s="421"/>
      <c r="AC466" s="421"/>
      <c r="AD466" s="421"/>
      <c r="AE466" s="421"/>
      <c r="AF466" s="421"/>
      <c r="AG466" s="421"/>
      <c r="AH466" s="421"/>
      <c r="AI466" s="421"/>
      <c r="AJ466" s="421"/>
      <c r="AK466" s="421"/>
      <c r="AL466" s="421"/>
      <c r="AM466" s="306"/>
    </row>
    <row r="467" spans="1:39" ht="15" outlineLevel="1">
      <c r="A467" s="508">
        <v>19</v>
      </c>
      <c r="B467" s="315" t="s">
        <v>12</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8">AA467</f>
        <v>0</v>
      </c>
      <c r="AB468" s="411">
        <f t="shared" si="138"/>
        <v>0</v>
      </c>
      <c r="AC468" s="411">
        <f t="shared" si="138"/>
        <v>0</v>
      </c>
      <c r="AD468" s="411">
        <f t="shared" si="138"/>
        <v>0</v>
      </c>
      <c r="AE468" s="411">
        <f t="shared" si="138"/>
        <v>0</v>
      </c>
      <c r="AF468" s="411">
        <f t="shared" si="138"/>
        <v>0</v>
      </c>
      <c r="AG468" s="411">
        <f t="shared" si="138"/>
        <v>0</v>
      </c>
      <c r="AH468" s="411">
        <f t="shared" si="138"/>
        <v>0</v>
      </c>
      <c r="AI468" s="411">
        <f t="shared" si="138"/>
        <v>0</v>
      </c>
      <c r="AJ468" s="411">
        <f t="shared" si="138"/>
        <v>0</v>
      </c>
      <c r="AK468" s="411">
        <f t="shared" si="138"/>
        <v>0</v>
      </c>
      <c r="AL468" s="411">
        <f t="shared" si="138"/>
        <v>0</v>
      </c>
      <c r="AM468" s="297"/>
    </row>
    <row r="469" spans="1:39" ht="15" outlineLevel="1">
      <c r="B469" s="315"/>
      <c r="C469" s="305"/>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2"/>
      <c r="AA469" s="412"/>
      <c r="AB469" s="412"/>
      <c r="AC469" s="412"/>
      <c r="AD469" s="412"/>
      <c r="AE469" s="412"/>
      <c r="AF469" s="412"/>
      <c r="AG469" s="412"/>
      <c r="AH469" s="412"/>
      <c r="AI469" s="412"/>
      <c r="AJ469" s="412"/>
      <c r="AK469" s="412"/>
      <c r="AL469" s="412"/>
      <c r="AM469" s="306"/>
    </row>
    <row r="470" spans="1:39" ht="15" outlineLevel="1">
      <c r="A470" s="508">
        <v>20</v>
      </c>
      <c r="B470" s="315" t="s">
        <v>13</v>
      </c>
      <c r="C470" s="291" t="s">
        <v>25</v>
      </c>
      <c r="D470" s="295">
        <v>1829891.568</v>
      </c>
      <c r="E470" s="295">
        <v>601256.08381325798</v>
      </c>
      <c r="F470" s="295">
        <v>601256.08381325798</v>
      </c>
      <c r="G470" s="295">
        <v>601256.08381325798</v>
      </c>
      <c r="H470" s="295">
        <v>50092.502122009144</v>
      </c>
      <c r="I470" s="295">
        <v>0</v>
      </c>
      <c r="J470" s="295">
        <v>0</v>
      </c>
      <c r="K470" s="295">
        <v>0</v>
      </c>
      <c r="L470" s="295">
        <v>0</v>
      </c>
      <c r="M470" s="295">
        <v>0</v>
      </c>
      <c r="N470" s="295">
        <v>12</v>
      </c>
      <c r="O470" s="295">
        <v>430.505</v>
      </c>
      <c r="P470" s="295">
        <v>114.10111304743143</v>
      </c>
      <c r="Q470" s="295">
        <v>114.10111304743143</v>
      </c>
      <c r="R470" s="295">
        <v>114.10111304743143</v>
      </c>
      <c r="S470" s="295">
        <v>16.244240794059706</v>
      </c>
      <c r="T470" s="295">
        <v>0</v>
      </c>
      <c r="U470" s="295">
        <v>0</v>
      </c>
      <c r="V470" s="295">
        <v>0</v>
      </c>
      <c r="W470" s="295">
        <v>0</v>
      </c>
      <c r="X470" s="295">
        <v>0</v>
      </c>
      <c r="Y470" s="410"/>
      <c r="Z470" s="415"/>
      <c r="AA470" s="415">
        <v>0.12746206291451329</v>
      </c>
      <c r="AB470" s="415"/>
      <c r="AC470" s="415">
        <v>0.87104130417660841</v>
      </c>
      <c r="AD470" s="415"/>
      <c r="AE470" s="415"/>
      <c r="AF470" s="415"/>
      <c r="AG470" s="415"/>
      <c r="AH470" s="415"/>
      <c r="AI470" s="415"/>
      <c r="AJ470" s="415"/>
      <c r="AK470" s="415"/>
      <c r="AL470" s="415"/>
      <c r="AM470" s="296">
        <f>SUM(Y470:AL470)</f>
        <v>0.99850336709112164</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9">AA470</f>
        <v>0.12746206291451329</v>
      </c>
      <c r="AB471" s="411">
        <f t="shared" si="139"/>
        <v>0</v>
      </c>
      <c r="AC471" s="411">
        <f t="shared" si="139"/>
        <v>0.87104130417660841</v>
      </c>
      <c r="AD471" s="411">
        <f t="shared" si="139"/>
        <v>0</v>
      </c>
      <c r="AE471" s="411">
        <f t="shared" si="139"/>
        <v>0</v>
      </c>
      <c r="AF471" s="411">
        <f t="shared" si="139"/>
        <v>0</v>
      </c>
      <c r="AG471" s="411">
        <f t="shared" si="139"/>
        <v>0</v>
      </c>
      <c r="AH471" s="411">
        <f t="shared" si="139"/>
        <v>0</v>
      </c>
      <c r="AI471" s="411">
        <f t="shared" si="139"/>
        <v>0</v>
      </c>
      <c r="AJ471" s="411">
        <f t="shared" si="139"/>
        <v>0</v>
      </c>
      <c r="AK471" s="411">
        <f t="shared" si="139"/>
        <v>0</v>
      </c>
      <c r="AL471" s="411">
        <f t="shared" si="139"/>
        <v>0</v>
      </c>
      <c r="AM471" s="306"/>
    </row>
    <row r="472" spans="1:39" ht="15" outlineLevel="1">
      <c r="B472" s="315"/>
      <c r="C472" s="305"/>
      <c r="D472" s="291"/>
      <c r="E472" s="291"/>
      <c r="F472" s="291"/>
      <c r="G472" s="291"/>
      <c r="H472" s="291"/>
      <c r="I472" s="291"/>
      <c r="J472" s="291"/>
      <c r="K472" s="291"/>
      <c r="L472" s="291"/>
      <c r="M472" s="291"/>
      <c r="N472" s="318"/>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t="15" outlineLevel="1">
      <c r="A473" s="508">
        <v>21</v>
      </c>
      <c r="B473" s="315" t="s">
        <v>22</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Y473</f>
        <v>0</v>
      </c>
      <c r="Z474" s="411">
        <f>Z473</f>
        <v>0</v>
      </c>
      <c r="AA474" s="411">
        <f t="shared" ref="AA474:AL474" si="140">AA473</f>
        <v>0</v>
      </c>
      <c r="AB474" s="411">
        <f t="shared" si="140"/>
        <v>0</v>
      </c>
      <c r="AC474" s="411">
        <f t="shared" si="140"/>
        <v>0</v>
      </c>
      <c r="AD474" s="411">
        <f t="shared" si="140"/>
        <v>0</v>
      </c>
      <c r="AE474" s="411">
        <f t="shared" si="140"/>
        <v>0</v>
      </c>
      <c r="AF474" s="411">
        <f t="shared" si="140"/>
        <v>0</v>
      </c>
      <c r="AG474" s="411">
        <f t="shared" si="140"/>
        <v>0</v>
      </c>
      <c r="AH474" s="411">
        <f t="shared" si="140"/>
        <v>0</v>
      </c>
      <c r="AI474" s="411">
        <f t="shared" si="140"/>
        <v>0</v>
      </c>
      <c r="AJ474" s="411">
        <f t="shared" si="140"/>
        <v>0</v>
      </c>
      <c r="AK474" s="411">
        <f t="shared" si="140"/>
        <v>0</v>
      </c>
      <c r="AL474" s="411">
        <f t="shared" si="140"/>
        <v>0</v>
      </c>
      <c r="AM474" s="297"/>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12"/>
      <c r="AA475" s="412"/>
      <c r="AB475" s="412"/>
      <c r="AC475" s="412"/>
      <c r="AD475" s="412"/>
      <c r="AE475" s="412"/>
      <c r="AF475" s="412"/>
      <c r="AG475" s="412"/>
      <c r="AH475" s="412"/>
      <c r="AI475" s="412"/>
      <c r="AJ475" s="412"/>
      <c r="AK475" s="412"/>
      <c r="AL475" s="412"/>
      <c r="AM475" s="306"/>
    </row>
    <row r="476" spans="1:39" ht="15" outlineLevel="1">
      <c r="A476" s="508">
        <v>22</v>
      </c>
      <c r="B476" s="315" t="s">
        <v>9</v>
      </c>
      <c r="C476" s="291" t="s">
        <v>25</v>
      </c>
      <c r="D476" s="295">
        <v>0</v>
      </c>
      <c r="E476" s="295">
        <v>0</v>
      </c>
      <c r="F476" s="295">
        <v>0</v>
      </c>
      <c r="G476" s="295">
        <v>0</v>
      </c>
      <c r="H476" s="295">
        <v>0</v>
      </c>
      <c r="I476" s="295">
        <v>0</v>
      </c>
      <c r="J476" s="295">
        <v>0</v>
      </c>
      <c r="K476" s="295">
        <v>0</v>
      </c>
      <c r="L476" s="295">
        <v>0</v>
      </c>
      <c r="M476" s="295">
        <v>0</v>
      </c>
      <c r="N476" s="291"/>
      <c r="O476" s="295">
        <v>884.7885</v>
      </c>
      <c r="P476" s="295">
        <v>0</v>
      </c>
      <c r="Q476" s="295">
        <v>0</v>
      </c>
      <c r="R476" s="295">
        <v>0</v>
      </c>
      <c r="S476" s="295">
        <v>0</v>
      </c>
      <c r="T476" s="295">
        <v>0</v>
      </c>
      <c r="U476" s="295">
        <v>0</v>
      </c>
      <c r="V476" s="295">
        <v>0</v>
      </c>
      <c r="W476" s="295">
        <v>0</v>
      </c>
      <c r="X476" s="295">
        <v>0</v>
      </c>
      <c r="Y476" s="410"/>
      <c r="Z476" s="415"/>
      <c r="AA476" s="415"/>
      <c r="AB476" s="415"/>
      <c r="AC476" s="415"/>
      <c r="AD476" s="415"/>
      <c r="AE476" s="415"/>
      <c r="AF476" s="415"/>
      <c r="AG476" s="415"/>
      <c r="AH476" s="415"/>
      <c r="AI476" s="415"/>
      <c r="AJ476" s="415"/>
      <c r="AK476" s="415"/>
      <c r="AL476" s="415"/>
      <c r="AM476" s="296">
        <f>SUM(Y476:AL476)</f>
        <v>0</v>
      </c>
    </row>
    <row r="477" spans="1:39" ht="15" outlineLevel="1">
      <c r="B477" s="294" t="s">
        <v>259</v>
      </c>
      <c r="C477" s="291" t="s">
        <v>163</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1">
        <f>Y476</f>
        <v>0</v>
      </c>
      <c r="Z477" s="411">
        <f>Z476</f>
        <v>0</v>
      </c>
      <c r="AA477" s="411">
        <f t="shared" ref="AA477:AL477" si="141">AA476</f>
        <v>0</v>
      </c>
      <c r="AB477" s="411">
        <f t="shared" si="141"/>
        <v>0</v>
      </c>
      <c r="AC477" s="411">
        <f t="shared" si="141"/>
        <v>0</v>
      </c>
      <c r="AD477" s="411">
        <f t="shared" si="141"/>
        <v>0</v>
      </c>
      <c r="AE477" s="411">
        <f t="shared" si="141"/>
        <v>0</v>
      </c>
      <c r="AF477" s="411">
        <f t="shared" si="141"/>
        <v>0</v>
      </c>
      <c r="AG477" s="411">
        <f t="shared" si="141"/>
        <v>0</v>
      </c>
      <c r="AH477" s="411">
        <f t="shared" si="141"/>
        <v>0</v>
      </c>
      <c r="AI477" s="411">
        <f t="shared" si="141"/>
        <v>0</v>
      </c>
      <c r="AJ477" s="411">
        <f t="shared" si="141"/>
        <v>0</v>
      </c>
      <c r="AK477" s="411">
        <f t="shared" si="141"/>
        <v>0</v>
      </c>
      <c r="AL477" s="411">
        <f t="shared" si="141"/>
        <v>0</v>
      </c>
      <c r="AM477" s="306"/>
    </row>
    <row r="478" spans="1:39" ht="15" outlineLevel="1">
      <c r="B478" s="315"/>
      <c r="C478" s="305"/>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12"/>
      <c r="Z478" s="412"/>
      <c r="AA478" s="412"/>
      <c r="AB478" s="412"/>
      <c r="AC478" s="412"/>
      <c r="AD478" s="412"/>
      <c r="AE478" s="412"/>
      <c r="AF478" s="412"/>
      <c r="AG478" s="412"/>
      <c r="AH478" s="412"/>
      <c r="AI478" s="412"/>
      <c r="AJ478" s="412"/>
      <c r="AK478" s="412"/>
      <c r="AL478" s="412"/>
      <c r="AM478" s="306"/>
    </row>
    <row r="479" spans="1:39" ht="15.75" outlineLevel="1">
      <c r="A479" s="509"/>
      <c r="B479" s="288" t="s">
        <v>14</v>
      </c>
      <c r="C479" s="289"/>
      <c r="D479" s="290"/>
      <c r="E479" s="290"/>
      <c r="F479" s="290"/>
      <c r="G479" s="290"/>
      <c r="H479" s="290"/>
      <c r="I479" s="290"/>
      <c r="J479" s="290"/>
      <c r="K479" s="290"/>
      <c r="L479" s="290"/>
      <c r="M479" s="290"/>
      <c r="N479" s="290"/>
      <c r="O479" s="290"/>
      <c r="P479" s="289"/>
      <c r="Q479" s="289"/>
      <c r="R479" s="289"/>
      <c r="S479" s="289"/>
      <c r="T479" s="289"/>
      <c r="U479" s="289"/>
      <c r="V479" s="289"/>
      <c r="W479" s="289"/>
      <c r="X479" s="289"/>
      <c r="Y479" s="414"/>
      <c r="Z479" s="414"/>
      <c r="AA479" s="414"/>
      <c r="AB479" s="414"/>
      <c r="AC479" s="414"/>
      <c r="AD479" s="414"/>
      <c r="AE479" s="414"/>
      <c r="AF479" s="414"/>
      <c r="AG479" s="414"/>
      <c r="AH479" s="414"/>
      <c r="AI479" s="414"/>
      <c r="AJ479" s="414"/>
      <c r="AK479" s="414"/>
      <c r="AL479" s="414"/>
      <c r="AM479" s="292"/>
    </row>
    <row r="480" spans="1:39" ht="15" outlineLevel="1">
      <c r="A480" s="508">
        <v>23</v>
      </c>
      <c r="B480" s="315" t="s">
        <v>14</v>
      </c>
      <c r="C480" s="291" t="s">
        <v>25</v>
      </c>
      <c r="D480" s="295">
        <v>405156.69929999998</v>
      </c>
      <c r="E480" s="295">
        <v>403604.0613</v>
      </c>
      <c r="F480" s="295">
        <v>369261.46600000001</v>
      </c>
      <c r="G480" s="295">
        <v>352501.15700000001</v>
      </c>
      <c r="H480" s="295">
        <v>336232.74739999999</v>
      </c>
      <c r="I480" s="295">
        <v>336232.74739999999</v>
      </c>
      <c r="J480" s="295">
        <v>326298.79739999998</v>
      </c>
      <c r="K480" s="295">
        <v>326142.39049999998</v>
      </c>
      <c r="L480" s="295">
        <v>189727.09169999999</v>
      </c>
      <c r="M480" s="295">
        <v>188957.09169999999</v>
      </c>
      <c r="N480" s="291"/>
      <c r="O480" s="295">
        <v>39.736412960000003</v>
      </c>
      <c r="P480" s="295">
        <v>39.656006550000001</v>
      </c>
      <c r="Q480" s="295">
        <v>37.86565238</v>
      </c>
      <c r="R480" s="295">
        <v>36.991382600000001</v>
      </c>
      <c r="S480" s="295">
        <v>36.142645190000003</v>
      </c>
      <c r="T480" s="295">
        <v>36.142645190000003</v>
      </c>
      <c r="U480" s="295">
        <v>35.624811630000004</v>
      </c>
      <c r="V480" s="295">
        <v>35.624811630000004</v>
      </c>
      <c r="W480" s="295">
        <v>28.51282522</v>
      </c>
      <c r="X480" s="295">
        <v>27.688325200000001</v>
      </c>
      <c r="Y480" s="469">
        <v>1</v>
      </c>
      <c r="Z480" s="410"/>
      <c r="AA480" s="410"/>
      <c r="AB480" s="410"/>
      <c r="AC480" s="410"/>
      <c r="AD480" s="410"/>
      <c r="AE480" s="410"/>
      <c r="AF480" s="410"/>
      <c r="AG480" s="410"/>
      <c r="AH480" s="410"/>
      <c r="AI480" s="410"/>
      <c r="AJ480" s="410"/>
      <c r="AK480" s="410"/>
      <c r="AL480" s="410"/>
      <c r="AM480" s="296">
        <f>SUM(Y480:AL480)</f>
        <v>1</v>
      </c>
    </row>
    <row r="481" spans="1:39" ht="15" outlineLevel="1">
      <c r="B481" s="294" t="s">
        <v>259</v>
      </c>
      <c r="C481" s="291" t="s">
        <v>163</v>
      </c>
      <c r="D481" s="295"/>
      <c r="E481" s="295"/>
      <c r="F481" s="295"/>
      <c r="G481" s="295"/>
      <c r="H481" s="295"/>
      <c r="I481" s="295"/>
      <c r="J481" s="295"/>
      <c r="K481" s="295"/>
      <c r="L481" s="295"/>
      <c r="M481" s="295"/>
      <c r="N481" s="467"/>
      <c r="O481" s="295"/>
      <c r="P481" s="295"/>
      <c r="Q481" s="295"/>
      <c r="R481" s="295"/>
      <c r="S481" s="295"/>
      <c r="T481" s="295"/>
      <c r="U481" s="295"/>
      <c r="V481" s="295"/>
      <c r="W481" s="295"/>
      <c r="X481" s="295"/>
      <c r="Y481" s="411">
        <f>Y480</f>
        <v>1</v>
      </c>
      <c r="Z481" s="411">
        <f>Z480</f>
        <v>0</v>
      </c>
      <c r="AA481" s="411">
        <f t="shared" ref="AA481:AL481" si="142">AA480</f>
        <v>0</v>
      </c>
      <c r="AB481" s="411">
        <f t="shared" si="142"/>
        <v>0</v>
      </c>
      <c r="AC481" s="411">
        <f t="shared" si="142"/>
        <v>0</v>
      </c>
      <c r="AD481" s="411">
        <f t="shared" si="142"/>
        <v>0</v>
      </c>
      <c r="AE481" s="411">
        <f t="shared" si="142"/>
        <v>0</v>
      </c>
      <c r="AF481" s="411">
        <f t="shared" si="142"/>
        <v>0</v>
      </c>
      <c r="AG481" s="411">
        <f t="shared" si="142"/>
        <v>0</v>
      </c>
      <c r="AH481" s="411">
        <f t="shared" si="142"/>
        <v>0</v>
      </c>
      <c r="AI481" s="411">
        <f t="shared" si="142"/>
        <v>0</v>
      </c>
      <c r="AJ481" s="411">
        <f t="shared" si="142"/>
        <v>0</v>
      </c>
      <c r="AK481" s="411">
        <f t="shared" si="142"/>
        <v>0</v>
      </c>
      <c r="AL481" s="411">
        <f t="shared" si="142"/>
        <v>0</v>
      </c>
      <c r="AM481" s="297"/>
    </row>
    <row r="482" spans="1:39" ht="15" outlineLevel="1">
      <c r="B482" s="315"/>
      <c r="C482" s="305"/>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12"/>
      <c r="AA482" s="412"/>
      <c r="AB482" s="412"/>
      <c r="AC482" s="412"/>
      <c r="AD482" s="412"/>
      <c r="AE482" s="412"/>
      <c r="AF482" s="412"/>
      <c r="AG482" s="412"/>
      <c r="AH482" s="412"/>
      <c r="AI482" s="412"/>
      <c r="AJ482" s="412"/>
      <c r="AK482" s="412"/>
      <c r="AL482" s="412"/>
      <c r="AM482" s="306"/>
    </row>
    <row r="483" spans="1:39" s="293" customFormat="1" ht="15.75" outlineLevel="1">
      <c r="A483" s="509"/>
      <c r="B483" s="288" t="s">
        <v>487</v>
      </c>
      <c r="C483" s="289"/>
      <c r="D483" s="290"/>
      <c r="E483" s="290"/>
      <c r="F483" s="290"/>
      <c r="G483" s="290"/>
      <c r="H483" s="290"/>
      <c r="I483" s="290"/>
      <c r="J483" s="290"/>
      <c r="K483" s="290"/>
      <c r="L483" s="290"/>
      <c r="M483" s="290"/>
      <c r="N483" s="290"/>
      <c r="O483" s="290"/>
      <c r="P483" s="289"/>
      <c r="Q483" s="289"/>
      <c r="R483" s="289"/>
      <c r="S483" s="289"/>
      <c r="T483" s="289"/>
      <c r="U483" s="289"/>
      <c r="V483" s="289"/>
      <c r="W483" s="289"/>
      <c r="X483" s="289"/>
      <c r="Y483" s="414"/>
      <c r="Z483" s="414"/>
      <c r="AA483" s="414"/>
      <c r="AB483" s="414"/>
      <c r="AC483" s="414"/>
      <c r="AD483" s="414"/>
      <c r="AE483" s="414"/>
      <c r="AF483" s="414"/>
      <c r="AG483" s="414"/>
      <c r="AH483" s="414"/>
      <c r="AI483" s="414"/>
      <c r="AJ483" s="414"/>
      <c r="AK483" s="414"/>
      <c r="AL483" s="414"/>
      <c r="AM483" s="292"/>
    </row>
    <row r="484" spans="1:39" s="283" customFormat="1" ht="15" outlineLevel="1">
      <c r="A484" s="508">
        <v>24</v>
      </c>
      <c r="B484" s="315" t="s">
        <v>14</v>
      </c>
      <c r="C484" s="291" t="s">
        <v>25</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0"/>
      <c r="Z484" s="410"/>
      <c r="AA484" s="410"/>
      <c r="AB484" s="410"/>
      <c r="AC484" s="410"/>
      <c r="AD484" s="410"/>
      <c r="AE484" s="410"/>
      <c r="AF484" s="410"/>
      <c r="AG484" s="410"/>
      <c r="AH484" s="410"/>
      <c r="AI484" s="410"/>
      <c r="AJ484" s="410"/>
      <c r="AK484" s="410"/>
      <c r="AL484" s="410"/>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467"/>
      <c r="O485" s="295"/>
      <c r="P485" s="295"/>
      <c r="Q485" s="295"/>
      <c r="R485" s="295"/>
      <c r="S485" s="295"/>
      <c r="T485" s="295"/>
      <c r="U485" s="295"/>
      <c r="V485" s="295"/>
      <c r="W485" s="295"/>
      <c r="X485" s="295"/>
      <c r="Y485" s="411">
        <f>Y484</f>
        <v>0</v>
      </c>
      <c r="Z485" s="411">
        <f>Z484</f>
        <v>0</v>
      </c>
      <c r="AA485" s="411">
        <f t="shared" ref="AA485:AL485" si="143">AA484</f>
        <v>0</v>
      </c>
      <c r="AB485" s="411">
        <f t="shared" si="143"/>
        <v>0</v>
      </c>
      <c r="AC485" s="411">
        <f t="shared" si="143"/>
        <v>0</v>
      </c>
      <c r="AD485" s="411">
        <f t="shared" si="143"/>
        <v>0</v>
      </c>
      <c r="AE485" s="411">
        <f t="shared" si="143"/>
        <v>0</v>
      </c>
      <c r="AF485" s="411">
        <f t="shared" si="143"/>
        <v>0</v>
      </c>
      <c r="AG485" s="411">
        <f t="shared" si="143"/>
        <v>0</v>
      </c>
      <c r="AH485" s="411">
        <f t="shared" si="143"/>
        <v>0</v>
      </c>
      <c r="AI485" s="411">
        <f t="shared" si="143"/>
        <v>0</v>
      </c>
      <c r="AJ485" s="411">
        <f t="shared" si="143"/>
        <v>0</v>
      </c>
      <c r="AK485" s="411">
        <f t="shared" si="143"/>
        <v>0</v>
      </c>
      <c r="AL485" s="411">
        <f t="shared" si="143"/>
        <v>0</v>
      </c>
      <c r="AM485" s="297"/>
    </row>
    <row r="486" spans="1:39" s="283" customFormat="1" ht="15" outlineLevel="1">
      <c r="A486" s="508"/>
      <c r="B486" s="315"/>
      <c r="C486" s="305"/>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12"/>
      <c r="AA486" s="412"/>
      <c r="AB486" s="412"/>
      <c r="AC486" s="412"/>
      <c r="AD486" s="412"/>
      <c r="AE486" s="412"/>
      <c r="AF486" s="412"/>
      <c r="AG486" s="412"/>
      <c r="AH486" s="412"/>
      <c r="AI486" s="412"/>
      <c r="AJ486" s="412"/>
      <c r="AK486" s="412"/>
      <c r="AL486" s="412"/>
      <c r="AM486" s="306"/>
    </row>
    <row r="487" spans="1:39" s="283" customFormat="1" ht="15" outlineLevel="1">
      <c r="A487" s="508">
        <v>25</v>
      </c>
      <c r="B487" s="314" t="s">
        <v>21</v>
      </c>
      <c r="C487" s="291" t="s">
        <v>25</v>
      </c>
      <c r="D487" s="295"/>
      <c r="E487" s="295"/>
      <c r="F487" s="295"/>
      <c r="G487" s="295"/>
      <c r="H487" s="295"/>
      <c r="I487" s="295"/>
      <c r="J487" s="295"/>
      <c r="K487" s="295"/>
      <c r="L487" s="295"/>
      <c r="M487" s="295"/>
      <c r="N487" s="295">
        <v>0</v>
      </c>
      <c r="O487" s="295"/>
      <c r="P487" s="295"/>
      <c r="Q487" s="295"/>
      <c r="R487" s="295"/>
      <c r="S487" s="295"/>
      <c r="T487" s="295"/>
      <c r="U487" s="295"/>
      <c r="V487" s="295"/>
      <c r="W487" s="295"/>
      <c r="X487" s="295"/>
      <c r="Y487" s="415"/>
      <c r="Z487" s="415"/>
      <c r="AA487" s="415"/>
      <c r="AB487" s="415"/>
      <c r="AC487" s="415"/>
      <c r="AD487" s="415"/>
      <c r="AE487" s="415"/>
      <c r="AF487" s="415"/>
      <c r="AG487" s="415"/>
      <c r="AH487" s="415"/>
      <c r="AI487" s="415"/>
      <c r="AJ487" s="415"/>
      <c r="AK487" s="415"/>
      <c r="AL487" s="415"/>
      <c r="AM487" s="296">
        <f>SUM(Y487:AL487)</f>
        <v>0</v>
      </c>
    </row>
    <row r="488" spans="1:39" s="283" customFormat="1" ht="15" outlineLevel="1">
      <c r="A488" s="508"/>
      <c r="B488" s="315" t="s">
        <v>259</v>
      </c>
      <c r="C488" s="291" t="s">
        <v>163</v>
      </c>
      <c r="D488" s="295"/>
      <c r="E488" s="295"/>
      <c r="F488" s="295"/>
      <c r="G488" s="295"/>
      <c r="H488" s="295"/>
      <c r="I488" s="295"/>
      <c r="J488" s="295"/>
      <c r="K488" s="295"/>
      <c r="L488" s="295"/>
      <c r="M488" s="295"/>
      <c r="N488" s="295">
        <f>N487</f>
        <v>0</v>
      </c>
      <c r="O488" s="295"/>
      <c r="P488" s="295"/>
      <c r="Q488" s="295"/>
      <c r="R488" s="295"/>
      <c r="S488" s="295"/>
      <c r="T488" s="295"/>
      <c r="U488" s="295"/>
      <c r="V488" s="295"/>
      <c r="W488" s="295"/>
      <c r="X488" s="295"/>
      <c r="Y488" s="411">
        <f>Y487</f>
        <v>0</v>
      </c>
      <c r="Z488" s="411">
        <f>Z487</f>
        <v>0</v>
      </c>
      <c r="AA488" s="411">
        <f t="shared" ref="AA488:AL488" si="144">AA487</f>
        <v>0</v>
      </c>
      <c r="AB488" s="411">
        <f t="shared" si="144"/>
        <v>0</v>
      </c>
      <c r="AC488" s="411">
        <f t="shared" si="144"/>
        <v>0</v>
      </c>
      <c r="AD488" s="411">
        <f t="shared" si="144"/>
        <v>0</v>
      </c>
      <c r="AE488" s="411">
        <f t="shared" si="144"/>
        <v>0</v>
      </c>
      <c r="AF488" s="411">
        <f t="shared" si="144"/>
        <v>0</v>
      </c>
      <c r="AG488" s="411">
        <f t="shared" si="144"/>
        <v>0</v>
      </c>
      <c r="AH488" s="411">
        <f t="shared" si="144"/>
        <v>0</v>
      </c>
      <c r="AI488" s="411">
        <f t="shared" si="144"/>
        <v>0</v>
      </c>
      <c r="AJ488" s="411">
        <f t="shared" si="144"/>
        <v>0</v>
      </c>
      <c r="AK488" s="411">
        <f t="shared" si="144"/>
        <v>0</v>
      </c>
      <c r="AL488" s="411">
        <f t="shared" si="144"/>
        <v>0</v>
      </c>
      <c r="AM488" s="311"/>
    </row>
    <row r="489" spans="1:39" s="283" customFormat="1" ht="15" outlineLevel="1">
      <c r="A489" s="508"/>
      <c r="B489" s="314"/>
      <c r="C489" s="312"/>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6"/>
      <c r="Z489" s="417"/>
      <c r="AA489" s="416"/>
      <c r="AB489" s="416"/>
      <c r="AC489" s="416"/>
      <c r="AD489" s="416"/>
      <c r="AE489" s="416"/>
      <c r="AF489" s="416"/>
      <c r="AG489" s="416"/>
      <c r="AH489" s="416"/>
      <c r="AI489" s="416"/>
      <c r="AJ489" s="416"/>
      <c r="AK489" s="416"/>
      <c r="AL489" s="416"/>
      <c r="AM489" s="313"/>
    </row>
    <row r="490" spans="1:39" ht="15.75" outlineLevel="1">
      <c r="A490" s="509"/>
      <c r="B490" s="288" t="s">
        <v>15</v>
      </c>
      <c r="C490" s="320"/>
      <c r="D490" s="290"/>
      <c r="E490" s="289"/>
      <c r="F490" s="289"/>
      <c r="G490" s="289"/>
      <c r="H490" s="289"/>
      <c r="I490" s="289"/>
      <c r="J490" s="289"/>
      <c r="K490" s="289"/>
      <c r="L490" s="289"/>
      <c r="M490" s="289"/>
      <c r="N490" s="291"/>
      <c r="O490" s="289"/>
      <c r="P490" s="289"/>
      <c r="Q490" s="289"/>
      <c r="R490" s="289"/>
      <c r="S490" s="289"/>
      <c r="T490" s="289"/>
      <c r="U490" s="289"/>
      <c r="V490" s="289"/>
      <c r="W490" s="289"/>
      <c r="X490" s="289"/>
      <c r="Y490" s="414"/>
      <c r="Z490" s="414"/>
      <c r="AA490" s="414"/>
      <c r="AB490" s="414"/>
      <c r="AC490" s="414"/>
      <c r="AD490" s="414"/>
      <c r="AE490" s="414"/>
      <c r="AF490" s="414"/>
      <c r="AG490" s="414"/>
      <c r="AH490" s="414"/>
      <c r="AI490" s="414"/>
      <c r="AJ490" s="414"/>
      <c r="AK490" s="414"/>
      <c r="AL490" s="414"/>
      <c r="AM490" s="292"/>
    </row>
    <row r="491" spans="1:39" ht="15" outlineLevel="1">
      <c r="A491" s="508">
        <v>26</v>
      </c>
      <c r="B491" s="321" t="s">
        <v>16</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5">AA491</f>
        <v>0</v>
      </c>
      <c r="AB492" s="411">
        <f t="shared" si="145"/>
        <v>0</v>
      </c>
      <c r="AC492" s="411">
        <f t="shared" si="145"/>
        <v>0</v>
      </c>
      <c r="AD492" s="411">
        <f t="shared" si="145"/>
        <v>0</v>
      </c>
      <c r="AE492" s="411">
        <f t="shared" si="145"/>
        <v>0</v>
      </c>
      <c r="AF492" s="411">
        <f t="shared" si="145"/>
        <v>0</v>
      </c>
      <c r="AG492" s="411">
        <f t="shared" si="145"/>
        <v>0</v>
      </c>
      <c r="AH492" s="411">
        <f t="shared" si="145"/>
        <v>0</v>
      </c>
      <c r="AI492" s="411">
        <f t="shared" si="145"/>
        <v>0</v>
      </c>
      <c r="AJ492" s="411">
        <f t="shared" si="145"/>
        <v>0</v>
      </c>
      <c r="AK492" s="411">
        <f t="shared" si="145"/>
        <v>0</v>
      </c>
      <c r="AL492" s="411">
        <f t="shared" si="145"/>
        <v>0</v>
      </c>
      <c r="AM492" s="306"/>
    </row>
    <row r="493" spans="1:39" ht="15" outlineLevel="1">
      <c r="A493" s="511"/>
      <c r="B493" s="322"/>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23"/>
      <c r="Z493" s="424"/>
      <c r="AA493" s="424"/>
      <c r="AB493" s="424"/>
      <c r="AC493" s="424"/>
      <c r="AD493" s="424"/>
      <c r="AE493" s="424"/>
      <c r="AF493" s="424"/>
      <c r="AG493" s="424"/>
      <c r="AH493" s="424"/>
      <c r="AI493" s="424"/>
      <c r="AJ493" s="424"/>
      <c r="AK493" s="424"/>
      <c r="AL493" s="424"/>
      <c r="AM493" s="297"/>
    </row>
    <row r="494" spans="1:39" ht="15" outlineLevel="1">
      <c r="A494" s="508">
        <v>27</v>
      </c>
      <c r="B494" s="321" t="s">
        <v>17</v>
      </c>
      <c r="C494" s="291" t="s">
        <v>25</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12</v>
      </c>
      <c r="O495" s="295"/>
      <c r="P495" s="295"/>
      <c r="Q495" s="295"/>
      <c r="R495" s="295"/>
      <c r="S495" s="295"/>
      <c r="T495" s="295"/>
      <c r="U495" s="295"/>
      <c r="V495" s="295"/>
      <c r="W495" s="295"/>
      <c r="X495" s="295"/>
      <c r="Y495" s="411">
        <f>Y494</f>
        <v>0</v>
      </c>
      <c r="Z495" s="411">
        <f>Z494</f>
        <v>0</v>
      </c>
      <c r="AA495" s="411">
        <f t="shared" ref="AA495:AL495" si="146">AA494</f>
        <v>0</v>
      </c>
      <c r="AB495" s="411">
        <f t="shared" si="146"/>
        <v>0</v>
      </c>
      <c r="AC495" s="411">
        <f t="shared" si="146"/>
        <v>0</v>
      </c>
      <c r="AD495" s="411">
        <f t="shared" si="146"/>
        <v>0</v>
      </c>
      <c r="AE495" s="411">
        <f t="shared" si="146"/>
        <v>0</v>
      </c>
      <c r="AF495" s="411">
        <f t="shared" si="146"/>
        <v>0</v>
      </c>
      <c r="AG495" s="411">
        <f t="shared" si="146"/>
        <v>0</v>
      </c>
      <c r="AH495" s="411">
        <f t="shared" si="146"/>
        <v>0</v>
      </c>
      <c r="AI495" s="411">
        <f t="shared" si="146"/>
        <v>0</v>
      </c>
      <c r="AJ495" s="411">
        <f t="shared" si="146"/>
        <v>0</v>
      </c>
      <c r="AK495" s="411">
        <f t="shared" si="146"/>
        <v>0</v>
      </c>
      <c r="AL495" s="411">
        <f t="shared" si="146"/>
        <v>0</v>
      </c>
      <c r="AM495" s="306"/>
    </row>
    <row r="496" spans="1:39" ht="15.75" outlineLevel="1">
      <c r="A496" s="511"/>
      <c r="B496" s="323"/>
      <c r="C496" s="300"/>
      <c r="D496" s="291"/>
      <c r="E496" s="291"/>
      <c r="F496" s="291"/>
      <c r="G496" s="291"/>
      <c r="H496" s="291"/>
      <c r="I496" s="291"/>
      <c r="J496" s="291"/>
      <c r="K496" s="291"/>
      <c r="L496" s="291"/>
      <c r="M496" s="291"/>
      <c r="N496" s="300"/>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28</v>
      </c>
      <c r="B497" s="321" t="s">
        <v>18</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29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Z497</f>
        <v>0</v>
      </c>
      <c r="AA498" s="411">
        <f t="shared" ref="AA498:AL498" si="147">AA497</f>
        <v>0</v>
      </c>
      <c r="AB498" s="411">
        <f t="shared" si="147"/>
        <v>0</v>
      </c>
      <c r="AC498" s="411">
        <f t="shared" si="147"/>
        <v>0</v>
      </c>
      <c r="AD498" s="411">
        <f t="shared" si="147"/>
        <v>0</v>
      </c>
      <c r="AE498" s="411">
        <f t="shared" si="147"/>
        <v>0</v>
      </c>
      <c r="AF498" s="411">
        <f t="shared" si="147"/>
        <v>0</v>
      </c>
      <c r="AG498" s="411">
        <f t="shared" si="147"/>
        <v>0</v>
      </c>
      <c r="AH498" s="411">
        <f t="shared" si="147"/>
        <v>0</v>
      </c>
      <c r="AI498" s="411">
        <f t="shared" si="147"/>
        <v>0</v>
      </c>
      <c r="AJ498" s="411">
        <f t="shared" si="147"/>
        <v>0</v>
      </c>
      <c r="AK498" s="411">
        <f t="shared" si="147"/>
        <v>0</v>
      </c>
      <c r="AL498" s="411">
        <f t="shared" si="147"/>
        <v>0</v>
      </c>
      <c r="AM498" s="297"/>
    </row>
    <row r="499" spans="1:39" ht="15" outlineLevel="1">
      <c r="A499" s="511"/>
      <c r="B499" s="322"/>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12"/>
      <c r="AA499" s="412"/>
      <c r="AB499" s="412"/>
      <c r="AC499" s="412"/>
      <c r="AD499" s="412"/>
      <c r="AE499" s="412"/>
      <c r="AF499" s="412"/>
      <c r="AG499" s="412"/>
      <c r="AH499" s="412"/>
      <c r="AI499" s="412"/>
      <c r="AJ499" s="412"/>
      <c r="AK499" s="412"/>
      <c r="AL499" s="412"/>
      <c r="AM499" s="306"/>
    </row>
    <row r="500" spans="1:39" ht="15" outlineLevel="1">
      <c r="A500" s="508">
        <v>29</v>
      </c>
      <c r="B500" s="324" t="s">
        <v>19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26"/>
      <c r="Z500" s="415"/>
      <c r="AA500" s="415"/>
      <c r="AB500" s="415"/>
      <c r="AC500" s="415"/>
      <c r="AD500" s="415"/>
      <c r="AE500" s="415"/>
      <c r="AF500" s="415"/>
      <c r="AG500" s="415"/>
      <c r="AH500" s="415"/>
      <c r="AI500" s="415"/>
      <c r="AJ500" s="415"/>
      <c r="AK500" s="415"/>
      <c r="AL500" s="415"/>
      <c r="AM500" s="296">
        <f>SUM(Y500:AL500)</f>
        <v>0</v>
      </c>
    </row>
    <row r="501" spans="1:39" ht="15" outlineLevel="1">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8">Z500</f>
        <v>0</v>
      </c>
      <c r="AA501" s="411">
        <f t="shared" si="148"/>
        <v>0</v>
      </c>
      <c r="AB501" s="411">
        <f t="shared" si="148"/>
        <v>0</v>
      </c>
      <c r="AC501" s="411">
        <f t="shared" si="148"/>
        <v>0</v>
      </c>
      <c r="AD501" s="411">
        <f t="shared" si="148"/>
        <v>0</v>
      </c>
      <c r="AE501" s="411">
        <f t="shared" si="148"/>
        <v>0</v>
      </c>
      <c r="AF501" s="411">
        <f t="shared" si="148"/>
        <v>0</v>
      </c>
      <c r="AG501" s="411">
        <f t="shared" si="148"/>
        <v>0</v>
      </c>
      <c r="AH501" s="411">
        <f t="shared" si="148"/>
        <v>0</v>
      </c>
      <c r="AI501" s="411">
        <f t="shared" si="148"/>
        <v>0</v>
      </c>
      <c r="AJ501" s="411">
        <f t="shared" si="148"/>
        <v>0</v>
      </c>
      <c r="AK501" s="411">
        <f t="shared" si="148"/>
        <v>0</v>
      </c>
      <c r="AL501" s="411">
        <f t="shared" si="148"/>
        <v>0</v>
      </c>
      <c r="AM501" s="297"/>
    </row>
    <row r="502" spans="1:39" ht="15" outlineLevel="1">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23"/>
      <c r="Z502" s="423"/>
      <c r="AA502" s="423"/>
      <c r="AB502" s="423"/>
      <c r="AC502" s="423"/>
      <c r="AD502" s="423"/>
      <c r="AE502" s="423"/>
      <c r="AF502" s="423"/>
      <c r="AG502" s="423"/>
      <c r="AH502" s="423"/>
      <c r="AI502" s="423"/>
      <c r="AJ502" s="423"/>
      <c r="AK502" s="423"/>
      <c r="AL502" s="423"/>
      <c r="AM502" s="313"/>
    </row>
    <row r="503" spans="1:39" s="283" customFormat="1" ht="15" outlineLevel="1">
      <c r="A503" s="508">
        <v>30</v>
      </c>
      <c r="B503" s="314" t="s">
        <v>488</v>
      </c>
      <c r="C503" s="291" t="s">
        <v>25</v>
      </c>
      <c r="D503" s="295"/>
      <c r="E503" s="295"/>
      <c r="F503" s="295"/>
      <c r="G503" s="295"/>
      <c r="H503" s="295"/>
      <c r="I503" s="295"/>
      <c r="J503" s="295"/>
      <c r="K503" s="295"/>
      <c r="L503" s="295"/>
      <c r="M503" s="295"/>
      <c r="N503" s="295">
        <v>0</v>
      </c>
      <c r="O503" s="295"/>
      <c r="P503" s="295"/>
      <c r="Q503" s="295"/>
      <c r="R503" s="295"/>
      <c r="S503" s="295"/>
      <c r="T503" s="295"/>
      <c r="U503" s="295"/>
      <c r="V503" s="295"/>
      <c r="W503" s="295"/>
      <c r="X503" s="295"/>
      <c r="Y503" s="410"/>
      <c r="Z503" s="410"/>
      <c r="AA503" s="410"/>
      <c r="AB503" s="410"/>
      <c r="AC503" s="410"/>
      <c r="AD503" s="410"/>
      <c r="AE503" s="410"/>
      <c r="AF503" s="410"/>
      <c r="AG503" s="410"/>
      <c r="AH503" s="410"/>
      <c r="AI503" s="410"/>
      <c r="AJ503" s="410"/>
      <c r="AK503" s="410"/>
      <c r="AL503" s="410"/>
      <c r="AM503" s="296">
        <f>SUM(Y503:AL503)</f>
        <v>0</v>
      </c>
    </row>
    <row r="504" spans="1:39" s="283" customFormat="1" ht="15" outlineLevel="1">
      <c r="A504" s="508"/>
      <c r="B504" s="324" t="s">
        <v>259</v>
      </c>
      <c r="C504" s="291" t="s">
        <v>163</v>
      </c>
      <c r="D504" s="295"/>
      <c r="E504" s="295"/>
      <c r="F504" s="295"/>
      <c r="G504" s="295"/>
      <c r="H504" s="295"/>
      <c r="I504" s="295"/>
      <c r="J504" s="295"/>
      <c r="K504" s="295"/>
      <c r="L504" s="295"/>
      <c r="M504" s="295"/>
      <c r="N504" s="295">
        <f>N503</f>
        <v>0</v>
      </c>
      <c r="O504" s="295"/>
      <c r="P504" s="295"/>
      <c r="Q504" s="295"/>
      <c r="R504" s="295"/>
      <c r="S504" s="295"/>
      <c r="T504" s="295"/>
      <c r="U504" s="295"/>
      <c r="V504" s="295"/>
      <c r="W504" s="295"/>
      <c r="X504" s="295"/>
      <c r="Y504" s="411">
        <f>Y503</f>
        <v>0</v>
      </c>
      <c r="Z504" s="411">
        <f t="shared" ref="Z504:AL504" si="149">Z503</f>
        <v>0</v>
      </c>
      <c r="AA504" s="411">
        <f t="shared" si="149"/>
        <v>0</v>
      </c>
      <c r="AB504" s="411">
        <f t="shared" si="149"/>
        <v>0</v>
      </c>
      <c r="AC504" s="411">
        <f t="shared" si="149"/>
        <v>0</v>
      </c>
      <c r="AD504" s="411">
        <f t="shared" si="149"/>
        <v>0</v>
      </c>
      <c r="AE504" s="411">
        <f t="shared" si="149"/>
        <v>0</v>
      </c>
      <c r="AF504" s="411">
        <f t="shared" si="149"/>
        <v>0</v>
      </c>
      <c r="AG504" s="411">
        <f t="shared" si="149"/>
        <v>0</v>
      </c>
      <c r="AH504" s="411">
        <f t="shared" si="149"/>
        <v>0</v>
      </c>
      <c r="AI504" s="411">
        <f t="shared" si="149"/>
        <v>0</v>
      </c>
      <c r="AJ504" s="411">
        <f t="shared" si="149"/>
        <v>0</v>
      </c>
      <c r="AK504" s="411">
        <f t="shared" si="149"/>
        <v>0</v>
      </c>
      <c r="AL504" s="411">
        <f t="shared" si="149"/>
        <v>0</v>
      </c>
      <c r="AM504" s="297"/>
    </row>
    <row r="505" spans="1:39" s="283" customFormat="1" ht="15" outlineLevel="1">
      <c r="A505" s="508"/>
      <c r="B505" s="324"/>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12"/>
      <c r="AA505" s="412"/>
      <c r="AB505" s="412"/>
      <c r="AC505" s="412"/>
      <c r="AD505" s="412"/>
      <c r="AE505" s="412"/>
      <c r="AF505" s="412"/>
      <c r="AG505" s="412"/>
      <c r="AH505" s="412"/>
      <c r="AI505" s="412"/>
      <c r="AJ505" s="412"/>
      <c r="AK505" s="412"/>
      <c r="AL505" s="412"/>
      <c r="AM505" s="313"/>
    </row>
    <row r="506" spans="1:39" s="283" customFormat="1" ht="15.75" outlineLevel="1">
      <c r="A506" s="508"/>
      <c r="B506" s="288" t="s">
        <v>489</v>
      </c>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31</v>
      </c>
      <c r="B507" s="324" t="s">
        <v>490</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0">Z507</f>
        <v>0</v>
      </c>
      <c r="AA508" s="411">
        <f t="shared" si="150"/>
        <v>0</v>
      </c>
      <c r="AB508" s="411">
        <f t="shared" si="150"/>
        <v>0</v>
      </c>
      <c r="AC508" s="411">
        <f t="shared" si="150"/>
        <v>0</v>
      </c>
      <c r="AD508" s="411">
        <f t="shared" si="150"/>
        <v>0</v>
      </c>
      <c r="AE508" s="411">
        <f t="shared" si="150"/>
        <v>0</v>
      </c>
      <c r="AF508" s="411">
        <f t="shared" si="150"/>
        <v>0</v>
      </c>
      <c r="AG508" s="411">
        <f t="shared" si="150"/>
        <v>0</v>
      </c>
      <c r="AH508" s="411">
        <f t="shared" si="150"/>
        <v>0</v>
      </c>
      <c r="AI508" s="411">
        <f t="shared" si="150"/>
        <v>0</v>
      </c>
      <c r="AJ508" s="411">
        <f t="shared" si="150"/>
        <v>0</v>
      </c>
      <c r="AK508" s="411">
        <f t="shared" si="150"/>
        <v>0</v>
      </c>
      <c r="AL508" s="411">
        <f t="shared" si="150"/>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32</v>
      </c>
      <c r="B510" s="324" t="s">
        <v>491</v>
      </c>
      <c r="C510" s="291" t="s">
        <v>25</v>
      </c>
      <c r="D510" s="295">
        <v>0</v>
      </c>
      <c r="E510" s="295">
        <v>0</v>
      </c>
      <c r="F510" s="295">
        <v>0</v>
      </c>
      <c r="G510" s="295">
        <v>0</v>
      </c>
      <c r="H510" s="295">
        <v>0</v>
      </c>
      <c r="I510" s="295">
        <v>0</v>
      </c>
      <c r="J510" s="295">
        <v>0</v>
      </c>
      <c r="K510" s="295">
        <v>0</v>
      </c>
      <c r="L510" s="295">
        <v>0</v>
      </c>
      <c r="M510" s="295">
        <v>0</v>
      </c>
      <c r="N510" s="295">
        <v>0</v>
      </c>
      <c r="O510" s="295">
        <v>1196.8112639999999</v>
      </c>
      <c r="P510" s="295">
        <v>0</v>
      </c>
      <c r="Q510" s="295">
        <v>0</v>
      </c>
      <c r="R510" s="295">
        <v>0</v>
      </c>
      <c r="S510" s="295">
        <v>0</v>
      </c>
      <c r="T510" s="295">
        <v>0</v>
      </c>
      <c r="U510" s="295">
        <v>0</v>
      </c>
      <c r="V510" s="295">
        <v>0</v>
      </c>
      <c r="W510" s="295">
        <v>0</v>
      </c>
      <c r="X510" s="295">
        <v>0</v>
      </c>
      <c r="Y510" s="410">
        <v>1</v>
      </c>
      <c r="Z510" s="410"/>
      <c r="AA510" s="410"/>
      <c r="AB510" s="410"/>
      <c r="AC510" s="410"/>
      <c r="AD510" s="410"/>
      <c r="AE510" s="410"/>
      <c r="AF510" s="410"/>
      <c r="AG510" s="410"/>
      <c r="AH510" s="410"/>
      <c r="AI510" s="410"/>
      <c r="AJ510" s="410"/>
      <c r="AK510" s="410"/>
      <c r="AL510" s="410"/>
      <c r="AM510" s="296">
        <f>SUM(Y510:AL510)</f>
        <v>1</v>
      </c>
    </row>
    <row r="511" spans="1:39" s="283" customFormat="1" ht="15" outlineLevel="1">
      <c r="A511" s="508"/>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1</v>
      </c>
      <c r="Z511" s="411">
        <f t="shared" ref="Z511:AL511" si="151">Z510</f>
        <v>0</v>
      </c>
      <c r="AA511" s="411">
        <f t="shared" si="151"/>
        <v>0</v>
      </c>
      <c r="AB511" s="411">
        <f t="shared" si="151"/>
        <v>0</v>
      </c>
      <c r="AC511" s="411">
        <f t="shared" si="151"/>
        <v>0</v>
      </c>
      <c r="AD511" s="411">
        <f t="shared" si="151"/>
        <v>0</v>
      </c>
      <c r="AE511" s="411">
        <f t="shared" si="151"/>
        <v>0</v>
      </c>
      <c r="AF511" s="411">
        <f t="shared" si="151"/>
        <v>0</v>
      </c>
      <c r="AG511" s="411">
        <f t="shared" si="151"/>
        <v>0</v>
      </c>
      <c r="AH511" s="411">
        <f t="shared" si="151"/>
        <v>0</v>
      </c>
      <c r="AI511" s="411">
        <f t="shared" si="151"/>
        <v>0</v>
      </c>
      <c r="AJ511" s="411">
        <f t="shared" si="151"/>
        <v>0</v>
      </c>
      <c r="AK511" s="411">
        <f t="shared" si="151"/>
        <v>0</v>
      </c>
      <c r="AL511" s="411">
        <f t="shared" si="151"/>
        <v>0</v>
      </c>
      <c r="AM511" s="297"/>
    </row>
    <row r="512" spans="1:39" s="283" customFormat="1" ht="15" outlineLevel="1">
      <c r="A512" s="508"/>
      <c r="B512" s="324"/>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12"/>
      <c r="AA512" s="412"/>
      <c r="AB512" s="412"/>
      <c r="AC512" s="412"/>
      <c r="AD512" s="412"/>
      <c r="AE512" s="412"/>
      <c r="AF512" s="412"/>
      <c r="AG512" s="412"/>
      <c r="AH512" s="412"/>
      <c r="AI512" s="412"/>
      <c r="AJ512" s="412"/>
      <c r="AK512" s="412"/>
      <c r="AL512" s="412"/>
      <c r="AM512" s="313"/>
    </row>
    <row r="513" spans="1:41" s="283" customFormat="1" ht="15" outlineLevel="1">
      <c r="A513" s="508">
        <v>33</v>
      </c>
      <c r="B513" s="324" t="s">
        <v>492</v>
      </c>
      <c r="C513" s="291" t="s">
        <v>25</v>
      </c>
      <c r="D513" s="295"/>
      <c r="E513" s="295"/>
      <c r="F513" s="295"/>
      <c r="G513" s="295"/>
      <c r="H513" s="295"/>
      <c r="I513" s="295"/>
      <c r="J513" s="295"/>
      <c r="K513" s="295"/>
      <c r="L513" s="295"/>
      <c r="M513" s="295"/>
      <c r="N513" s="295">
        <v>12</v>
      </c>
      <c r="O513" s="295"/>
      <c r="P513" s="295"/>
      <c r="Q513" s="295"/>
      <c r="R513" s="295"/>
      <c r="S513" s="295"/>
      <c r="T513" s="295"/>
      <c r="U513" s="295"/>
      <c r="V513" s="295"/>
      <c r="W513" s="295"/>
      <c r="X513" s="295"/>
      <c r="Y513" s="410"/>
      <c r="Z513" s="410"/>
      <c r="AA513" s="410"/>
      <c r="AB513" s="410"/>
      <c r="AC513" s="410"/>
      <c r="AD513" s="410"/>
      <c r="AE513" s="410"/>
      <c r="AF513" s="410"/>
      <c r="AG513" s="410"/>
      <c r="AH513" s="410"/>
      <c r="AI513" s="410"/>
      <c r="AJ513" s="410"/>
      <c r="AK513" s="410"/>
      <c r="AL513" s="410"/>
      <c r="AM513" s="296">
        <f>SUM(Y513:AL513)</f>
        <v>0</v>
      </c>
    </row>
    <row r="514" spans="1:41" s="283" customFormat="1" ht="15" outlineLevel="1">
      <c r="A514" s="508"/>
      <c r="B514" s="324" t="s">
        <v>259</v>
      </c>
      <c r="C514" s="291" t="s">
        <v>163</v>
      </c>
      <c r="D514" s="295"/>
      <c r="E514" s="295"/>
      <c r="F514" s="295"/>
      <c r="G514" s="295"/>
      <c r="H514" s="295"/>
      <c r="I514" s="295"/>
      <c r="J514" s="295"/>
      <c r="K514" s="295"/>
      <c r="L514" s="295"/>
      <c r="M514" s="295"/>
      <c r="N514" s="295">
        <f>N513</f>
        <v>12</v>
      </c>
      <c r="O514" s="295"/>
      <c r="P514" s="295"/>
      <c r="Q514" s="295"/>
      <c r="R514" s="295"/>
      <c r="S514" s="295"/>
      <c r="T514" s="295"/>
      <c r="U514" s="295"/>
      <c r="V514" s="295"/>
      <c r="W514" s="295"/>
      <c r="X514" s="295"/>
      <c r="Y514" s="411">
        <f>Y513</f>
        <v>0</v>
      </c>
      <c r="Z514" s="411">
        <f t="shared" ref="Z514:AK514" si="152">Z513</f>
        <v>0</v>
      </c>
      <c r="AA514" s="411">
        <f t="shared" si="152"/>
        <v>0</v>
      </c>
      <c r="AB514" s="411">
        <f t="shared" si="152"/>
        <v>0</v>
      </c>
      <c r="AC514" s="411">
        <f t="shared" si="152"/>
        <v>0</v>
      </c>
      <c r="AD514" s="411">
        <f t="shared" si="152"/>
        <v>0</v>
      </c>
      <c r="AE514" s="411">
        <f t="shared" si="152"/>
        <v>0</v>
      </c>
      <c r="AF514" s="411">
        <f t="shared" si="152"/>
        <v>0</v>
      </c>
      <c r="AG514" s="411">
        <f t="shared" si="152"/>
        <v>0</v>
      </c>
      <c r="AH514" s="411">
        <f t="shared" si="152"/>
        <v>0</v>
      </c>
      <c r="AI514" s="411">
        <f t="shared" si="152"/>
        <v>0</v>
      </c>
      <c r="AJ514" s="411">
        <f t="shared" si="152"/>
        <v>0</v>
      </c>
      <c r="AK514" s="411">
        <f t="shared" si="152"/>
        <v>0</v>
      </c>
      <c r="AL514" s="411">
        <f>AL513</f>
        <v>0</v>
      </c>
      <c r="AM514" s="297"/>
    </row>
    <row r="515" spans="1:41" ht="15" outlineLevel="1">
      <c r="B515" s="315"/>
      <c r="C515" s="325"/>
      <c r="D515" s="291"/>
      <c r="E515" s="291"/>
      <c r="F515" s="291"/>
      <c r="G515" s="291"/>
      <c r="H515" s="291"/>
      <c r="I515" s="291"/>
      <c r="J515" s="291"/>
      <c r="K515" s="291"/>
      <c r="L515" s="291"/>
      <c r="M515" s="291"/>
      <c r="N515" s="300"/>
      <c r="O515" s="291"/>
      <c r="P515" s="326"/>
      <c r="Q515" s="326"/>
      <c r="R515" s="326"/>
      <c r="S515" s="326"/>
      <c r="T515" s="326"/>
      <c r="U515" s="326"/>
      <c r="V515" s="326"/>
      <c r="W515" s="326"/>
      <c r="X515" s="326"/>
      <c r="Y515" s="301"/>
      <c r="Z515" s="301"/>
      <c r="AA515" s="301"/>
      <c r="AB515" s="301"/>
      <c r="AC515" s="301"/>
      <c r="AD515" s="301"/>
      <c r="AE515" s="301"/>
      <c r="AF515" s="301"/>
      <c r="AG515" s="301"/>
      <c r="AH515" s="301"/>
      <c r="AI515" s="301"/>
      <c r="AJ515" s="301"/>
      <c r="AK515" s="301"/>
      <c r="AL515" s="301"/>
      <c r="AM515" s="306"/>
    </row>
    <row r="516" spans="1:41" ht="15.75">
      <c r="B516" s="327" t="s">
        <v>260</v>
      </c>
      <c r="C516" s="329"/>
      <c r="D516" s="329">
        <f>SUM(D408:D514)</f>
        <v>20257274.072904382</v>
      </c>
      <c r="E516" s="329"/>
      <c r="F516" s="329"/>
      <c r="G516" s="329"/>
      <c r="H516" s="329"/>
      <c r="I516" s="329"/>
      <c r="J516" s="329"/>
      <c r="K516" s="329"/>
      <c r="L516" s="329"/>
      <c r="M516" s="329"/>
      <c r="N516" s="329"/>
      <c r="O516" s="329">
        <f>SUM(O408:O514)</f>
        <v>9652.3983749315812</v>
      </c>
      <c r="P516" s="329"/>
      <c r="Q516" s="329"/>
      <c r="R516" s="329"/>
      <c r="S516" s="329"/>
      <c r="T516" s="329"/>
      <c r="U516" s="329"/>
      <c r="V516" s="329"/>
      <c r="W516" s="329"/>
      <c r="X516" s="329"/>
      <c r="Y516" s="329">
        <f>IF(Y407="kWh",SUMPRODUCT(D408:D514,Y408:Y514))</f>
        <v>5314031.609746635</v>
      </c>
      <c r="Z516" s="329">
        <f>IF(Z407="kWh",SUMPRODUCT(D408:D514,Z408:Z514))</f>
        <v>2487282.0058232001</v>
      </c>
      <c r="AA516" s="329">
        <f>IF(AA407="kW",SUMPRODUCT(N408:N514,O408:O514,AA408:AA514),SUMPRODUCT(D408:D514,AA408:AA514))</f>
        <v>18285.060074573499</v>
      </c>
      <c r="AB516" s="329">
        <f>IF(AB407="kW",SUMPRODUCT(N408:N514,O408:O514,AB408:AB514),SUMPRODUCT(D408:D514,AB408:AB514))</f>
        <v>14.87544193833161</v>
      </c>
      <c r="AC516" s="329">
        <f>IF(AC407="kW",SUMPRODUCT(N408:N514,O408:O514,AC408:AC514),SUMPRODUCT(D408:D514,AC408:AC514))</f>
        <v>5106.8407904768173</v>
      </c>
      <c r="AD516" s="329">
        <f>IF(AD407="kW",SUMPRODUCT(N408:N514,O408:O514,AD408:AD514),SUMPRODUCT(D408:D514,AD408:AD514))</f>
        <v>0</v>
      </c>
      <c r="AE516" s="329">
        <f>IF(AE407="kW",SUMPRODUCT(N408:N514,O408:O514,AE408:AE514),SUMPRODUCT(D408:D514,AE408:AE514))</f>
        <v>0</v>
      </c>
      <c r="AF516" s="329">
        <f>IF(AF407="kW",SUMPRODUCT(N408:N514,O408:O514,AF408:AF514),SUMPRODUCT(D408:D514,AF408:AF514))</f>
        <v>699.78240000000005</v>
      </c>
      <c r="AG516" s="329">
        <f>IF(AG407="kW",SUMPRODUCT(N408:N514,O408:O514,AG408:AG514),SUMPRODUCT(D408:D514,AG408:AG514))</f>
        <v>0</v>
      </c>
      <c r="AH516" s="329">
        <f>IF(AH407="kW",SUMPRODUCT(N408:N514,O408:O514,AH408:AH514),SUMPRODUCT(D408:D514,AH408:AH514))</f>
        <v>0</v>
      </c>
      <c r="AI516" s="329">
        <f>IF(AI407="kW",SUMPRODUCT(N408:N514,O408:O514,AI408:AI514),SUMPRODUCT(D408:D514,AI408:AI514))</f>
        <v>0</v>
      </c>
      <c r="AJ516" s="329">
        <f>IF(AJ407="kW",SUMPRODUCT(N408:N514,O408:O514,AJ408:AJ514),SUMPRODUCT(D408:D514,AJ408:AJ514))</f>
        <v>0</v>
      </c>
      <c r="AK516" s="329">
        <f>IF(AK407="kW",SUMPRODUCT(N408:N514,O408:O514,AK408:AK514),SUMPRODUCT(D408:D514,AK408:AK514))</f>
        <v>0</v>
      </c>
      <c r="AL516" s="329">
        <f>IF(AL407="kW",SUMPRODUCT(N408:N514,O408:O514,AL408:AL514),SUMPRODUCT(D408:D514,AL408:AL514))</f>
        <v>0</v>
      </c>
      <c r="AM516" s="330"/>
    </row>
    <row r="517" spans="1:41" ht="15.75">
      <c r="B517" s="391" t="s">
        <v>261</v>
      </c>
      <c r="C517" s="392"/>
      <c r="D517" s="392"/>
      <c r="E517" s="392"/>
      <c r="F517" s="392"/>
      <c r="G517" s="392"/>
      <c r="H517" s="392"/>
      <c r="I517" s="392"/>
      <c r="J517" s="392"/>
      <c r="K517" s="392"/>
      <c r="L517" s="392"/>
      <c r="M517" s="392"/>
      <c r="N517" s="392"/>
      <c r="O517" s="392"/>
      <c r="P517" s="392"/>
      <c r="Q517" s="392"/>
      <c r="R517" s="392"/>
      <c r="S517" s="392"/>
      <c r="T517" s="392"/>
      <c r="U517" s="392"/>
      <c r="V517" s="392"/>
      <c r="W517" s="392"/>
      <c r="X517" s="392"/>
      <c r="Y517" s="328">
        <f>HLOOKUP(Y406,'2. LRAMVA Threshold'!$B$42:$Q$53,6,FALSE)</f>
        <v>8730096.5944305435</v>
      </c>
      <c r="Z517" s="328">
        <f>HLOOKUP(Z406,'2. LRAMVA Threshold'!$B$42:$Q$53,6,FALSE)</f>
        <v>7519432.0553718666</v>
      </c>
      <c r="AA517" s="328">
        <f>HLOOKUP(AA406,'2. LRAMVA Threshold'!$B$42:$Q$53,6,FALSE)</f>
        <v>19267</v>
      </c>
      <c r="AB517" s="328">
        <f>HLOOKUP(AB406,'2. LRAMVA Threshold'!$B$42:$Q$53,6,FALSE)</f>
        <v>54</v>
      </c>
      <c r="AC517" s="328">
        <f>HLOOKUP(AC406,'2. LRAMVA Threshold'!$B$42:$Q$53,6,FALSE)</f>
        <v>450</v>
      </c>
      <c r="AD517" s="328">
        <f>HLOOKUP(AD406,'2. LRAMVA Threshold'!$B$42:$Q$53,6,FALSE)</f>
        <v>0</v>
      </c>
      <c r="AE517" s="328">
        <f>HLOOKUP(AE406,'2. LRAMVA Threshold'!$B$42:$Q$53,6,FALSE)</f>
        <v>0</v>
      </c>
      <c r="AF517" s="328">
        <f>HLOOKUP(AF406,'2. LRAMVA Threshold'!$B$42:$Q$53,6,FALSE)</f>
        <v>0</v>
      </c>
      <c r="AG517" s="328">
        <f>HLOOKUP(AG406,'2. LRAMVA Threshold'!$B$42:$Q$53,6,FALSE)</f>
        <v>0</v>
      </c>
      <c r="AH517" s="328">
        <f>HLOOKUP(AH406,'2. LRAMVA Threshold'!$B$42:$Q$53,6,FALSE)</f>
        <v>0</v>
      </c>
      <c r="AI517" s="328">
        <f>HLOOKUP(AI406,'2. LRAMVA Threshold'!$B$42:$Q$53,6,FALSE)</f>
        <v>0</v>
      </c>
      <c r="AJ517" s="328">
        <f>HLOOKUP(AJ406,'2. LRAMVA Threshold'!$B$42:$Q$53,6,FALSE)</f>
        <v>0</v>
      </c>
      <c r="AK517" s="328">
        <f>HLOOKUP(AK406,'2. LRAMVA Threshold'!$B$42:$Q$53,6,FALSE)</f>
        <v>0</v>
      </c>
      <c r="AL517" s="328">
        <f>HLOOKUP(AL406,'2. LRAMVA Threshold'!$B$42:$Q$53,6,FALSE)</f>
        <v>0</v>
      </c>
      <c r="AM517" s="393"/>
    </row>
    <row r="518" spans="1:41" ht="15">
      <c r="B518" s="394"/>
      <c r="C518" s="395"/>
      <c r="D518" s="396"/>
      <c r="E518" s="396"/>
      <c r="F518" s="396"/>
      <c r="G518" s="396"/>
      <c r="H518" s="396"/>
      <c r="I518" s="396"/>
      <c r="J518" s="396"/>
      <c r="K518" s="396"/>
      <c r="L518" s="396"/>
      <c r="M518" s="396"/>
      <c r="N518" s="396"/>
      <c r="O518" s="397"/>
      <c r="P518" s="396"/>
      <c r="Q518" s="396"/>
      <c r="R518" s="396"/>
      <c r="S518" s="398"/>
      <c r="T518" s="398"/>
      <c r="U518" s="398"/>
      <c r="V518" s="398"/>
      <c r="W518" s="396"/>
      <c r="X518" s="396"/>
      <c r="Y518" s="399"/>
      <c r="Z518" s="399"/>
      <c r="AA518" s="399"/>
      <c r="AB518" s="399"/>
      <c r="AC518" s="399"/>
      <c r="AD518" s="399"/>
      <c r="AE518" s="399"/>
      <c r="AF518" s="399"/>
      <c r="AG518" s="399"/>
      <c r="AH518" s="399"/>
      <c r="AI518" s="399"/>
      <c r="AJ518" s="399"/>
      <c r="AK518" s="399"/>
      <c r="AL518" s="399"/>
      <c r="AM518" s="400"/>
    </row>
    <row r="519" spans="1:41" ht="15">
      <c r="B519" s="324" t="s">
        <v>167</v>
      </c>
      <c r="C519" s="338"/>
      <c r="D519" s="338"/>
      <c r="E519" s="376"/>
      <c r="F519" s="376"/>
      <c r="G519" s="376"/>
      <c r="H519" s="376"/>
      <c r="I519" s="376"/>
      <c r="J519" s="376"/>
      <c r="K519" s="376"/>
      <c r="L519" s="376"/>
      <c r="M519" s="376"/>
      <c r="N519" s="376"/>
      <c r="O519" s="291"/>
      <c r="P519" s="340"/>
      <c r="Q519" s="340"/>
      <c r="R519" s="340"/>
      <c r="S519" s="339"/>
      <c r="T519" s="339"/>
      <c r="U519" s="339"/>
      <c r="V519" s="339"/>
      <c r="W519" s="340"/>
      <c r="X519" s="340"/>
      <c r="Y519" s="341">
        <f>HLOOKUP(Y$20,'3.  Distribution Rates'!$C$122:$P$133,6,FALSE)</f>
        <v>0</v>
      </c>
      <c r="Z519" s="341">
        <f>HLOOKUP(Z$20,'3.  Distribution Rates'!$C$122:$P$133,6,FALSE)</f>
        <v>0</v>
      </c>
      <c r="AA519" s="341">
        <f>HLOOKUP(AA$20,'3.  Distribution Rates'!$C$122:$P$133,6,FALSE)</f>
        <v>0</v>
      </c>
      <c r="AB519" s="341">
        <f>HLOOKUP(AB$20,'3.  Distribution Rates'!$C$122:$P$133,6,FALSE)</f>
        <v>0</v>
      </c>
      <c r="AC519" s="341">
        <f>HLOOKUP(AC$20,'3.  Distribution Rates'!$C$122:$P$133,6,FALSE)</f>
        <v>0</v>
      </c>
      <c r="AD519" s="341">
        <f>HLOOKUP(AD$20,'3.  Distribution Rates'!$C$122:$P$133,6,FALSE)</f>
        <v>0</v>
      </c>
      <c r="AE519" s="341">
        <f>HLOOKUP(AE$20,'3.  Distribution Rates'!$C$122:$P$133,6,FALSE)</f>
        <v>0</v>
      </c>
      <c r="AF519" s="341">
        <f>HLOOKUP(AF$20,'3.  Distribution Rates'!$C$122:$P$133,6,FALSE)</f>
        <v>0</v>
      </c>
      <c r="AG519" s="341">
        <f>HLOOKUP(AG$20,'3.  Distribution Rates'!$C$122:$P$133,6,FALSE)</f>
        <v>0</v>
      </c>
      <c r="AH519" s="341">
        <f>HLOOKUP(AH$20,'3.  Distribution Rates'!$C$122:$P$133,6,FALSE)</f>
        <v>0</v>
      </c>
      <c r="AI519" s="341">
        <f>HLOOKUP(AI$20,'3.  Distribution Rates'!$C$122:$P$133,6,FALSE)</f>
        <v>0</v>
      </c>
      <c r="AJ519" s="341">
        <f>HLOOKUP(AJ$20,'3.  Distribution Rates'!$C$122:$P$133,6,FALSE)</f>
        <v>0</v>
      </c>
      <c r="AK519" s="341">
        <f>HLOOKUP(AK$20,'3.  Distribution Rates'!$C$122:$P$133,6,FALSE)</f>
        <v>0</v>
      </c>
      <c r="AL519" s="341">
        <f>HLOOKUP(AL$20,'3.  Distribution Rates'!$C$122:$P$133,6,FALSE)</f>
        <v>0</v>
      </c>
      <c r="AM519" s="401"/>
    </row>
    <row r="520" spans="1:41" ht="15">
      <c r="B520" s="324" t="s">
        <v>159</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Y137*Y519</f>
        <v>0</v>
      </c>
      <c r="Z520" s="378">
        <f t="shared" ref="Z520:AL520" si="153">Z137*Z519</f>
        <v>0</v>
      </c>
      <c r="AA520" s="378">
        <f t="shared" si="153"/>
        <v>0</v>
      </c>
      <c r="AB520" s="378">
        <f t="shared" si="153"/>
        <v>0</v>
      </c>
      <c r="AC520" s="378">
        <f t="shared" si="153"/>
        <v>0</v>
      </c>
      <c r="AD520" s="378">
        <f t="shared" si="153"/>
        <v>0</v>
      </c>
      <c r="AE520" s="378">
        <f t="shared" si="153"/>
        <v>0</v>
      </c>
      <c r="AF520" s="378">
        <f t="shared" si="153"/>
        <v>0</v>
      </c>
      <c r="AG520" s="378">
        <f t="shared" si="153"/>
        <v>0</v>
      </c>
      <c r="AH520" s="378">
        <f t="shared" si="153"/>
        <v>0</v>
      </c>
      <c r="AI520" s="378">
        <f t="shared" si="153"/>
        <v>0</v>
      </c>
      <c r="AJ520" s="378">
        <f t="shared" si="153"/>
        <v>0</v>
      </c>
      <c r="AK520" s="378">
        <f t="shared" si="153"/>
        <v>0</v>
      </c>
      <c r="AL520" s="378">
        <f t="shared" si="153"/>
        <v>0</v>
      </c>
      <c r="AM520" s="628">
        <f>SUM(Y520:AL520)</f>
        <v>0</v>
      </c>
      <c r="AO520" s="283"/>
    </row>
    <row r="521" spans="1:41" ht="15">
      <c r="B521" s="324" t="s">
        <v>160</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Y266*Y519</f>
        <v>0</v>
      </c>
      <c r="Z521" s="378">
        <f t="shared" ref="Z521:AL521" si="154">Z266*Z519</f>
        <v>0</v>
      </c>
      <c r="AA521" s="378">
        <f t="shared" si="154"/>
        <v>0</v>
      </c>
      <c r="AB521" s="378">
        <f t="shared" si="154"/>
        <v>0</v>
      </c>
      <c r="AC521" s="378">
        <f t="shared" si="154"/>
        <v>0</v>
      </c>
      <c r="AD521" s="378">
        <f t="shared" si="154"/>
        <v>0</v>
      </c>
      <c r="AE521" s="378">
        <f t="shared" si="154"/>
        <v>0</v>
      </c>
      <c r="AF521" s="378">
        <f t="shared" si="154"/>
        <v>0</v>
      </c>
      <c r="AG521" s="378">
        <f t="shared" si="154"/>
        <v>0</v>
      </c>
      <c r="AH521" s="378">
        <f t="shared" si="154"/>
        <v>0</v>
      </c>
      <c r="AI521" s="378">
        <f t="shared" si="154"/>
        <v>0</v>
      </c>
      <c r="AJ521" s="378">
        <f t="shared" si="154"/>
        <v>0</v>
      </c>
      <c r="AK521" s="378">
        <f t="shared" si="154"/>
        <v>0</v>
      </c>
      <c r="AL521" s="378">
        <f t="shared" si="154"/>
        <v>0</v>
      </c>
      <c r="AM521" s="628">
        <f>SUM(Y521:AL521)</f>
        <v>0</v>
      </c>
    </row>
    <row r="522" spans="1:41" ht="15">
      <c r="B522" s="324" t="s">
        <v>161</v>
      </c>
      <c r="C522" s="345"/>
      <c r="D522" s="309"/>
      <c r="E522" s="279"/>
      <c r="F522" s="279"/>
      <c r="G522" s="279"/>
      <c r="H522" s="279"/>
      <c r="I522" s="279"/>
      <c r="J522" s="279"/>
      <c r="K522" s="279"/>
      <c r="L522" s="279"/>
      <c r="M522" s="279"/>
      <c r="N522" s="279"/>
      <c r="O522" s="291"/>
      <c r="P522" s="279"/>
      <c r="Q522" s="279"/>
      <c r="R522" s="279"/>
      <c r="S522" s="309"/>
      <c r="T522" s="309"/>
      <c r="U522" s="309"/>
      <c r="V522" s="309"/>
      <c r="W522" s="279"/>
      <c r="X522" s="279"/>
      <c r="Y522" s="378">
        <f>Y395*Y519</f>
        <v>0</v>
      </c>
      <c r="Z522" s="378">
        <f t="shared" ref="Z522:AL522" si="155">Z395*Z519</f>
        <v>0</v>
      </c>
      <c r="AA522" s="378">
        <f t="shared" si="155"/>
        <v>0</v>
      </c>
      <c r="AB522" s="378">
        <f t="shared" si="155"/>
        <v>0</v>
      </c>
      <c r="AC522" s="378">
        <f t="shared" si="155"/>
        <v>0</v>
      </c>
      <c r="AD522" s="378">
        <f t="shared" si="155"/>
        <v>0</v>
      </c>
      <c r="AE522" s="378">
        <f t="shared" si="155"/>
        <v>0</v>
      </c>
      <c r="AF522" s="378">
        <f t="shared" si="155"/>
        <v>0</v>
      </c>
      <c r="AG522" s="378">
        <f t="shared" si="155"/>
        <v>0</v>
      </c>
      <c r="AH522" s="378">
        <f t="shared" si="155"/>
        <v>0</v>
      </c>
      <c r="AI522" s="378">
        <f t="shared" si="155"/>
        <v>0</v>
      </c>
      <c r="AJ522" s="378">
        <f t="shared" si="155"/>
        <v>0</v>
      </c>
      <c r="AK522" s="378">
        <f t="shared" si="155"/>
        <v>0</v>
      </c>
      <c r="AL522" s="378">
        <f t="shared" si="155"/>
        <v>0</v>
      </c>
      <c r="AM522" s="628">
        <f>SUM(Y522:AL522)</f>
        <v>0</v>
      </c>
    </row>
    <row r="523" spans="1:41" ht="15">
      <c r="B523" s="324" t="s">
        <v>162</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Y516*Y519</f>
        <v>0</v>
      </c>
      <c r="Z523" s="378">
        <f t="shared" ref="Z523:AK523" si="156">Z516*Z519</f>
        <v>0</v>
      </c>
      <c r="AA523" s="378">
        <f t="shared" si="156"/>
        <v>0</v>
      </c>
      <c r="AB523" s="378">
        <f t="shared" si="156"/>
        <v>0</v>
      </c>
      <c r="AC523" s="378">
        <f t="shared" si="156"/>
        <v>0</v>
      </c>
      <c r="AD523" s="378">
        <f t="shared" si="156"/>
        <v>0</v>
      </c>
      <c r="AE523" s="378">
        <f t="shared" si="156"/>
        <v>0</v>
      </c>
      <c r="AF523" s="378">
        <f t="shared" si="156"/>
        <v>0</v>
      </c>
      <c r="AG523" s="378">
        <f t="shared" si="156"/>
        <v>0</v>
      </c>
      <c r="AH523" s="378">
        <f t="shared" si="156"/>
        <v>0</v>
      </c>
      <c r="AI523" s="378">
        <f>AI516*AI519</f>
        <v>0</v>
      </c>
      <c r="AJ523" s="378">
        <f t="shared" si="156"/>
        <v>0</v>
      </c>
      <c r="AK523" s="378">
        <f t="shared" si="156"/>
        <v>0</v>
      </c>
      <c r="AL523" s="378">
        <f>AL516*AL519</f>
        <v>0</v>
      </c>
      <c r="AM523" s="628">
        <f>SUM(Y523:AL523)</f>
        <v>0</v>
      </c>
    </row>
    <row r="524" spans="1:41" ht="15.75">
      <c r="B524" s="349" t="s">
        <v>262</v>
      </c>
      <c r="C524" s="345"/>
      <c r="D524" s="336"/>
      <c r="E524" s="334"/>
      <c r="F524" s="334"/>
      <c r="G524" s="334"/>
      <c r="H524" s="334"/>
      <c r="I524" s="334"/>
      <c r="J524" s="334"/>
      <c r="K524" s="334"/>
      <c r="L524" s="334"/>
      <c r="M524" s="334"/>
      <c r="N524" s="334"/>
      <c r="O524" s="300"/>
      <c r="P524" s="334"/>
      <c r="Q524" s="334"/>
      <c r="R524" s="334"/>
      <c r="S524" s="336"/>
      <c r="T524" s="336"/>
      <c r="U524" s="336"/>
      <c r="V524" s="336"/>
      <c r="W524" s="334"/>
      <c r="X524" s="334"/>
      <c r="Y524" s="346">
        <f>SUM(Y520:Y523)</f>
        <v>0</v>
      </c>
      <c r="Z524" s="346">
        <f t="shared" ref="Z524:AK524" si="157">SUM(Z520:Z523)</f>
        <v>0</v>
      </c>
      <c r="AA524" s="346">
        <f t="shared" si="157"/>
        <v>0</v>
      </c>
      <c r="AB524" s="346">
        <f t="shared" si="157"/>
        <v>0</v>
      </c>
      <c r="AC524" s="346">
        <f t="shared" si="157"/>
        <v>0</v>
      </c>
      <c r="AD524" s="346">
        <f t="shared" si="157"/>
        <v>0</v>
      </c>
      <c r="AE524" s="346">
        <f t="shared" si="157"/>
        <v>0</v>
      </c>
      <c r="AF524" s="346">
        <f t="shared" si="157"/>
        <v>0</v>
      </c>
      <c r="AG524" s="346">
        <f t="shared" si="157"/>
        <v>0</v>
      </c>
      <c r="AH524" s="346">
        <f t="shared" si="157"/>
        <v>0</v>
      </c>
      <c r="AI524" s="346">
        <f t="shared" si="157"/>
        <v>0</v>
      </c>
      <c r="AJ524" s="346">
        <f t="shared" si="157"/>
        <v>0</v>
      </c>
      <c r="AK524" s="346">
        <f t="shared" si="157"/>
        <v>0</v>
      </c>
      <c r="AL524" s="346">
        <f>SUM(AL520:AL523)</f>
        <v>0</v>
      </c>
      <c r="AM524" s="407">
        <f>SUM(AM520:AM523)</f>
        <v>0</v>
      </c>
    </row>
    <row r="525" spans="1:41" ht="15.75">
      <c r="B525" s="349" t="s">
        <v>263</v>
      </c>
      <c r="C525" s="345"/>
      <c r="D525" s="350"/>
      <c r="E525" s="334"/>
      <c r="F525" s="334"/>
      <c r="G525" s="334"/>
      <c r="H525" s="334"/>
      <c r="I525" s="334"/>
      <c r="J525" s="334"/>
      <c r="K525" s="334"/>
      <c r="L525" s="334"/>
      <c r="M525" s="334"/>
      <c r="N525" s="334"/>
      <c r="O525" s="300"/>
      <c r="P525" s="334"/>
      <c r="Q525" s="334"/>
      <c r="R525" s="334"/>
      <c r="S525" s="336"/>
      <c r="T525" s="336"/>
      <c r="U525" s="336"/>
      <c r="V525" s="336"/>
      <c r="W525" s="334"/>
      <c r="X525" s="334"/>
      <c r="Y525" s="347">
        <f>Y517*Y519</f>
        <v>0</v>
      </c>
      <c r="Z525" s="347">
        <f t="shared" ref="Z525:AJ525" si="158">Z517*Z519</f>
        <v>0</v>
      </c>
      <c r="AA525" s="347">
        <f>AA517*AA519</f>
        <v>0</v>
      </c>
      <c r="AB525" s="347">
        <f t="shared" si="158"/>
        <v>0</v>
      </c>
      <c r="AC525" s="347">
        <f t="shared" si="158"/>
        <v>0</v>
      </c>
      <c r="AD525" s="347">
        <f>AD517*AD519</f>
        <v>0</v>
      </c>
      <c r="AE525" s="347">
        <f t="shared" si="158"/>
        <v>0</v>
      </c>
      <c r="AF525" s="347">
        <f t="shared" si="158"/>
        <v>0</v>
      </c>
      <c r="AG525" s="347">
        <f t="shared" si="158"/>
        <v>0</v>
      </c>
      <c r="AH525" s="347">
        <f t="shared" si="158"/>
        <v>0</v>
      </c>
      <c r="AI525" s="347">
        <f t="shared" si="158"/>
        <v>0</v>
      </c>
      <c r="AJ525" s="347">
        <f t="shared" si="158"/>
        <v>0</v>
      </c>
      <c r="AK525" s="347">
        <f>AK517*AK519</f>
        <v>0</v>
      </c>
      <c r="AL525" s="347">
        <f>AL517*AL519</f>
        <v>0</v>
      </c>
      <c r="AM525" s="407">
        <f>SUM(Y525:AL525)</f>
        <v>0</v>
      </c>
    </row>
    <row r="526" spans="1:41" ht="15.75">
      <c r="B526" s="349" t="s">
        <v>265</v>
      </c>
      <c r="C526" s="345"/>
      <c r="D526" s="350"/>
      <c r="E526" s="334"/>
      <c r="F526" s="334"/>
      <c r="G526" s="334"/>
      <c r="H526" s="334"/>
      <c r="I526" s="334"/>
      <c r="J526" s="334"/>
      <c r="K526" s="334"/>
      <c r="L526" s="334"/>
      <c r="M526" s="334"/>
      <c r="N526" s="334"/>
      <c r="O526" s="300"/>
      <c r="P526" s="334"/>
      <c r="Q526" s="334"/>
      <c r="R526" s="334"/>
      <c r="S526" s="350"/>
      <c r="T526" s="350"/>
      <c r="U526" s="350"/>
      <c r="V526" s="350"/>
      <c r="W526" s="334"/>
      <c r="X526" s="334"/>
      <c r="Y526" s="351"/>
      <c r="Z526" s="351"/>
      <c r="AA526" s="351"/>
      <c r="AB526" s="351"/>
      <c r="AC526" s="351"/>
      <c r="AD526" s="351"/>
      <c r="AE526" s="351"/>
      <c r="AF526" s="351"/>
      <c r="AG526" s="351"/>
      <c r="AH526" s="351"/>
      <c r="AI526" s="351"/>
      <c r="AJ526" s="351"/>
      <c r="AK526" s="351"/>
      <c r="AL526" s="351"/>
      <c r="AM526" s="407">
        <f>AM524-AM525</f>
        <v>0</v>
      </c>
    </row>
    <row r="527" spans="1:41" ht="15.75">
      <c r="B527" s="349"/>
      <c r="C527" s="345"/>
      <c r="D527" s="350"/>
      <c r="E527" s="334"/>
      <c r="F527" s="334"/>
      <c r="G527" s="334"/>
      <c r="H527" s="334"/>
      <c r="I527" s="334"/>
      <c r="J527" s="334"/>
      <c r="K527" s="334"/>
      <c r="L527" s="334"/>
      <c r="M527" s="334"/>
      <c r="N527" s="334"/>
      <c r="O527" s="300"/>
      <c r="P527" s="334"/>
      <c r="Q527" s="334"/>
      <c r="R527" s="334"/>
      <c r="S527" s="350"/>
      <c r="T527" s="350"/>
      <c r="U527" s="350"/>
      <c r="V527" s="350"/>
      <c r="W527" s="334"/>
      <c r="X527" s="334"/>
      <c r="Y527" s="351"/>
      <c r="Z527" s="351"/>
      <c r="AA527" s="351"/>
      <c r="AB527" s="351"/>
      <c r="AC527" s="351"/>
      <c r="AD527" s="351"/>
      <c r="AE527" s="351"/>
      <c r="AF527" s="351"/>
      <c r="AG527" s="351"/>
      <c r="AH527" s="351"/>
      <c r="AI527" s="351"/>
      <c r="AJ527" s="351"/>
      <c r="AK527" s="351"/>
      <c r="AL527" s="351"/>
      <c r="AM527" s="407"/>
    </row>
    <row r="528" spans="1:41" ht="15.75">
      <c r="B528" s="349"/>
      <c r="C528" s="345"/>
      <c r="D528" s="350"/>
      <c r="E528" s="334"/>
      <c r="F528" s="334"/>
      <c r="G528" s="334"/>
      <c r="H528" s="334"/>
      <c r="I528" s="334"/>
      <c r="J528" s="334"/>
      <c r="K528" s="334"/>
      <c r="L528" s="334"/>
      <c r="M528" s="334"/>
      <c r="N528" s="334"/>
      <c r="O528" s="300"/>
      <c r="P528" s="334"/>
      <c r="Q528" s="334"/>
      <c r="R528" s="334"/>
      <c r="S528" s="350"/>
      <c r="T528" s="350"/>
      <c r="U528" s="350"/>
      <c r="V528" s="350"/>
      <c r="W528" s="334"/>
      <c r="X528" s="334"/>
      <c r="Y528" s="351"/>
      <c r="Z528" s="351"/>
      <c r="AA528" s="351"/>
      <c r="AB528" s="351"/>
      <c r="AC528" s="351"/>
      <c r="AD528" s="351"/>
      <c r="AE528" s="351"/>
      <c r="AF528" s="351"/>
      <c r="AG528" s="351"/>
      <c r="AH528" s="351"/>
      <c r="AI528" s="351"/>
      <c r="AJ528" s="351"/>
      <c r="AK528" s="351"/>
      <c r="AL528" s="351"/>
      <c r="AM528" s="408"/>
    </row>
    <row r="529" spans="2:39" ht="15">
      <c r="B529" s="324" t="s">
        <v>201</v>
      </c>
      <c r="C529" s="350"/>
      <c r="D529" s="350"/>
      <c r="E529" s="334"/>
      <c r="F529" s="334"/>
      <c r="G529" s="334"/>
      <c r="H529" s="334"/>
      <c r="I529" s="334"/>
      <c r="J529" s="334"/>
      <c r="K529" s="334"/>
      <c r="L529" s="334"/>
      <c r="M529" s="334"/>
      <c r="N529" s="334"/>
      <c r="O529" s="300"/>
      <c r="P529" s="334"/>
      <c r="Q529" s="334"/>
      <c r="R529" s="334"/>
      <c r="S529" s="350"/>
      <c r="T529" s="345"/>
      <c r="U529" s="350"/>
      <c r="V529" s="350"/>
      <c r="W529" s="334"/>
      <c r="X529" s="334"/>
      <c r="Y529" s="291">
        <f>SUMPRODUCT(E408:E514,Y408:Y514)</f>
        <v>4882538.8566695964</v>
      </c>
      <c r="Z529" s="291">
        <f>SUMPRODUCT(E408:E514,Z408:Z514)</f>
        <v>2441854.0965806958</v>
      </c>
      <c r="AA529" s="291">
        <f>IF(AA407="kW",SUMPRODUCT(N408:N514,P408:P514,AA408:AA514),SUMPRODUCT(E408:E514,AA408:AA514))</f>
        <v>17762.411105362458</v>
      </c>
      <c r="AB529" s="291">
        <f>IF(AB407="kW",SUMPRODUCT(N408:N514,P408:P514,AB408:AB514),SUMPRODUCT(E408:E514,AB408:AB514))</f>
        <v>14.854592638502067</v>
      </c>
      <c r="AC529" s="291">
        <f>IF(AC407="kW",SUMPRODUCT(N408:N514,P408:P514,AC408:AC514),SUMPRODUCT(E408:E514,AC408:AC514))</f>
        <v>1799.0327095722389</v>
      </c>
      <c r="AD529" s="291">
        <f>IF(AD407="kW",SUMPRODUCT(N408:N514,P408:P514,AD408:AD514),SUMPRODUCT(E408:E514, AD408:AD514))</f>
        <v>0</v>
      </c>
      <c r="AE529" s="291">
        <f>IF(AE407="kW",SUMPRODUCT(N408:N514,P408:P514,AE408:AE514),SUMPRODUCT(E408:E514,AE408:AE514))</f>
        <v>0</v>
      </c>
      <c r="AF529" s="291">
        <f>IF(AF407="kW",SUMPRODUCT(N408:N514,P408:P514,AF408:AF514),SUMPRODUCT(E408:E514,AF408:AF514))</f>
        <v>1049.6736000000001</v>
      </c>
      <c r="AG529" s="291">
        <f>IF(AG407="kW",SUMPRODUCT(N408:N514,P408:P514,AG408:AG514),SUMPRODUCT(E408:E514,AG408:AG514))</f>
        <v>0</v>
      </c>
      <c r="AH529" s="291">
        <f>IF(AH407="kW",SUMPRODUCT(N408:N514,P408:P514,AH408:AH514),SUMPRODUCT(E408:E514,AH408:AH514))</f>
        <v>0</v>
      </c>
      <c r="AI529" s="291">
        <f>IF(AI407="kW",SUMPRODUCT(N408:N514,P408:P514,AI408:AI514),SUMPRODUCT(E408:E514,AI408:AI514))</f>
        <v>0</v>
      </c>
      <c r="AJ529" s="291">
        <f>IF(AJ407="kW",SUMPRODUCT(N408:N514,P408:P514,AJ408:AJ514),SUMPRODUCT(E408:E514,AJ408:AJ514))</f>
        <v>0</v>
      </c>
      <c r="AK529" s="291">
        <f>IF(AK407="kW",SUMPRODUCT(N408:N514,P408:P514,AK408:AK514),SUMPRODUCT(E408:E514,AK408:AK514))</f>
        <v>0</v>
      </c>
      <c r="AL529" s="291">
        <f>IF(AL407="kW",SUMPRODUCT(N408:N514,P408:P514,AL408:AL514),SUMPRODUCT(E408:E514,AL408:AL514))</f>
        <v>0</v>
      </c>
      <c r="AM529" s="353"/>
    </row>
    <row r="530" spans="2:39" ht="15">
      <c r="B530" s="324" t="s">
        <v>202</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SUMPRODUCT(F408:F514,Y408:Y514)</f>
        <v>4626371.0622695964</v>
      </c>
      <c r="Z530" s="291">
        <f>SUMPRODUCT(F408:F514,Z408:Z514)</f>
        <v>2317896.656065552</v>
      </c>
      <c r="AA530" s="291">
        <f>IF(AA407="kW",SUMPRODUCT(N408:N514,Q408:Q514,AA408:AA514),SUMPRODUCT(F408:F514,AA408:AA514))</f>
        <v>17714.354798155364</v>
      </c>
      <c r="AB530" s="291">
        <f>IF(AB407="kW",SUMPRODUCT(N408:N514,Q408:Q514,AB408:AB514),SUMPRODUCT(F408:F514,AB408:AB514))</f>
        <v>14.854592638502067</v>
      </c>
      <c r="AC530" s="291">
        <f>IF(AC407="kW",SUMPRODUCT(N408:N514,Q408:Q514,AC408:AC514),SUMPRODUCT(F408:F514, AC408:AC514))</f>
        <v>1799.0327095722389</v>
      </c>
      <c r="AD530" s="291">
        <f>IF(AD407="kW",SUMPRODUCT(N408:N514,Q408:Q514,AD408:AD514),SUMPRODUCT(F408:F514, AD408:AD514))</f>
        <v>0</v>
      </c>
      <c r="AE530" s="291">
        <f>IF(AE407="kW",SUMPRODUCT(N408:N514,Q408:Q514,AE408:AE514),SUMPRODUCT(F408:F514,AE408:AE514))</f>
        <v>0</v>
      </c>
      <c r="AF530" s="291">
        <f>IF(AF407="kW",SUMPRODUCT(N408:N514,Q408:Q514,AF408:AF514),SUMPRODUCT(F408:F514,AF408:AF514))</f>
        <v>1177.5600000000002</v>
      </c>
      <c r="AG530" s="291">
        <f>IF(AG407="kW",SUMPRODUCT(N408:N514,Q408:Q514,AG408:AG514),SUMPRODUCT(F408:F514,AG408:AG514))</f>
        <v>0</v>
      </c>
      <c r="AH530" s="291">
        <f>IF(AH407="kW",SUMPRODUCT(N408:N514,Q408:Q514,AH408:AH514),SUMPRODUCT(F408:F514,AH408:AH514))</f>
        <v>0</v>
      </c>
      <c r="AI530" s="291">
        <f>IF(AI407="kW",SUMPRODUCT(N408:N514,Q408:Q514,AI408:AI514),SUMPRODUCT(F408:F514,AI408:AI514))</f>
        <v>0</v>
      </c>
      <c r="AJ530" s="291">
        <f>IF(AJ407="kW",SUMPRODUCT(N408:N514,Q408:Q514,AJ408:AJ514),SUMPRODUCT(F408:F514,AJ408:AJ514))</f>
        <v>0</v>
      </c>
      <c r="AK530" s="291">
        <f>IF(AK407="kW",SUMPRODUCT(N408:N514,Q408:Q514,AK408:AK514),SUMPRODUCT(F408:F514,AK408:AK514))</f>
        <v>0</v>
      </c>
      <c r="AL530" s="291">
        <f>IF(AL407="kW",SUMPRODUCT(N408:N514,Q408:Q514,AL408:AL514),SUMPRODUCT(F408:F514,AL408:AL514))</f>
        <v>0</v>
      </c>
      <c r="AM530" s="337"/>
    </row>
    <row r="531" spans="2:39" ht="15">
      <c r="B531" s="324" t="s">
        <v>203</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SUMPRODUCT(G408:G514,Y408:Y514)</f>
        <v>4608982.5471364409</v>
      </c>
      <c r="Z531" s="291">
        <f>SUMPRODUCT(G408:G514,Z408:Z514)</f>
        <v>1865004.3199284209</v>
      </c>
      <c r="AA531" s="291">
        <f>IF(AA407="kW",SUMPRODUCT(N408:N514,R408:R514,AA408:AA514),SUMPRODUCT(G408:G514,AA408:AA514))</f>
        <v>16936.157703809989</v>
      </c>
      <c r="AB531" s="291">
        <f>IF(AB407="kW",SUMPRODUCT(N408:N514,R408:R514,AB408:AB514),SUMPRODUCT(G408:G514,AB408:AB514))</f>
        <v>14.307725559037269</v>
      </c>
      <c r="AC531" s="291">
        <f>IF(AC407="kW",SUMPRODUCT(N408:N514,R408:R514,AC408:AC514),SUMPRODUCT(G408:G514, AC408:AC514))</f>
        <v>1783.3519471008233</v>
      </c>
      <c r="AD531" s="291">
        <f>IF(AD407="kW",SUMPRODUCT(N408:N514,R408:R514,AD408:AD514),SUMPRODUCT(G408:G514, AD408:AD514))</f>
        <v>0</v>
      </c>
      <c r="AE531" s="291">
        <f>IF(AE407="kW",SUMPRODUCT(N408:N514,R408:R514,AE408:AE514),SUMPRODUCT(G408:G514,AE408:AE514))</f>
        <v>0</v>
      </c>
      <c r="AF531" s="291">
        <f>IF(AF407="kW",SUMPRODUCT(N408:N514,R408:R514,AF408:AF514),SUMPRODUCT(G408:G514,AF408:AF514))</f>
        <v>1560.7296000000001</v>
      </c>
      <c r="AG531" s="291">
        <f>IF(AG407="kW",SUMPRODUCT(N408:N514,R408:R514,AG408:AG514),SUMPRODUCT(G408:G514,AG408:AG514))</f>
        <v>0</v>
      </c>
      <c r="AH531" s="291">
        <f>IF(AH407="kW",SUMPRODUCT(N408:N514,R408:R514,AH408:AH514),SUMPRODUCT(G408:G514,AH408:AH514))</f>
        <v>0</v>
      </c>
      <c r="AI531" s="291">
        <f>IF(AI407="kW",SUMPRODUCT(N408:N514,R408:R514,AI408:AI514),SUMPRODUCT(G408:G514,AI408:AI514))</f>
        <v>0</v>
      </c>
      <c r="AJ531" s="291">
        <f>IF(AJ407="kW",SUMPRODUCT(N408:N514,R408:R514,AJ408:AJ514),SUMPRODUCT(G408:G514,AJ408:AJ514))</f>
        <v>0</v>
      </c>
      <c r="AK531" s="291">
        <f>IF(AK407="kW",SUMPRODUCT(N408:N514,R408:R514,AK408:AK514),SUMPRODUCT(G408:G514,AK408:AK514))</f>
        <v>0</v>
      </c>
      <c r="AL531" s="291">
        <f>IF(AL407="kW",SUMPRODUCT(N408:N514,R408:R514,AL408:AL514),SUMPRODUCT(G408:G514,AL408:AL514))</f>
        <v>0</v>
      </c>
      <c r="AM531" s="337"/>
    </row>
    <row r="532" spans="2:39" ht="15">
      <c r="B532" s="324" t="s">
        <v>204</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SUMPRODUCT(H408:H514,Y408:Y514)</f>
        <v>4490073.3360990295</v>
      </c>
      <c r="Z532" s="291">
        <f>SUMPRODUCT(H408:H514,Z408:Z514)</f>
        <v>1791571.5536159209</v>
      </c>
      <c r="AA532" s="291">
        <f>IF(AA407="kW",SUMPRODUCT(N408:N514,S408:S514,AA408:AA514),SUMPRODUCT(H408:H514,AA408:AA514))</f>
        <v>15703.759866716666</v>
      </c>
      <c r="AB532" s="291">
        <f>IF(AB407="kW",SUMPRODUCT(N408:N514,S408:S514,AB408:AB514),SUMPRODUCT(H408:H514,AB408:AB514))</f>
        <v>14.307725559037269</v>
      </c>
      <c r="AC532" s="291">
        <f>IF(AC407="kW",SUMPRODUCT(N408:N514,S408:S514,AC408:AC514),SUMPRODUCT(H408:H514, AC408:AC514))</f>
        <v>580.04985363817536</v>
      </c>
      <c r="AD532" s="291">
        <f>IF(AD407="kW",SUMPRODUCT(N408:N514,S408:S514,AD408:AD514),SUMPRODUCT(H408:H514, AD408:AD514))</f>
        <v>0</v>
      </c>
      <c r="AE532" s="291">
        <f>IF(AE407="kW",SUMPRODUCT(N408:N514,S408:S514,AE408:AE514),SUMPRODUCT(H408:H514,AE408:AE514))</f>
        <v>0</v>
      </c>
      <c r="AF532" s="291">
        <f>IF(AF407="kW",SUMPRODUCT(N408:N514,S408:S514,AF408:AF514),SUMPRODUCT(H408:H514,AF408:AF514))</f>
        <v>1560.7296000000001</v>
      </c>
      <c r="AG532" s="291">
        <f>IF(AG407="kW",SUMPRODUCT(N408:N514,S408:S514,AG408:AG514),SUMPRODUCT(H408:H514,AG408:AG514))</f>
        <v>0</v>
      </c>
      <c r="AH532" s="291">
        <f>IF(AH407="kW",SUMPRODUCT(N408:N514,S408:S514,AH408:AH514),SUMPRODUCT(H408:H514,AH408:AH514))</f>
        <v>0</v>
      </c>
      <c r="AI532" s="291">
        <f>IF(AI407="kW",SUMPRODUCT(N408:N514,S408:S514,AI408:AI514),SUMPRODUCT(H408:H514,AI408:AI514))</f>
        <v>0</v>
      </c>
      <c r="AJ532" s="291">
        <f>IF(AJ407="kW",SUMPRODUCT(N408:N514,S408:S514,AJ408:AJ514),SUMPRODUCT(H408:H514,AJ408:AJ514))</f>
        <v>0</v>
      </c>
      <c r="AK532" s="291">
        <f>IF(AK407="kW",SUMPRODUCT(N408:N514,S408:S514,AK408:AK514),SUMPRODUCT(H408:H514,AK408:AK514))</f>
        <v>0</v>
      </c>
      <c r="AL532" s="291">
        <f>IF(AL407="kW",SUMPRODUCT(N408:N514,S408:S514,AL408:AL514),SUMPRODUCT(H408:H514,AL408:AL514))</f>
        <v>0</v>
      </c>
      <c r="AM532" s="337"/>
    </row>
    <row r="533" spans="2:39" ht="15">
      <c r="B533" s="324" t="s">
        <v>205</v>
      </c>
      <c r="C533" s="356"/>
      <c r="D533" s="279"/>
      <c r="E533" s="279"/>
      <c r="F533" s="279"/>
      <c r="G533" s="279"/>
      <c r="H533" s="279"/>
      <c r="I533" s="279"/>
      <c r="J533" s="279"/>
      <c r="K533" s="279"/>
      <c r="L533" s="279"/>
      <c r="M533" s="279"/>
      <c r="N533" s="279"/>
      <c r="O533" s="357"/>
      <c r="P533" s="279"/>
      <c r="Q533" s="279"/>
      <c r="R533" s="279"/>
      <c r="S533" s="304"/>
      <c r="T533" s="309"/>
      <c r="U533" s="309"/>
      <c r="V533" s="279"/>
      <c r="W533" s="279"/>
      <c r="X533" s="309"/>
      <c r="Y533" s="291">
        <f>SUMPRODUCT(I408:I514,Y408:Y514)</f>
        <v>4423439.8457694575</v>
      </c>
      <c r="Z533" s="291">
        <f>SUMPRODUCT(I408:I514,Z408:Z514)</f>
        <v>1791571.5536159209</v>
      </c>
      <c r="AA533" s="291">
        <f>IF(AA407="kW",SUMPRODUCT(N408:N514,T408:T514,AA408:AA514),SUMPRODUCT(I408:I514,AA408:AA514))</f>
        <v>15678.913573411575</v>
      </c>
      <c r="AB533" s="291">
        <f>IF(AB407="kW",SUMPRODUCT(N408:N514,T408:T514,AB408:AB514),SUMPRODUCT(I408:I514,AB408:AB514))</f>
        <v>14.307725559037269</v>
      </c>
      <c r="AC533" s="291">
        <f>IF(AC407="kW",SUMPRODUCT(N408:N514,T408:T514,AC408:AC514),SUMPRODUCT(I408:I514, AC408:AC514))</f>
        <v>410.25699739877581</v>
      </c>
      <c r="AD533" s="291">
        <f>IF(AD407="kW",SUMPRODUCT(N408:N514,T408:T514,AD408:AD514),SUMPRODUCT(I408:I514, AD408:AD514))</f>
        <v>0</v>
      </c>
      <c r="AE533" s="291">
        <f>IF(AE407="kW",SUMPRODUCT(N408:N514,T408:T514,AE408:AE514),SUMPRODUCT(I408:I514,AE408:AE514))</f>
        <v>0</v>
      </c>
      <c r="AF533" s="291">
        <f>IF(AF407="kW",SUMPRODUCT(N408:N514,T408:T514,AF408:AF514),SUMPRODUCT(I408:I514,AF408:AF514))</f>
        <v>1560.7296000000001</v>
      </c>
      <c r="AG533" s="291">
        <f>IF(AG407="kW",SUMPRODUCT(N408:N514,T408:T514,AG408:AG514),SUMPRODUCT(I408:I514,AG408:AG514))</f>
        <v>0</v>
      </c>
      <c r="AH533" s="291">
        <f>IF(AH407="kW",SUMPRODUCT(N408:N514,T408:T514,AH408:AH514),SUMPRODUCT(I408:I514,AH408:AH514))</f>
        <v>0</v>
      </c>
      <c r="AI533" s="291">
        <f>IF(AI407="kW",SUMPRODUCT(N408:N514,T408:T514,AI408:AI514),SUMPRODUCT(I408:I514,AI408:AI514))</f>
        <v>0</v>
      </c>
      <c r="AJ533" s="291">
        <f>IF(AJ407="kW",SUMPRODUCT(N408:N514,T408:T514,AJ408:AJ514),SUMPRODUCT(I408:I514,AJ408:AJ514))</f>
        <v>0</v>
      </c>
      <c r="AK533" s="291">
        <f>IF(AK407="kW",SUMPRODUCT(N408:N514,T408:T514,AK408:AK514),SUMPRODUCT(I408:I514,AK408:AK514))</f>
        <v>0</v>
      </c>
      <c r="AL533" s="291">
        <f>IF(AL407="kW",SUMPRODUCT(N408:N514,T408:T514,AL408:AL514),SUMPRODUCT(I408:I514,AL408:AL514))</f>
        <v>0</v>
      </c>
      <c r="AM533" s="337"/>
    </row>
    <row r="534" spans="2:39" ht="15">
      <c r="B534" s="381" t="s">
        <v>206</v>
      </c>
      <c r="C534" s="359"/>
      <c r="D534" s="384"/>
      <c r="E534" s="384"/>
      <c r="F534" s="384"/>
      <c r="G534" s="384"/>
      <c r="H534" s="384"/>
      <c r="I534" s="384"/>
      <c r="J534" s="384"/>
      <c r="K534" s="384"/>
      <c r="L534" s="384"/>
      <c r="M534" s="384"/>
      <c r="N534" s="384"/>
      <c r="O534" s="383"/>
      <c r="P534" s="384"/>
      <c r="Q534" s="384"/>
      <c r="R534" s="384"/>
      <c r="S534" s="364"/>
      <c r="T534" s="385"/>
      <c r="U534" s="385"/>
      <c r="V534" s="384"/>
      <c r="W534" s="384"/>
      <c r="X534" s="385"/>
      <c r="Y534" s="326">
        <f>SUMPRODUCT(J408:J514,Y408:Y514)</f>
        <v>4412992.2419035593</v>
      </c>
      <c r="Z534" s="326">
        <f>SUMPRODUCT(J408:J514,Z408:Z514)</f>
        <v>1742253.7535523975</v>
      </c>
      <c r="AA534" s="326">
        <f>IF(AA407="kW",SUMPRODUCT(N408:N514,U408:U514,AA408:AA514),SUMPRODUCT(J408:J514,AA408:AA514))</f>
        <v>14897.176633696687</v>
      </c>
      <c r="AB534" s="326">
        <f>IF(AB407="kW",SUMPRODUCT(N408:N514,U408:U514,AB408:AB514),SUMPRODUCT(J408:J514,AB408:AB514))</f>
        <v>13.580104967695901</v>
      </c>
      <c r="AC534" s="326">
        <f>IF(AC407="kW",SUMPRODUCT(N408:N514,U408:U514,AC408:AC514),SUMPRODUCT(J408:J514, AC408:AC514))</f>
        <v>389.39334315705179</v>
      </c>
      <c r="AD534" s="326">
        <f>IF(AD407="kW",SUMPRODUCT(N408:N514,U408:U514,AD408:AD514),SUMPRODUCT(J408:J514, AD408:AD514))</f>
        <v>0</v>
      </c>
      <c r="AE534" s="326">
        <f>IF(AE407="kW",SUMPRODUCT(N408:N514,U408:U514,AE408:AE514),SUMPRODUCT(J408:J514,AE408:AE514))</f>
        <v>0</v>
      </c>
      <c r="AF534" s="326">
        <f>IF(AF407="kW",SUMPRODUCT(N408:N514,U408:U514,AF408:AF514),SUMPRODUCT(J408:J514,AF408:AF514))</f>
        <v>1560.7296000000001</v>
      </c>
      <c r="AG534" s="326">
        <f>IF(AG407="kW",SUMPRODUCT(N408:N514,U408:U514,AG408:AG514),SUMPRODUCT(J408:J514,AG408:AG514))</f>
        <v>0</v>
      </c>
      <c r="AH534" s="326">
        <f>IF(AH407="kW",SUMPRODUCT(N408:N514,U408:U514,AH408:AH514),SUMPRODUCT(J408:J514,AH408:AH514))</f>
        <v>0</v>
      </c>
      <c r="AI534" s="326">
        <f>IF(AI407="kW",SUMPRODUCT(N408:N514,U408:U514,AI408:AI514),SUMPRODUCT(J408:J514,AI408:AI514))</f>
        <v>0</v>
      </c>
      <c r="AJ534" s="326">
        <f>IF(AJ407="kW",SUMPRODUCT(N408:N514,U408:U514,AJ408:AJ514),SUMPRODUCT(J408:J514,AJ408:AJ514))</f>
        <v>0</v>
      </c>
      <c r="AK534" s="326">
        <f>IF(AK407="kW",SUMPRODUCT(N408:N514,U408:U514,AK408:AK514),SUMPRODUCT(J408:J514,AK408:AK514))</f>
        <v>0</v>
      </c>
      <c r="AL534" s="326">
        <f>IF(AL407="kW",SUMPRODUCT(N408:N514,U408:U514,AL408:AL514),SUMPRODUCT(J408:J514,AL408:AL514))</f>
        <v>0</v>
      </c>
      <c r="AM534" s="386"/>
    </row>
    <row r="535" spans="2:39" ht="22.5" customHeight="1">
      <c r="B535" s="368" t="s">
        <v>870</v>
      </c>
      <c r="C535" s="387"/>
      <c r="D535" s="388"/>
      <c r="E535" s="388"/>
      <c r="F535" s="388"/>
      <c r="G535" s="388"/>
      <c r="H535" s="388"/>
      <c r="I535" s="388"/>
      <c r="J535" s="388"/>
      <c r="K535" s="388"/>
      <c r="L535" s="388"/>
      <c r="M535" s="388"/>
      <c r="N535" s="388"/>
      <c r="O535" s="388"/>
      <c r="P535" s="388"/>
      <c r="Q535" s="388"/>
      <c r="R535" s="388"/>
      <c r="S535" s="371"/>
      <c r="T535" s="372"/>
      <c r="U535" s="388"/>
      <c r="V535" s="388"/>
      <c r="W535" s="388"/>
      <c r="X535" s="388"/>
      <c r="Y535" s="409"/>
      <c r="Z535" s="409"/>
      <c r="AA535" s="409"/>
      <c r="AB535" s="409"/>
      <c r="AC535" s="409"/>
      <c r="AD535" s="409"/>
      <c r="AE535" s="409"/>
      <c r="AF535" s="409"/>
      <c r="AG535" s="409"/>
      <c r="AH535" s="409"/>
      <c r="AI535" s="409"/>
      <c r="AJ535" s="409"/>
      <c r="AK535" s="409"/>
      <c r="AL535" s="409"/>
      <c r="AM535" s="389"/>
    </row>
    <row r="537" spans="2:39" ht="15">
      <c r="B537" s="594"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7"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52"/>
  <sheetViews>
    <sheetView topLeftCell="A220" zoomScale="90" zoomScaleNormal="90" workbookViewId="0">
      <pane xSplit="2" topLeftCell="W1" activePane="topRight" state="frozen"/>
      <selection pane="topRight" activeCell="AD307" sqref="AD307"/>
    </sheetView>
  </sheetViews>
  <sheetFormatPr defaultColWidth="9.140625" defaultRowHeight="15" outlineLevelRow="1" outlineLevelCol="1"/>
  <cols>
    <col min="1" max="1" width="4.42578125" style="521" customWidth="1"/>
    <col min="2" max="2" width="44.140625" style="427" customWidth="1"/>
    <col min="3" max="3" width="13.42578125" style="427" customWidth="1"/>
    <col min="4" max="4" width="17" style="427" customWidth="1"/>
    <col min="5" max="13" width="11.28515625" style="427" bestFit="1" customWidth="1" outlineLevel="1"/>
    <col min="14" max="14" width="13.42578125" style="427" customWidth="1" outlineLevel="1"/>
    <col min="15" max="15" width="15.7109375" style="427" customWidth="1"/>
    <col min="16" max="17" width="14.42578125" style="427" customWidth="1" outlineLevel="1"/>
    <col min="18" max="24" width="9.140625" style="427" customWidth="1" outlineLevel="1"/>
    <col min="25" max="25" width="16.42578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42578125" style="427" customWidth="1"/>
    <col min="40" max="40" width="11.7109375" style="427" customWidth="1"/>
    <col min="41" max="16384" width="9.140625" style="427"/>
  </cols>
  <sheetData>
    <row r="13" spans="2:39" ht="15.75" thickBot="1"/>
    <row r="14" spans="2:39" ht="26.25" customHeight="1" thickBot="1">
      <c r="B14" s="868"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8"/>
      <c r="C16" s="865" t="s">
        <v>550</v>
      </c>
      <c r="D16" s="86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9" t="s">
        <v>504</v>
      </c>
      <c r="C18" s="870" t="s">
        <v>694</v>
      </c>
      <c r="D18" s="870"/>
      <c r="E18" s="870"/>
      <c r="F18" s="870"/>
      <c r="G18" s="870"/>
      <c r="H18" s="870"/>
      <c r="I18" s="870"/>
      <c r="J18" s="870"/>
      <c r="K18" s="870"/>
      <c r="L18" s="870"/>
      <c r="M18" s="870"/>
      <c r="N18" s="870"/>
      <c r="O18" s="870"/>
      <c r="P18" s="870"/>
      <c r="Q18" s="870"/>
      <c r="R18" s="870"/>
      <c r="S18" s="870"/>
      <c r="T18" s="870"/>
      <c r="U18" s="870"/>
      <c r="V18" s="870"/>
      <c r="W18" s="870"/>
      <c r="X18" s="870"/>
      <c r="Y18" s="605"/>
      <c r="Z18" s="605"/>
      <c r="AA18" s="605"/>
      <c r="AB18" s="605"/>
      <c r="AC18" s="605"/>
      <c r="AD18" s="605"/>
      <c r="AE18" s="270"/>
      <c r="AF18" s="265"/>
      <c r="AG18" s="265"/>
      <c r="AH18" s="265"/>
      <c r="AI18" s="265"/>
      <c r="AJ18" s="265"/>
      <c r="AK18" s="265"/>
      <c r="AL18" s="265"/>
      <c r="AM18" s="265"/>
    </row>
    <row r="19" spans="2:39" ht="45.75" customHeight="1">
      <c r="B19" s="869"/>
      <c r="C19" s="870" t="s">
        <v>574</v>
      </c>
      <c r="D19" s="870"/>
      <c r="E19" s="870"/>
      <c r="F19" s="870"/>
      <c r="G19" s="870"/>
      <c r="H19" s="870"/>
      <c r="I19" s="870"/>
      <c r="J19" s="870"/>
      <c r="K19" s="870"/>
      <c r="L19" s="870"/>
      <c r="M19" s="870"/>
      <c r="N19" s="870"/>
      <c r="O19" s="870"/>
      <c r="P19" s="870"/>
      <c r="Q19" s="870"/>
      <c r="R19" s="870"/>
      <c r="S19" s="870"/>
      <c r="T19" s="870"/>
      <c r="U19" s="870"/>
      <c r="V19" s="870"/>
      <c r="W19" s="870"/>
      <c r="X19" s="870"/>
      <c r="Y19" s="605"/>
      <c r="Z19" s="605"/>
      <c r="AA19" s="605"/>
      <c r="AB19" s="605"/>
      <c r="AC19" s="605"/>
      <c r="AD19" s="605"/>
      <c r="AE19" s="270"/>
      <c r="AF19" s="265"/>
      <c r="AG19" s="265"/>
      <c r="AH19" s="265"/>
      <c r="AI19" s="265"/>
      <c r="AJ19" s="265"/>
      <c r="AK19" s="265"/>
      <c r="AL19" s="265"/>
      <c r="AM19" s="265"/>
    </row>
    <row r="20" spans="2:39" ht="62.25" customHeight="1">
      <c r="B20" s="273"/>
      <c r="C20" s="870" t="s">
        <v>572</v>
      </c>
      <c r="D20" s="870"/>
      <c r="E20" s="870"/>
      <c r="F20" s="870"/>
      <c r="G20" s="870"/>
      <c r="H20" s="870"/>
      <c r="I20" s="870"/>
      <c r="J20" s="870"/>
      <c r="K20" s="870"/>
      <c r="L20" s="870"/>
      <c r="M20" s="870"/>
      <c r="N20" s="870"/>
      <c r="O20" s="870"/>
      <c r="P20" s="870"/>
      <c r="Q20" s="870"/>
      <c r="R20" s="870"/>
      <c r="S20" s="870"/>
      <c r="T20" s="870"/>
      <c r="U20" s="870"/>
      <c r="V20" s="870"/>
      <c r="W20" s="870"/>
      <c r="X20" s="870"/>
      <c r="Y20" s="605"/>
      <c r="Z20" s="605"/>
      <c r="AA20" s="605"/>
      <c r="AB20" s="605"/>
      <c r="AC20" s="605"/>
      <c r="AD20" s="605"/>
      <c r="AE20" s="428"/>
      <c r="AF20" s="265"/>
      <c r="AG20" s="265"/>
      <c r="AH20" s="265"/>
      <c r="AI20" s="265"/>
      <c r="AJ20" s="265"/>
      <c r="AK20" s="265"/>
      <c r="AL20" s="265"/>
      <c r="AM20" s="265"/>
    </row>
    <row r="21" spans="2:39" ht="37.5" customHeight="1">
      <c r="B21" s="273"/>
      <c r="C21" s="870" t="s">
        <v>637</v>
      </c>
      <c r="D21" s="870"/>
      <c r="E21" s="870"/>
      <c r="F21" s="870"/>
      <c r="G21" s="870"/>
      <c r="H21" s="870"/>
      <c r="I21" s="870"/>
      <c r="J21" s="870"/>
      <c r="K21" s="870"/>
      <c r="L21" s="870"/>
      <c r="M21" s="870"/>
      <c r="N21" s="870"/>
      <c r="O21" s="870"/>
      <c r="P21" s="870"/>
      <c r="Q21" s="870"/>
      <c r="R21" s="870"/>
      <c r="S21" s="870"/>
      <c r="T21" s="870"/>
      <c r="U21" s="870"/>
      <c r="V21" s="870"/>
      <c r="W21" s="870"/>
      <c r="X21" s="870"/>
      <c r="Y21" s="605"/>
      <c r="Z21" s="605"/>
      <c r="AA21" s="605"/>
      <c r="AB21" s="605"/>
      <c r="AC21" s="605"/>
      <c r="AD21" s="605"/>
      <c r="AE21" s="276"/>
      <c r="AF21" s="265"/>
      <c r="AG21" s="265"/>
      <c r="AH21" s="265"/>
      <c r="AI21" s="265"/>
      <c r="AJ21" s="265"/>
      <c r="AK21" s="265"/>
      <c r="AL21" s="265"/>
      <c r="AM21" s="265"/>
    </row>
    <row r="22" spans="2:39" ht="54.75" customHeight="1">
      <c r="B22" s="273"/>
      <c r="C22" s="870" t="s">
        <v>622</v>
      </c>
      <c r="D22" s="870"/>
      <c r="E22" s="870"/>
      <c r="F22" s="870"/>
      <c r="G22" s="870"/>
      <c r="H22" s="870"/>
      <c r="I22" s="870"/>
      <c r="J22" s="870"/>
      <c r="K22" s="870"/>
      <c r="L22" s="870"/>
      <c r="M22" s="870"/>
      <c r="N22" s="870"/>
      <c r="O22" s="870"/>
      <c r="P22" s="870"/>
      <c r="Q22" s="870"/>
      <c r="R22" s="870"/>
      <c r="S22" s="870"/>
      <c r="T22" s="870"/>
      <c r="U22" s="870"/>
      <c r="V22" s="870"/>
      <c r="W22" s="870"/>
      <c r="X22" s="870"/>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69" t="s">
        <v>526</v>
      </c>
      <c r="C24" s="595"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69"/>
      <c r="C25" s="595"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1" t="s">
        <v>211</v>
      </c>
      <c r="C34" s="873" t="s">
        <v>33</v>
      </c>
      <c r="D34" s="284" t="s">
        <v>421</v>
      </c>
      <c r="E34" s="875" t="s">
        <v>209</v>
      </c>
      <c r="F34" s="876"/>
      <c r="G34" s="876"/>
      <c r="H34" s="876"/>
      <c r="I34" s="876"/>
      <c r="J34" s="876"/>
      <c r="K34" s="876"/>
      <c r="L34" s="876"/>
      <c r="M34" s="877"/>
      <c r="N34" s="881" t="s">
        <v>213</v>
      </c>
      <c r="O34" s="284" t="s">
        <v>422</v>
      </c>
      <c r="P34" s="875" t="s">
        <v>212</v>
      </c>
      <c r="Q34" s="876"/>
      <c r="R34" s="876"/>
      <c r="S34" s="876"/>
      <c r="T34" s="876"/>
      <c r="U34" s="876"/>
      <c r="V34" s="876"/>
      <c r="W34" s="876"/>
      <c r="X34" s="877"/>
      <c r="Y34" s="878" t="s">
        <v>243</v>
      </c>
      <c r="Z34" s="879"/>
      <c r="AA34" s="879"/>
      <c r="AB34" s="879"/>
      <c r="AC34" s="879"/>
      <c r="AD34" s="879"/>
      <c r="AE34" s="879"/>
      <c r="AF34" s="879"/>
      <c r="AG34" s="879"/>
      <c r="AH34" s="879"/>
      <c r="AI34" s="879"/>
      <c r="AJ34" s="879"/>
      <c r="AK34" s="879"/>
      <c r="AL34" s="879"/>
      <c r="AM34" s="880"/>
    </row>
    <row r="35" spans="1:39" ht="65.25" customHeight="1">
      <c r="B35" s="872"/>
      <c r="C35" s="874"/>
      <c r="D35" s="285">
        <v>2015</v>
      </c>
      <c r="E35" s="285">
        <v>2016</v>
      </c>
      <c r="F35" s="285">
        <v>2017</v>
      </c>
      <c r="G35" s="285">
        <v>2018</v>
      </c>
      <c r="H35" s="285">
        <v>2019</v>
      </c>
      <c r="I35" s="285">
        <v>2020</v>
      </c>
      <c r="J35" s="285">
        <v>2021</v>
      </c>
      <c r="K35" s="285">
        <v>2022</v>
      </c>
      <c r="L35" s="285">
        <v>2023</v>
      </c>
      <c r="M35" s="429">
        <v>2024</v>
      </c>
      <c r="N35" s="88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2,999 kW</v>
      </c>
      <c r="AB35" s="285" t="str">
        <f>'1.  LRAMVA Summary'!G52</f>
        <v>GS 3,000 to 4,999 kW</v>
      </c>
      <c r="AC35" s="285" t="str">
        <f>'1.  LRAMVA Summary'!H52</f>
        <v>Large Use</v>
      </c>
      <c r="AD35" s="285" t="str">
        <f>'1.  LRAMVA Summary'!I52</f>
        <v>Unmetered Scattered Load</v>
      </c>
      <c r="AE35" s="285" t="str">
        <f>'1.  LRAMVA Summary'!J52</f>
        <v>Sentinel Lighting</v>
      </c>
      <c r="AF35" s="285" t="str">
        <f>'1.  LRAMVA Summary'!K52</f>
        <v>Street Lighting</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v>1183155</v>
      </c>
      <c r="E38" s="295">
        <v>1172349</v>
      </c>
      <c r="F38" s="295">
        <v>1172349</v>
      </c>
      <c r="G38" s="295">
        <v>1172349</v>
      </c>
      <c r="H38" s="295">
        <v>1172349</v>
      </c>
      <c r="I38" s="295">
        <v>1172349</v>
      </c>
      <c r="J38" s="295">
        <v>1172349</v>
      </c>
      <c r="K38" s="295">
        <v>1172105</v>
      </c>
      <c r="L38" s="295">
        <v>1172105</v>
      </c>
      <c r="M38" s="295">
        <v>1172105</v>
      </c>
      <c r="N38" s="291"/>
      <c r="O38" s="295">
        <v>78</v>
      </c>
      <c r="P38" s="295">
        <v>77</v>
      </c>
      <c r="Q38" s="295">
        <v>77</v>
      </c>
      <c r="R38" s="295">
        <v>77</v>
      </c>
      <c r="S38" s="295">
        <v>77</v>
      </c>
      <c r="T38" s="295">
        <v>77</v>
      </c>
      <c r="U38" s="295">
        <v>77</v>
      </c>
      <c r="V38" s="295">
        <v>77</v>
      </c>
      <c r="W38" s="295">
        <v>77</v>
      </c>
      <c r="X38" s="295">
        <v>77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260911</v>
      </c>
      <c r="E39" s="295">
        <v>257439</v>
      </c>
      <c r="F39" s="295">
        <v>257439</v>
      </c>
      <c r="G39" s="295">
        <v>257439</v>
      </c>
      <c r="H39" s="295">
        <v>257439</v>
      </c>
      <c r="I39" s="295">
        <v>257439</v>
      </c>
      <c r="J39" s="295">
        <v>257439</v>
      </c>
      <c r="K39" s="295">
        <v>257244</v>
      </c>
      <c r="L39" s="295">
        <v>257244</v>
      </c>
      <c r="M39" s="295">
        <v>257244</v>
      </c>
      <c r="N39" s="467"/>
      <c r="O39" s="295">
        <v>19</v>
      </c>
      <c r="P39" s="295">
        <v>18</v>
      </c>
      <c r="Q39" s="295">
        <v>18</v>
      </c>
      <c r="R39" s="295">
        <v>18</v>
      </c>
      <c r="S39" s="295">
        <v>18</v>
      </c>
      <c r="T39" s="295">
        <v>18</v>
      </c>
      <c r="U39" s="295">
        <v>18</v>
      </c>
      <c r="V39" s="295">
        <v>18</v>
      </c>
      <c r="W39" s="295">
        <v>18</v>
      </c>
      <c r="X39" s="295">
        <v>18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v>2088014</v>
      </c>
      <c r="E41" s="295">
        <v>2050905</v>
      </c>
      <c r="F41" s="295">
        <v>2050905</v>
      </c>
      <c r="G41" s="295">
        <v>2050905</v>
      </c>
      <c r="H41" s="295">
        <v>2050905</v>
      </c>
      <c r="I41" s="295">
        <v>2050905</v>
      </c>
      <c r="J41" s="295">
        <v>2050905</v>
      </c>
      <c r="K41" s="295">
        <v>2049831</v>
      </c>
      <c r="L41" s="295">
        <v>2049831</v>
      </c>
      <c r="M41" s="295">
        <v>2049831</v>
      </c>
      <c r="N41" s="291"/>
      <c r="O41" s="295">
        <v>141</v>
      </c>
      <c r="P41" s="295">
        <v>139</v>
      </c>
      <c r="Q41" s="295">
        <v>139</v>
      </c>
      <c r="R41" s="295">
        <v>139</v>
      </c>
      <c r="S41" s="295">
        <v>139</v>
      </c>
      <c r="T41" s="295">
        <v>139</v>
      </c>
      <c r="U41" s="295">
        <v>139</v>
      </c>
      <c r="V41" s="295">
        <v>138</v>
      </c>
      <c r="W41" s="295">
        <v>138</v>
      </c>
      <c r="X41" s="295">
        <v>138</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21584</v>
      </c>
      <c r="E42" s="295">
        <v>21331</v>
      </c>
      <c r="F42" s="295">
        <v>21331</v>
      </c>
      <c r="G42" s="295">
        <v>21331</v>
      </c>
      <c r="H42" s="295">
        <v>21331</v>
      </c>
      <c r="I42" s="295">
        <v>21331</v>
      </c>
      <c r="J42" s="295">
        <v>21331</v>
      </c>
      <c r="K42" s="295">
        <v>21277</v>
      </c>
      <c r="L42" s="295">
        <v>21277</v>
      </c>
      <c r="M42" s="295">
        <v>21277</v>
      </c>
      <c r="N42" s="467"/>
      <c r="O42" s="295">
        <v>1</v>
      </c>
      <c r="P42" s="295">
        <v>1</v>
      </c>
      <c r="Q42" s="295">
        <v>1</v>
      </c>
      <c r="R42" s="295">
        <v>1</v>
      </c>
      <c r="S42" s="295">
        <v>1</v>
      </c>
      <c r="T42" s="295">
        <v>1</v>
      </c>
      <c r="U42" s="295">
        <v>1</v>
      </c>
      <c r="V42" s="295">
        <v>1</v>
      </c>
      <c r="W42" s="295">
        <v>1</v>
      </c>
      <c r="X42" s="295">
        <v>1</v>
      </c>
      <c r="Y42" s="411">
        <f t="shared" ref="Y42:AL42" si="1">Y41</f>
        <v>1</v>
      </c>
      <c r="Z42" s="411">
        <f t="shared" si="1"/>
        <v>0</v>
      </c>
      <c r="AA42" s="411">
        <f t="shared" si="1"/>
        <v>0</v>
      </c>
      <c r="AB42" s="411">
        <f t="shared" si="1"/>
        <v>0</v>
      </c>
      <c r="AC42" s="411">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v>47892</v>
      </c>
      <c r="E44" s="295">
        <v>47892</v>
      </c>
      <c r="F44" s="295">
        <v>47892</v>
      </c>
      <c r="G44" s="295">
        <v>46639</v>
      </c>
      <c r="H44" s="295">
        <v>21570</v>
      </c>
      <c r="I44" s="295">
        <v>0</v>
      </c>
      <c r="J44" s="295">
        <v>0</v>
      </c>
      <c r="K44" s="295">
        <v>0</v>
      </c>
      <c r="L44" s="295">
        <v>0</v>
      </c>
      <c r="M44" s="295">
        <v>0</v>
      </c>
      <c r="N44" s="291"/>
      <c r="O44" s="295">
        <v>8</v>
      </c>
      <c r="P44" s="295">
        <v>8</v>
      </c>
      <c r="Q44" s="295">
        <v>8</v>
      </c>
      <c r="R44" s="295">
        <v>7</v>
      </c>
      <c r="S44" s="295">
        <v>3</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 t="shared" ref="Y45:AL45" si="2">Y44</f>
        <v>1</v>
      </c>
      <c r="Z45" s="411">
        <f t="shared" si="2"/>
        <v>0</v>
      </c>
      <c r="AA45" s="411">
        <f t="shared" si="2"/>
        <v>0</v>
      </c>
      <c r="AB45" s="411">
        <f t="shared" si="2"/>
        <v>0</v>
      </c>
      <c r="AC45" s="411">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680</v>
      </c>
      <c r="C47" s="291" t="s">
        <v>25</v>
      </c>
      <c r="D47" s="295">
        <v>1808692</v>
      </c>
      <c r="E47" s="295">
        <v>1808692</v>
      </c>
      <c r="F47" s="295">
        <v>1808692</v>
      </c>
      <c r="G47" s="295">
        <v>1808692</v>
      </c>
      <c r="H47" s="295">
        <v>1808692</v>
      </c>
      <c r="I47" s="295">
        <v>1808692</v>
      </c>
      <c r="J47" s="295">
        <v>1808692</v>
      </c>
      <c r="K47" s="295">
        <v>1808692</v>
      </c>
      <c r="L47" s="295">
        <v>1808692</v>
      </c>
      <c r="M47" s="295">
        <v>1808692</v>
      </c>
      <c r="N47" s="291"/>
      <c r="O47" s="295">
        <v>946</v>
      </c>
      <c r="P47" s="295">
        <v>946</v>
      </c>
      <c r="Q47" s="295">
        <v>946</v>
      </c>
      <c r="R47" s="295">
        <v>946</v>
      </c>
      <c r="S47" s="295">
        <v>946</v>
      </c>
      <c r="T47" s="295">
        <v>946</v>
      </c>
      <c r="U47" s="295">
        <v>946</v>
      </c>
      <c r="V47" s="295">
        <v>946</v>
      </c>
      <c r="W47" s="295">
        <v>946</v>
      </c>
      <c r="X47" s="295">
        <v>946</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45841</v>
      </c>
      <c r="E48" s="295">
        <v>45841</v>
      </c>
      <c r="F48" s="295">
        <v>45841</v>
      </c>
      <c r="G48" s="295">
        <v>45841</v>
      </c>
      <c r="H48" s="295">
        <v>45841</v>
      </c>
      <c r="I48" s="295">
        <v>45841</v>
      </c>
      <c r="J48" s="295">
        <v>45841</v>
      </c>
      <c r="K48" s="295">
        <v>45841</v>
      </c>
      <c r="L48" s="295">
        <v>45841</v>
      </c>
      <c r="M48" s="295">
        <v>45841</v>
      </c>
      <c r="N48" s="467"/>
      <c r="O48" s="295">
        <v>24</v>
      </c>
      <c r="P48" s="295">
        <v>24</v>
      </c>
      <c r="Q48" s="295">
        <v>24</v>
      </c>
      <c r="R48" s="295">
        <v>24</v>
      </c>
      <c r="S48" s="295">
        <v>24</v>
      </c>
      <c r="T48" s="295">
        <v>24</v>
      </c>
      <c r="U48" s="295">
        <v>24</v>
      </c>
      <c r="V48" s="295">
        <v>24</v>
      </c>
      <c r="W48" s="295">
        <v>24</v>
      </c>
      <c r="X48" s="295">
        <v>24</v>
      </c>
      <c r="Y48" s="411">
        <f t="shared" ref="Y48:AL48" si="3">Y47</f>
        <v>1</v>
      </c>
      <c r="Z48" s="411">
        <f t="shared" si="3"/>
        <v>0</v>
      </c>
      <c r="AA48" s="411">
        <f t="shared" si="3"/>
        <v>0</v>
      </c>
      <c r="AB48" s="411">
        <f t="shared" si="3"/>
        <v>0</v>
      </c>
      <c r="AC48" s="411">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v>5803</v>
      </c>
      <c r="E50" s="295">
        <v>5803</v>
      </c>
      <c r="F50" s="295">
        <v>5803</v>
      </c>
      <c r="G50" s="295">
        <v>5803</v>
      </c>
      <c r="H50" s="295">
        <v>5803</v>
      </c>
      <c r="I50" s="295">
        <v>5803</v>
      </c>
      <c r="J50" s="295">
        <v>5803</v>
      </c>
      <c r="K50" s="295">
        <v>5803</v>
      </c>
      <c r="L50" s="295">
        <v>5803</v>
      </c>
      <c r="M50" s="295">
        <v>5803</v>
      </c>
      <c r="N50" s="291"/>
      <c r="O50" s="295">
        <v>2</v>
      </c>
      <c r="P50" s="295">
        <v>2</v>
      </c>
      <c r="Q50" s="295">
        <v>2</v>
      </c>
      <c r="R50" s="295">
        <v>2</v>
      </c>
      <c r="S50" s="295">
        <v>2</v>
      </c>
      <c r="T50" s="295">
        <v>2</v>
      </c>
      <c r="U50" s="295">
        <v>2</v>
      </c>
      <c r="V50" s="295">
        <v>2</v>
      </c>
      <c r="W50" s="295">
        <v>2</v>
      </c>
      <c r="X50" s="295">
        <v>2</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c r="E51" s="295"/>
      <c r="F51" s="295"/>
      <c r="G51" s="295"/>
      <c r="H51" s="295"/>
      <c r="I51" s="295"/>
      <c r="J51" s="295"/>
      <c r="K51" s="295"/>
      <c r="L51" s="295"/>
      <c r="M51" s="295"/>
      <c r="N51" s="467"/>
      <c r="O51" s="295"/>
      <c r="P51" s="295"/>
      <c r="Q51" s="295"/>
      <c r="R51" s="295"/>
      <c r="S51" s="295"/>
      <c r="T51" s="295"/>
      <c r="U51" s="295"/>
      <c r="V51" s="295"/>
      <c r="W51" s="295"/>
      <c r="X51" s="295"/>
      <c r="Y51" s="411">
        <f t="shared" ref="Y51:AL51" si="4">Y50</f>
        <v>1</v>
      </c>
      <c r="Z51" s="411">
        <f t="shared" si="4"/>
        <v>0</v>
      </c>
      <c r="AA51" s="411">
        <f t="shared" si="4"/>
        <v>0</v>
      </c>
      <c r="AB51" s="411">
        <f t="shared" si="4"/>
        <v>0</v>
      </c>
      <c r="AC51" s="411">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v>729262</v>
      </c>
      <c r="E54" s="295">
        <v>729262</v>
      </c>
      <c r="F54" s="295">
        <v>729262</v>
      </c>
      <c r="G54" s="295">
        <v>729262</v>
      </c>
      <c r="H54" s="295">
        <v>0</v>
      </c>
      <c r="I54" s="295">
        <v>0</v>
      </c>
      <c r="J54" s="295">
        <v>0</v>
      </c>
      <c r="K54" s="295">
        <v>0</v>
      </c>
      <c r="L54" s="295">
        <v>0</v>
      </c>
      <c r="M54" s="295">
        <v>0</v>
      </c>
      <c r="N54" s="295">
        <v>12</v>
      </c>
      <c r="O54" s="295">
        <v>155</v>
      </c>
      <c r="P54" s="295">
        <v>155</v>
      </c>
      <c r="Q54" s="295">
        <v>155</v>
      </c>
      <c r="R54" s="295">
        <v>155</v>
      </c>
      <c r="S54" s="295">
        <v>0</v>
      </c>
      <c r="T54" s="295">
        <v>0</v>
      </c>
      <c r="U54" s="295">
        <v>0</v>
      </c>
      <c r="V54" s="295">
        <v>0</v>
      </c>
      <c r="W54" s="295">
        <v>0</v>
      </c>
      <c r="X54" s="295">
        <v>0</v>
      </c>
      <c r="Y54" s="415"/>
      <c r="Z54" s="410">
        <v>0.1</v>
      </c>
      <c r="AA54" s="410">
        <v>0.9</v>
      </c>
      <c r="AB54" s="410"/>
      <c r="AC54" s="410"/>
      <c r="AD54" s="410"/>
      <c r="AE54" s="410"/>
      <c r="AF54" s="415"/>
      <c r="AG54" s="415"/>
      <c r="AH54" s="415"/>
      <c r="AI54" s="415"/>
      <c r="AJ54" s="415"/>
      <c r="AK54" s="415"/>
      <c r="AL54" s="415"/>
      <c r="AM54" s="296">
        <f>SUM(Y54:AL54)</f>
        <v>1</v>
      </c>
    </row>
    <row r="55" spans="1:39" outlineLevel="1">
      <c r="B55" s="294" t="s">
        <v>267</v>
      </c>
      <c r="C55" s="291" t="s">
        <v>163</v>
      </c>
      <c r="D55" s="295">
        <v>204740</v>
      </c>
      <c r="E55" s="295">
        <v>204740</v>
      </c>
      <c r="F55" s="295">
        <v>204740</v>
      </c>
      <c r="G55" s="295">
        <v>204740</v>
      </c>
      <c r="H55" s="295">
        <v>934004</v>
      </c>
      <c r="I55" s="295">
        <v>934004</v>
      </c>
      <c r="J55" s="295">
        <v>934004</v>
      </c>
      <c r="K55" s="295">
        <v>934004</v>
      </c>
      <c r="L55" s="295">
        <v>934004</v>
      </c>
      <c r="M55" s="295">
        <v>934004</v>
      </c>
      <c r="N55" s="295">
        <f>N54</f>
        <v>12</v>
      </c>
      <c r="O55" s="295">
        <v>44</v>
      </c>
      <c r="P55" s="295">
        <v>44</v>
      </c>
      <c r="Q55" s="295">
        <v>44</v>
      </c>
      <c r="R55" s="295">
        <v>44</v>
      </c>
      <c r="S55" s="295">
        <v>203</v>
      </c>
      <c r="T55" s="295">
        <v>203</v>
      </c>
      <c r="U55" s="295">
        <v>203</v>
      </c>
      <c r="V55" s="295">
        <v>203</v>
      </c>
      <c r="W55" s="295">
        <v>203</v>
      </c>
      <c r="X55" s="295">
        <v>203</v>
      </c>
      <c r="Y55" s="411">
        <f t="shared" ref="Y55:AL55" si="5">Y54</f>
        <v>0</v>
      </c>
      <c r="Z55" s="411">
        <f t="shared" si="5"/>
        <v>0.1</v>
      </c>
      <c r="AA55" s="411">
        <f t="shared" si="5"/>
        <v>0.9</v>
      </c>
      <c r="AB55" s="411">
        <f t="shared" si="5"/>
        <v>0</v>
      </c>
      <c r="AC55" s="411">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763" t="s">
        <v>25</v>
      </c>
      <c r="D57" s="295">
        <v>7428449</v>
      </c>
      <c r="E57" s="295">
        <v>7428449</v>
      </c>
      <c r="F57" s="295">
        <v>7369294</v>
      </c>
      <c r="G57" s="295">
        <v>7369294</v>
      </c>
      <c r="H57" s="295">
        <v>7369294</v>
      </c>
      <c r="I57" s="295">
        <v>7362514</v>
      </c>
      <c r="J57" s="295">
        <v>7091811</v>
      </c>
      <c r="K57" s="295">
        <v>7091811</v>
      </c>
      <c r="L57" s="295">
        <v>7031168</v>
      </c>
      <c r="M57" s="295">
        <v>6127481</v>
      </c>
      <c r="N57" s="295">
        <v>12</v>
      </c>
      <c r="O57" s="295">
        <v>1208</v>
      </c>
      <c r="P57" s="295">
        <v>1208</v>
      </c>
      <c r="Q57" s="295">
        <v>1189</v>
      </c>
      <c r="R57" s="295">
        <v>1189</v>
      </c>
      <c r="S57" s="295">
        <v>1189</v>
      </c>
      <c r="T57" s="295">
        <v>1187</v>
      </c>
      <c r="U57" s="295">
        <v>1138</v>
      </c>
      <c r="V57" s="295">
        <v>1138</v>
      </c>
      <c r="W57" s="295">
        <v>1135</v>
      </c>
      <c r="X57" s="295">
        <v>976</v>
      </c>
      <c r="Y57" s="765">
        <v>6.9272608054299599E-3</v>
      </c>
      <c r="Z57" s="765">
        <v>0.12327267224842053</v>
      </c>
      <c r="AA57" s="765">
        <v>0.80456295967093561</v>
      </c>
      <c r="AB57" s="410">
        <v>4.837267105105637E-3</v>
      </c>
      <c r="AC57" s="765">
        <v>3.5563262562309406E-2</v>
      </c>
      <c r="AD57" s="410">
        <v>1.2563146710149362E-4</v>
      </c>
      <c r="AE57" s="410"/>
      <c r="AF57" s="415"/>
      <c r="AG57" s="415"/>
      <c r="AH57" s="415"/>
      <c r="AI57" s="415"/>
      <c r="AJ57" s="415"/>
      <c r="AK57" s="415"/>
      <c r="AL57" s="415"/>
      <c r="AM57" s="296">
        <f>SUM(Y57:AL57)</f>
        <v>0.97528905385930276</v>
      </c>
    </row>
    <row r="58" spans="1:39" ht="28.5" customHeight="1" outlineLevel="1">
      <c r="B58" s="519"/>
      <c r="C58" s="764" t="s">
        <v>763</v>
      </c>
      <c r="D58" s="295">
        <v>181299</v>
      </c>
      <c r="E58" s="295">
        <v>181299</v>
      </c>
      <c r="F58" s="295">
        <v>181299</v>
      </c>
      <c r="G58" s="295">
        <v>181299</v>
      </c>
      <c r="H58" s="295">
        <v>181299</v>
      </c>
      <c r="I58" s="295">
        <v>181299</v>
      </c>
      <c r="J58" s="295">
        <v>179161</v>
      </c>
      <c r="K58" s="295">
        <v>179161</v>
      </c>
      <c r="L58" s="295">
        <v>179161</v>
      </c>
      <c r="M58" s="295">
        <v>170103</v>
      </c>
      <c r="N58" s="295">
        <v>12</v>
      </c>
      <c r="O58" s="295">
        <v>29</v>
      </c>
      <c r="P58" s="295">
        <v>29</v>
      </c>
      <c r="Q58" s="295">
        <v>29</v>
      </c>
      <c r="R58" s="295">
        <v>29</v>
      </c>
      <c r="S58" s="295">
        <v>29</v>
      </c>
      <c r="T58" s="295">
        <v>29</v>
      </c>
      <c r="U58" s="295">
        <v>29</v>
      </c>
      <c r="V58" s="295">
        <v>29</v>
      </c>
      <c r="W58" s="295">
        <v>29</v>
      </c>
      <c r="X58" s="295">
        <v>27</v>
      </c>
      <c r="Y58" s="411">
        <f>Y57</f>
        <v>6.9272608054299599E-3</v>
      </c>
      <c r="Z58" s="411">
        <f t="shared" ref="Z58:AL58" si="6">Z57</f>
        <v>0.12327267224842053</v>
      </c>
      <c r="AA58" s="411">
        <f t="shared" si="6"/>
        <v>0.80456295967093561</v>
      </c>
      <c r="AB58" s="411">
        <f t="shared" si="6"/>
        <v>4.837267105105637E-3</v>
      </c>
      <c r="AC58" s="411">
        <f t="shared" si="6"/>
        <v>3.5563262562309406E-2</v>
      </c>
      <c r="AD58" s="411">
        <f t="shared" si="6"/>
        <v>1.2563146710149362E-4</v>
      </c>
      <c r="AE58" s="411">
        <f t="shared" si="6"/>
        <v>0</v>
      </c>
      <c r="AF58" s="411">
        <f t="shared" si="6"/>
        <v>0</v>
      </c>
      <c r="AG58" s="411">
        <f t="shared" si="6"/>
        <v>0</v>
      </c>
      <c r="AH58" s="411">
        <f t="shared" si="6"/>
        <v>0</v>
      </c>
      <c r="AI58" s="411">
        <f t="shared" si="6"/>
        <v>0</v>
      </c>
      <c r="AJ58" s="411">
        <f t="shared" si="6"/>
        <v>0</v>
      </c>
      <c r="AK58" s="411">
        <f t="shared" si="6"/>
        <v>0</v>
      </c>
      <c r="AL58" s="411">
        <f t="shared" si="6"/>
        <v>0</v>
      </c>
      <c r="AM58" s="296"/>
    </row>
    <row r="59" spans="1:39" outlineLevel="1">
      <c r="B59" s="294" t="s">
        <v>267</v>
      </c>
      <c r="C59" s="764" t="s">
        <v>764</v>
      </c>
      <c r="D59" s="295">
        <v>678545</v>
      </c>
      <c r="E59" s="295">
        <v>678545</v>
      </c>
      <c r="F59" s="295">
        <v>737700</v>
      </c>
      <c r="G59" s="295">
        <v>747843</v>
      </c>
      <c r="H59" s="295">
        <v>747843</v>
      </c>
      <c r="I59" s="295">
        <v>747843</v>
      </c>
      <c r="J59" s="295">
        <v>1020684</v>
      </c>
      <c r="K59" s="295">
        <v>1020684</v>
      </c>
      <c r="L59" s="295">
        <v>1064753</v>
      </c>
      <c r="M59" s="295">
        <v>906043</v>
      </c>
      <c r="N59" s="295">
        <f>N57</f>
        <v>12</v>
      </c>
      <c r="O59" s="295">
        <v>92</v>
      </c>
      <c r="P59" s="295">
        <v>92</v>
      </c>
      <c r="Q59" s="295">
        <v>111</v>
      </c>
      <c r="R59" s="295">
        <v>114</v>
      </c>
      <c r="S59" s="295">
        <v>114</v>
      </c>
      <c r="T59" s="295">
        <v>114</v>
      </c>
      <c r="U59" s="295">
        <v>163</v>
      </c>
      <c r="V59" s="295">
        <v>163</v>
      </c>
      <c r="W59" s="295">
        <v>161</v>
      </c>
      <c r="X59" s="295">
        <v>132</v>
      </c>
      <c r="Y59" s="411">
        <f t="shared" ref="Y59:AL59" si="7">Y57</f>
        <v>6.9272608054299599E-3</v>
      </c>
      <c r="Z59" s="411">
        <f t="shared" si="7"/>
        <v>0.12327267224842053</v>
      </c>
      <c r="AA59" s="411">
        <f t="shared" si="7"/>
        <v>0.80456295967093561</v>
      </c>
      <c r="AB59" s="411">
        <f t="shared" si="7"/>
        <v>4.837267105105637E-3</v>
      </c>
      <c r="AC59" s="411">
        <f t="shared" si="7"/>
        <v>3.5563262562309406E-2</v>
      </c>
      <c r="AD59" s="411">
        <f t="shared" si="7"/>
        <v>1.2563146710149362E-4</v>
      </c>
      <c r="AE59" s="411">
        <f t="shared" si="7"/>
        <v>0</v>
      </c>
      <c r="AF59" s="411">
        <f t="shared" si="7"/>
        <v>0</v>
      </c>
      <c r="AG59" s="411">
        <f t="shared" si="7"/>
        <v>0</v>
      </c>
      <c r="AH59" s="411">
        <f t="shared" si="7"/>
        <v>0</v>
      </c>
      <c r="AI59" s="411">
        <f t="shared" si="7"/>
        <v>0</v>
      </c>
      <c r="AJ59" s="411">
        <f t="shared" si="7"/>
        <v>0</v>
      </c>
      <c r="AK59" s="411">
        <f t="shared" si="7"/>
        <v>0</v>
      </c>
      <c r="AL59" s="411">
        <f t="shared" si="7"/>
        <v>0</v>
      </c>
      <c r="AM59" s="311"/>
    </row>
    <row r="60" spans="1:39" outlineLevel="1">
      <c r="B60" s="314"/>
      <c r="C60" s="312"/>
      <c r="D60" s="291"/>
      <c r="E60" s="291"/>
      <c r="F60" s="291"/>
      <c r="G60" s="291"/>
      <c r="H60" s="291"/>
      <c r="I60" s="291"/>
      <c r="J60" s="291"/>
      <c r="K60" s="291"/>
      <c r="L60" s="291"/>
      <c r="M60" s="291"/>
      <c r="N60" s="291"/>
      <c r="O60" s="291"/>
      <c r="P60" s="291"/>
      <c r="Q60" s="291"/>
      <c r="R60" s="291"/>
      <c r="S60" s="291"/>
      <c r="T60" s="291"/>
      <c r="U60" s="291"/>
      <c r="V60" s="291"/>
      <c r="W60" s="291"/>
      <c r="X60" s="291"/>
      <c r="Y60" s="416"/>
      <c r="Z60" s="417"/>
      <c r="AA60" s="416"/>
      <c r="AB60" s="416"/>
      <c r="AC60" s="416"/>
      <c r="AD60" s="416"/>
      <c r="AE60" s="416"/>
      <c r="AF60" s="416"/>
      <c r="AG60" s="416"/>
      <c r="AH60" s="416"/>
      <c r="AI60" s="416"/>
      <c r="AJ60" s="416"/>
      <c r="AK60" s="416"/>
      <c r="AL60" s="416"/>
      <c r="AM60" s="313"/>
    </row>
    <row r="61" spans="1:39" ht="30" outlineLevel="1">
      <c r="A61" s="521">
        <v>8</v>
      </c>
      <c r="B61" s="519" t="s">
        <v>101</v>
      </c>
      <c r="C61" s="291" t="s">
        <v>25</v>
      </c>
      <c r="D61" s="295">
        <v>1859906</v>
      </c>
      <c r="E61" s="295">
        <v>1733938</v>
      </c>
      <c r="F61" s="295">
        <v>1271582</v>
      </c>
      <c r="G61" s="295">
        <v>1270098</v>
      </c>
      <c r="H61" s="295">
        <v>1270098</v>
      </c>
      <c r="I61" s="295">
        <v>1270098</v>
      </c>
      <c r="J61" s="295">
        <v>1270098</v>
      </c>
      <c r="K61" s="295">
        <v>1270098</v>
      </c>
      <c r="L61" s="295">
        <v>1270098</v>
      </c>
      <c r="M61" s="295">
        <v>1270098</v>
      </c>
      <c r="N61" s="295">
        <v>12</v>
      </c>
      <c r="O61" s="295">
        <v>425</v>
      </c>
      <c r="P61" s="295">
        <v>397</v>
      </c>
      <c r="Q61" s="295">
        <v>279</v>
      </c>
      <c r="R61" s="295">
        <v>279</v>
      </c>
      <c r="S61" s="295">
        <v>279</v>
      </c>
      <c r="T61" s="295">
        <v>279</v>
      </c>
      <c r="U61" s="295">
        <v>279</v>
      </c>
      <c r="V61" s="295">
        <v>279</v>
      </c>
      <c r="W61" s="295">
        <v>279</v>
      </c>
      <c r="X61" s="295">
        <v>279</v>
      </c>
      <c r="Y61" s="415"/>
      <c r="Z61" s="532">
        <v>1</v>
      </c>
      <c r="AA61" s="410"/>
      <c r="AB61" s="410"/>
      <c r="AC61" s="410"/>
      <c r="AD61" s="410"/>
      <c r="AE61" s="410"/>
      <c r="AF61" s="415"/>
      <c r="AG61" s="415"/>
      <c r="AH61" s="415"/>
      <c r="AI61" s="415"/>
      <c r="AJ61" s="415"/>
      <c r="AK61" s="415"/>
      <c r="AL61" s="415"/>
      <c r="AM61" s="296">
        <f>SUM(Y61:AL61)</f>
        <v>1</v>
      </c>
    </row>
    <row r="62" spans="1:39" outlineLevel="1">
      <c r="B62" s="294" t="s">
        <v>267</v>
      </c>
      <c r="C62" s="340" t="s">
        <v>163</v>
      </c>
      <c r="D62" s="295">
        <v>-536953</v>
      </c>
      <c r="E62" s="295">
        <v>-410985</v>
      </c>
      <c r="F62" s="295">
        <v>51371</v>
      </c>
      <c r="G62" s="295">
        <v>135741</v>
      </c>
      <c r="H62" s="295">
        <v>135741</v>
      </c>
      <c r="I62" s="295">
        <v>135741</v>
      </c>
      <c r="J62" s="295">
        <v>135741</v>
      </c>
      <c r="K62" s="295">
        <v>135741</v>
      </c>
      <c r="L62" s="295">
        <v>135741</v>
      </c>
      <c r="M62" s="295">
        <v>135741</v>
      </c>
      <c r="N62" s="295">
        <f>N61</f>
        <v>12</v>
      </c>
      <c r="O62" s="295">
        <v>-128</v>
      </c>
      <c r="P62" s="295">
        <v>-101</v>
      </c>
      <c r="Q62" s="295">
        <v>17</v>
      </c>
      <c r="R62" s="295">
        <v>35</v>
      </c>
      <c r="S62" s="295">
        <v>35</v>
      </c>
      <c r="T62" s="295">
        <v>35</v>
      </c>
      <c r="U62" s="295">
        <v>35</v>
      </c>
      <c r="V62" s="295">
        <v>35</v>
      </c>
      <c r="W62" s="295">
        <v>35</v>
      </c>
      <c r="X62" s="295">
        <v>35</v>
      </c>
      <c r="Y62" s="411">
        <f t="shared" ref="Y62:AL62" si="8">Y61</f>
        <v>0</v>
      </c>
      <c r="Z62" s="411">
        <f t="shared" si="8"/>
        <v>1</v>
      </c>
      <c r="AA62" s="411">
        <f t="shared" si="8"/>
        <v>0</v>
      </c>
      <c r="AB62" s="411">
        <f t="shared" si="8"/>
        <v>0</v>
      </c>
      <c r="AC62" s="411">
        <f t="shared" si="8"/>
        <v>0</v>
      </c>
      <c r="AD62" s="411">
        <f t="shared" si="8"/>
        <v>0</v>
      </c>
      <c r="AE62" s="411">
        <f t="shared" si="8"/>
        <v>0</v>
      </c>
      <c r="AF62" s="411">
        <f t="shared" si="8"/>
        <v>0</v>
      </c>
      <c r="AG62" s="411">
        <f t="shared" si="8"/>
        <v>0</v>
      </c>
      <c r="AH62" s="411">
        <f t="shared" si="8"/>
        <v>0</v>
      </c>
      <c r="AI62" s="411">
        <f t="shared" si="8"/>
        <v>0</v>
      </c>
      <c r="AJ62" s="411">
        <f t="shared" si="8"/>
        <v>0</v>
      </c>
      <c r="AK62" s="411">
        <f t="shared" si="8"/>
        <v>0</v>
      </c>
      <c r="AL62" s="411">
        <f t="shared" si="8"/>
        <v>0</v>
      </c>
      <c r="AM62" s="311"/>
    </row>
    <row r="63" spans="1:39" outlineLevel="1">
      <c r="B63" s="314"/>
      <c r="C63" s="312"/>
      <c r="D63" s="316"/>
      <c r="E63" s="316"/>
      <c r="F63" s="316"/>
      <c r="G63" s="316"/>
      <c r="H63" s="316"/>
      <c r="I63" s="316"/>
      <c r="J63" s="316"/>
      <c r="K63" s="316"/>
      <c r="L63" s="316"/>
      <c r="M63" s="316"/>
      <c r="N63" s="291"/>
      <c r="O63" s="316"/>
      <c r="P63" s="316"/>
      <c r="Q63" s="316"/>
      <c r="R63" s="316"/>
      <c r="S63" s="316"/>
      <c r="T63" s="316"/>
      <c r="U63" s="316"/>
      <c r="V63" s="316"/>
      <c r="W63" s="316"/>
      <c r="X63" s="316"/>
      <c r="Y63" s="416"/>
      <c r="Z63" s="417"/>
      <c r="AA63" s="416"/>
      <c r="AB63" s="416"/>
      <c r="AC63" s="416"/>
      <c r="AD63" s="416"/>
      <c r="AE63" s="416"/>
      <c r="AF63" s="416"/>
      <c r="AG63" s="416"/>
      <c r="AH63" s="416"/>
      <c r="AI63" s="416"/>
      <c r="AJ63" s="416"/>
      <c r="AK63" s="416"/>
      <c r="AL63" s="416"/>
      <c r="AM63" s="313"/>
    </row>
    <row r="64" spans="1:39" ht="30" hidden="1" outlineLevel="1">
      <c r="A64" s="521">
        <v>9</v>
      </c>
      <c r="B64" s="519"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5"/>
      <c r="Z64" s="410"/>
      <c r="AA64" s="410"/>
      <c r="AB64" s="410"/>
      <c r="AC64" s="410"/>
      <c r="AD64" s="410"/>
      <c r="AE64" s="410"/>
      <c r="AF64" s="415"/>
      <c r="AG64" s="415"/>
      <c r="AH64" s="415"/>
      <c r="AI64" s="415"/>
      <c r="AJ64" s="415"/>
      <c r="AK64" s="415"/>
      <c r="AL64" s="415"/>
      <c r="AM64" s="296">
        <f>SUM(Y64:AL64)</f>
        <v>0</v>
      </c>
    </row>
    <row r="65" spans="1:39" hidden="1" outlineLevel="1">
      <c r="B65" s="294" t="s">
        <v>267</v>
      </c>
      <c r="C65" s="291" t="s">
        <v>163</v>
      </c>
      <c r="D65" s="295"/>
      <c r="E65" s="295"/>
      <c r="F65" s="295"/>
      <c r="G65" s="295"/>
      <c r="H65" s="295"/>
      <c r="I65" s="295"/>
      <c r="J65" s="295"/>
      <c r="K65" s="295"/>
      <c r="L65" s="295"/>
      <c r="M65" s="295"/>
      <c r="N65" s="295">
        <f>N64</f>
        <v>12</v>
      </c>
      <c r="O65" s="295"/>
      <c r="P65" s="295"/>
      <c r="Q65" s="295"/>
      <c r="R65" s="295"/>
      <c r="S65" s="295"/>
      <c r="T65" s="295"/>
      <c r="U65" s="295"/>
      <c r="V65" s="295"/>
      <c r="W65" s="295"/>
      <c r="X65" s="295"/>
      <c r="Y65" s="411">
        <f t="shared" ref="Y65:AL65" si="9">Y64</f>
        <v>0</v>
      </c>
      <c r="Z65" s="411">
        <f t="shared" si="9"/>
        <v>0</v>
      </c>
      <c r="AA65" s="411">
        <f t="shared" si="9"/>
        <v>0</v>
      </c>
      <c r="AB65" s="411">
        <f t="shared" si="9"/>
        <v>0</v>
      </c>
      <c r="AC65" s="411">
        <f t="shared" si="9"/>
        <v>0</v>
      </c>
      <c r="AD65" s="411">
        <f t="shared" si="9"/>
        <v>0</v>
      </c>
      <c r="AE65" s="411">
        <f t="shared" si="9"/>
        <v>0</v>
      </c>
      <c r="AF65" s="411">
        <f t="shared" si="9"/>
        <v>0</v>
      </c>
      <c r="AG65" s="411">
        <f t="shared" si="9"/>
        <v>0</v>
      </c>
      <c r="AH65" s="411">
        <f t="shared" si="9"/>
        <v>0</v>
      </c>
      <c r="AI65" s="411">
        <f t="shared" si="9"/>
        <v>0</v>
      </c>
      <c r="AJ65" s="411">
        <f t="shared" si="9"/>
        <v>0</v>
      </c>
      <c r="AK65" s="411">
        <f t="shared" si="9"/>
        <v>0</v>
      </c>
      <c r="AL65" s="411">
        <f t="shared" si="9"/>
        <v>0</v>
      </c>
      <c r="AM65" s="311"/>
    </row>
    <row r="66" spans="1:39" hidden="1" outlineLevel="1">
      <c r="B66" s="314"/>
      <c r="C66" s="312"/>
      <c r="D66" s="316"/>
      <c r="E66" s="316"/>
      <c r="F66" s="316"/>
      <c r="G66" s="316"/>
      <c r="H66" s="316"/>
      <c r="I66" s="316"/>
      <c r="J66" s="316"/>
      <c r="K66" s="316"/>
      <c r="L66" s="316"/>
      <c r="M66" s="316"/>
      <c r="N66" s="291"/>
      <c r="O66" s="316"/>
      <c r="P66" s="316"/>
      <c r="Q66" s="316"/>
      <c r="R66" s="316"/>
      <c r="S66" s="316"/>
      <c r="T66" s="316"/>
      <c r="U66" s="316"/>
      <c r="V66" s="316"/>
      <c r="W66" s="316"/>
      <c r="X66" s="316"/>
      <c r="Y66" s="416"/>
      <c r="Z66" s="416"/>
      <c r="AA66" s="416"/>
      <c r="AB66" s="416"/>
      <c r="AC66" s="416"/>
      <c r="AD66" s="416"/>
      <c r="AE66" s="416"/>
      <c r="AF66" s="416"/>
      <c r="AG66" s="416"/>
      <c r="AH66" s="416"/>
      <c r="AI66" s="416"/>
      <c r="AJ66" s="416"/>
      <c r="AK66" s="416"/>
      <c r="AL66" s="416"/>
      <c r="AM66" s="313"/>
    </row>
    <row r="67" spans="1:39" ht="30" hidden="1" outlineLevel="1">
      <c r="A67" s="521">
        <v>10</v>
      </c>
      <c r="B67" s="519"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5"/>
      <c r="Z67" s="410"/>
      <c r="AA67" s="410"/>
      <c r="AB67" s="410"/>
      <c r="AC67" s="410"/>
      <c r="AD67" s="410"/>
      <c r="AE67" s="410"/>
      <c r="AF67" s="415"/>
      <c r="AG67" s="415"/>
      <c r="AH67" s="415"/>
      <c r="AI67" s="415"/>
      <c r="AJ67" s="415"/>
      <c r="AK67" s="415"/>
      <c r="AL67" s="415"/>
      <c r="AM67" s="296">
        <f>SUM(Y67:AL67)</f>
        <v>0</v>
      </c>
    </row>
    <row r="68" spans="1:39" hidden="1" outlineLevel="1">
      <c r="B68" s="294" t="s">
        <v>267</v>
      </c>
      <c r="C68" s="291" t="s">
        <v>163</v>
      </c>
      <c r="D68" s="295"/>
      <c r="E68" s="295"/>
      <c r="F68" s="295"/>
      <c r="G68" s="295"/>
      <c r="H68" s="295"/>
      <c r="I68" s="295"/>
      <c r="J68" s="295"/>
      <c r="K68" s="295"/>
      <c r="L68" s="295"/>
      <c r="M68" s="295"/>
      <c r="N68" s="295">
        <f>N67</f>
        <v>3</v>
      </c>
      <c r="O68" s="295"/>
      <c r="P68" s="295"/>
      <c r="Q68" s="295"/>
      <c r="R68" s="295"/>
      <c r="S68" s="295"/>
      <c r="T68" s="295"/>
      <c r="U68" s="295"/>
      <c r="V68" s="295"/>
      <c r="W68" s="295"/>
      <c r="X68" s="295"/>
      <c r="Y68" s="411">
        <f t="shared" ref="Y68:AL68" si="10">Y67</f>
        <v>0</v>
      </c>
      <c r="Z68" s="411">
        <f t="shared" si="10"/>
        <v>0</v>
      </c>
      <c r="AA68" s="411">
        <f t="shared" si="10"/>
        <v>0</v>
      </c>
      <c r="AB68" s="411">
        <f t="shared" si="10"/>
        <v>0</v>
      </c>
      <c r="AC68" s="411">
        <f t="shared" si="10"/>
        <v>0</v>
      </c>
      <c r="AD68" s="411">
        <f t="shared" si="10"/>
        <v>0</v>
      </c>
      <c r="AE68" s="411">
        <f t="shared" si="10"/>
        <v>0</v>
      </c>
      <c r="AF68" s="411">
        <f t="shared" si="10"/>
        <v>0</v>
      </c>
      <c r="AG68" s="411">
        <f t="shared" si="10"/>
        <v>0</v>
      </c>
      <c r="AH68" s="411">
        <f t="shared" si="10"/>
        <v>0</v>
      </c>
      <c r="AI68" s="411">
        <f t="shared" si="10"/>
        <v>0</v>
      </c>
      <c r="AJ68" s="411">
        <f t="shared" si="10"/>
        <v>0</v>
      </c>
      <c r="AK68" s="411">
        <f t="shared" si="10"/>
        <v>0</v>
      </c>
      <c r="AL68" s="411">
        <f t="shared" si="10"/>
        <v>0</v>
      </c>
      <c r="AM68" s="311"/>
    </row>
    <row r="69" spans="1:39" hidden="1" outlineLevel="1">
      <c r="B69" s="314"/>
      <c r="C69" s="312"/>
      <c r="D69" s="316"/>
      <c r="E69" s="316"/>
      <c r="F69" s="316"/>
      <c r="G69" s="316"/>
      <c r="H69" s="316"/>
      <c r="I69" s="316"/>
      <c r="J69" s="316"/>
      <c r="K69" s="316"/>
      <c r="L69" s="316"/>
      <c r="M69" s="316"/>
      <c r="N69" s="291"/>
      <c r="O69" s="316"/>
      <c r="P69" s="316"/>
      <c r="Q69" s="316"/>
      <c r="R69" s="316"/>
      <c r="S69" s="316"/>
      <c r="T69" s="316"/>
      <c r="U69" s="316"/>
      <c r="V69" s="316"/>
      <c r="W69" s="316"/>
      <c r="X69" s="316"/>
      <c r="Y69" s="416"/>
      <c r="Z69" s="417"/>
      <c r="AA69" s="416"/>
      <c r="AB69" s="416"/>
      <c r="AC69" s="416"/>
      <c r="AD69" s="416"/>
      <c r="AE69" s="416"/>
      <c r="AF69" s="416"/>
      <c r="AG69" s="416"/>
      <c r="AH69" s="416"/>
      <c r="AI69" s="416"/>
      <c r="AJ69" s="416"/>
      <c r="AK69" s="416"/>
      <c r="AL69" s="416"/>
      <c r="AM69" s="313"/>
    </row>
    <row r="70" spans="1:39" ht="15.75" outlineLevel="1">
      <c r="B70" s="288" t="s">
        <v>10</v>
      </c>
      <c r="C70" s="289"/>
      <c r="D70" s="289"/>
      <c r="E70" s="289"/>
      <c r="F70" s="289"/>
      <c r="G70" s="289"/>
      <c r="H70" s="289"/>
      <c r="I70" s="289"/>
      <c r="J70" s="289"/>
      <c r="K70" s="289"/>
      <c r="L70" s="289"/>
      <c r="M70" s="289"/>
      <c r="N70" s="290"/>
      <c r="O70" s="289"/>
      <c r="P70" s="289"/>
      <c r="Q70" s="289"/>
      <c r="R70" s="289"/>
      <c r="S70" s="289"/>
      <c r="T70" s="289"/>
      <c r="U70" s="289"/>
      <c r="V70" s="289"/>
      <c r="W70" s="289"/>
      <c r="X70" s="289"/>
      <c r="Y70" s="414"/>
      <c r="Z70" s="414"/>
      <c r="AA70" s="414"/>
      <c r="AB70" s="414"/>
      <c r="AC70" s="414"/>
      <c r="AD70" s="414"/>
      <c r="AE70" s="414"/>
      <c r="AF70" s="414"/>
      <c r="AG70" s="414"/>
      <c r="AH70" s="414"/>
      <c r="AI70" s="414"/>
      <c r="AJ70" s="414"/>
      <c r="AK70" s="414"/>
      <c r="AL70" s="414"/>
      <c r="AM70" s="292"/>
    </row>
    <row r="71" spans="1:39" ht="30" hidden="1" outlineLevel="1">
      <c r="A71" s="521">
        <v>11</v>
      </c>
      <c r="B71" s="519"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426"/>
      <c r="Z71" s="410"/>
      <c r="AA71" s="410"/>
      <c r="AB71" s="410"/>
      <c r="AC71" s="410"/>
      <c r="AD71" s="410"/>
      <c r="AE71" s="410"/>
      <c r="AF71" s="415"/>
      <c r="AG71" s="415"/>
      <c r="AH71" s="415"/>
      <c r="AI71" s="415"/>
      <c r="AJ71" s="415"/>
      <c r="AK71" s="415"/>
      <c r="AL71" s="415"/>
      <c r="AM71" s="296">
        <f>SUM(Y71:AL71)</f>
        <v>0</v>
      </c>
    </row>
    <row r="72" spans="1:39" hidden="1" outlineLevel="1">
      <c r="B72" s="294" t="s">
        <v>267</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1">
        <f t="shared" ref="Y72:AL72" si="11">Y71</f>
        <v>0</v>
      </c>
      <c r="Z72" s="411">
        <f t="shared" si="11"/>
        <v>0</v>
      </c>
      <c r="AA72" s="411">
        <f t="shared" si="11"/>
        <v>0</v>
      </c>
      <c r="AB72" s="411">
        <f t="shared" si="11"/>
        <v>0</v>
      </c>
      <c r="AC72" s="411">
        <f t="shared" si="11"/>
        <v>0</v>
      </c>
      <c r="AD72" s="411">
        <f t="shared" si="11"/>
        <v>0</v>
      </c>
      <c r="AE72" s="411">
        <f t="shared" si="11"/>
        <v>0</v>
      </c>
      <c r="AF72" s="411">
        <f t="shared" si="11"/>
        <v>0</v>
      </c>
      <c r="AG72" s="411">
        <f t="shared" si="11"/>
        <v>0</v>
      </c>
      <c r="AH72" s="411">
        <f t="shared" si="11"/>
        <v>0</v>
      </c>
      <c r="AI72" s="411">
        <f t="shared" si="11"/>
        <v>0</v>
      </c>
      <c r="AJ72" s="411">
        <f t="shared" si="11"/>
        <v>0</v>
      </c>
      <c r="AK72" s="411">
        <f t="shared" si="11"/>
        <v>0</v>
      </c>
      <c r="AL72" s="411">
        <f t="shared" si="11"/>
        <v>0</v>
      </c>
      <c r="AM72" s="297"/>
    </row>
    <row r="73" spans="1:39" hidden="1" outlineLevel="1">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2"/>
      <c r="Z73" s="421"/>
      <c r="AA73" s="421"/>
      <c r="AB73" s="421"/>
      <c r="AC73" s="421"/>
      <c r="AD73" s="421"/>
      <c r="AE73" s="421"/>
      <c r="AF73" s="421"/>
      <c r="AG73" s="421"/>
      <c r="AH73" s="421"/>
      <c r="AI73" s="421"/>
      <c r="AJ73" s="421"/>
      <c r="AK73" s="421"/>
      <c r="AL73" s="421"/>
      <c r="AM73" s="306"/>
    </row>
    <row r="74" spans="1:39" ht="45" hidden="1" outlineLevel="1">
      <c r="A74" s="521">
        <v>12</v>
      </c>
      <c r="B74" s="519"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410"/>
      <c r="Z74" s="410"/>
      <c r="AA74" s="410"/>
      <c r="AB74" s="410"/>
      <c r="AC74" s="410"/>
      <c r="AD74" s="410"/>
      <c r="AE74" s="410"/>
      <c r="AF74" s="415"/>
      <c r="AG74" s="415"/>
      <c r="AH74" s="415"/>
      <c r="AI74" s="415"/>
      <c r="AJ74" s="415"/>
      <c r="AK74" s="415"/>
      <c r="AL74" s="415"/>
      <c r="AM74" s="296">
        <f>SUM(Y74:AL74)</f>
        <v>0</v>
      </c>
    </row>
    <row r="75" spans="1:39" hidden="1" outlineLevel="1">
      <c r="B75" s="519" t="s">
        <v>267</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1">
        <f t="shared" ref="Y75:AL75" si="12">Y74</f>
        <v>0</v>
      </c>
      <c r="Z75" s="411">
        <f t="shared" si="12"/>
        <v>0</v>
      </c>
      <c r="AA75" s="411">
        <f t="shared" si="12"/>
        <v>0</v>
      </c>
      <c r="AB75" s="411">
        <f t="shared" si="12"/>
        <v>0</v>
      </c>
      <c r="AC75" s="411">
        <f t="shared" si="12"/>
        <v>0</v>
      </c>
      <c r="AD75" s="411">
        <f t="shared" si="12"/>
        <v>0</v>
      </c>
      <c r="AE75" s="411">
        <f t="shared" si="12"/>
        <v>0</v>
      </c>
      <c r="AF75" s="411">
        <f t="shared" si="12"/>
        <v>0</v>
      </c>
      <c r="AG75" s="411">
        <f t="shared" si="12"/>
        <v>0</v>
      </c>
      <c r="AH75" s="411">
        <f t="shared" si="12"/>
        <v>0</v>
      </c>
      <c r="AI75" s="411">
        <f t="shared" si="12"/>
        <v>0</v>
      </c>
      <c r="AJ75" s="411">
        <f t="shared" si="12"/>
        <v>0</v>
      </c>
      <c r="AK75" s="411">
        <f t="shared" si="12"/>
        <v>0</v>
      </c>
      <c r="AL75" s="411">
        <f t="shared" si="12"/>
        <v>0</v>
      </c>
      <c r="AM75" s="297"/>
    </row>
    <row r="76" spans="1:39" hidden="1" outlineLevel="1">
      <c r="B76" s="519"/>
      <c r="C76" s="305"/>
      <c r="D76" s="291"/>
      <c r="E76" s="291"/>
      <c r="F76" s="291"/>
      <c r="G76" s="291"/>
      <c r="H76" s="291"/>
      <c r="I76" s="291"/>
      <c r="J76" s="291"/>
      <c r="K76" s="291"/>
      <c r="L76" s="291"/>
      <c r="M76" s="291"/>
      <c r="N76" s="291"/>
      <c r="O76" s="291"/>
      <c r="P76" s="291"/>
      <c r="Q76" s="291"/>
      <c r="R76" s="291"/>
      <c r="S76" s="291"/>
      <c r="T76" s="291"/>
      <c r="U76" s="291"/>
      <c r="V76" s="291"/>
      <c r="W76" s="291"/>
      <c r="X76" s="291"/>
      <c r="Y76" s="422"/>
      <c r="Z76" s="422"/>
      <c r="AA76" s="412"/>
      <c r="AB76" s="412"/>
      <c r="AC76" s="412"/>
      <c r="AD76" s="412"/>
      <c r="AE76" s="412"/>
      <c r="AF76" s="412"/>
      <c r="AG76" s="412"/>
      <c r="AH76" s="412"/>
      <c r="AI76" s="412"/>
      <c r="AJ76" s="412"/>
      <c r="AK76" s="412"/>
      <c r="AL76" s="412"/>
      <c r="AM76" s="306"/>
    </row>
    <row r="77" spans="1:39" ht="30" outlineLevel="1">
      <c r="A77" s="521">
        <v>13</v>
      </c>
      <c r="B77" s="519" t="s">
        <v>106</v>
      </c>
      <c r="C77" s="291" t="s">
        <v>25</v>
      </c>
      <c r="D77" s="295">
        <v>4305014</v>
      </c>
      <c r="E77" s="295">
        <v>4305014</v>
      </c>
      <c r="F77" s="295">
        <v>1808414</v>
      </c>
      <c r="G77" s="295">
        <v>1808414</v>
      </c>
      <c r="H77" s="295">
        <v>1808414</v>
      </c>
      <c r="I77" s="295">
        <v>1808414</v>
      </c>
      <c r="J77" s="295">
        <v>1808414</v>
      </c>
      <c r="K77" s="295">
        <v>1808414</v>
      </c>
      <c r="L77" s="295">
        <v>1761613</v>
      </c>
      <c r="M77" s="295">
        <v>356507</v>
      </c>
      <c r="N77" s="295">
        <v>12</v>
      </c>
      <c r="O77" s="295">
        <v>776</v>
      </c>
      <c r="P77" s="295">
        <v>776</v>
      </c>
      <c r="Q77" s="295">
        <v>354</v>
      </c>
      <c r="R77" s="295">
        <v>354</v>
      </c>
      <c r="S77" s="295">
        <v>354</v>
      </c>
      <c r="T77" s="295">
        <v>354</v>
      </c>
      <c r="U77" s="295">
        <v>354</v>
      </c>
      <c r="V77" s="295">
        <v>354</v>
      </c>
      <c r="W77" s="295">
        <v>349</v>
      </c>
      <c r="X77" s="295">
        <v>114</v>
      </c>
      <c r="Y77" s="410"/>
      <c r="Z77" s="410">
        <v>2.9139260648408816E-2</v>
      </c>
      <c r="AA77" s="410">
        <v>5.4850889228903457E-3</v>
      </c>
      <c r="AB77" s="410"/>
      <c r="AC77" s="410">
        <v>0.96537565042870077</v>
      </c>
      <c r="AD77" s="410"/>
      <c r="AE77" s="410"/>
      <c r="AF77" s="415"/>
      <c r="AG77" s="415"/>
      <c r="AH77" s="415"/>
      <c r="AI77" s="415"/>
      <c r="AJ77" s="415"/>
      <c r="AK77" s="415"/>
      <c r="AL77" s="415"/>
      <c r="AM77" s="296">
        <f>SUM(Y77:AL77)</f>
        <v>0.99999999999999989</v>
      </c>
    </row>
    <row r="78" spans="1:39" outlineLevel="1">
      <c r="B78" s="519" t="s">
        <v>267</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1">
        <f>Y77</f>
        <v>0</v>
      </c>
      <c r="Z78" s="411">
        <f t="shared" ref="Z78:AL78" si="13">Z77</f>
        <v>2.9139260648408816E-2</v>
      </c>
      <c r="AA78" s="411">
        <f t="shared" si="13"/>
        <v>5.4850889228903457E-3</v>
      </c>
      <c r="AB78" s="411">
        <f t="shared" si="13"/>
        <v>0</v>
      </c>
      <c r="AC78" s="411">
        <f t="shared" si="13"/>
        <v>0.96537565042870077</v>
      </c>
      <c r="AD78" s="411">
        <f t="shared" si="13"/>
        <v>0</v>
      </c>
      <c r="AE78" s="411">
        <f t="shared" si="13"/>
        <v>0</v>
      </c>
      <c r="AF78" s="411">
        <f t="shared" si="13"/>
        <v>0</v>
      </c>
      <c r="AG78" s="411">
        <f t="shared" si="13"/>
        <v>0</v>
      </c>
      <c r="AH78" s="411">
        <f t="shared" si="13"/>
        <v>0</v>
      </c>
      <c r="AI78" s="411">
        <f t="shared" si="13"/>
        <v>0</v>
      </c>
      <c r="AJ78" s="411">
        <f t="shared" si="13"/>
        <v>0</v>
      </c>
      <c r="AK78" s="411">
        <f t="shared" si="13"/>
        <v>0</v>
      </c>
      <c r="AL78" s="411">
        <f t="shared" si="13"/>
        <v>0</v>
      </c>
      <c r="AM78" s="306"/>
    </row>
    <row r="79" spans="1:39" outlineLevel="1">
      <c r="B79" s="519"/>
      <c r="C79" s="305"/>
      <c r="D79" s="291"/>
      <c r="E79" s="291"/>
      <c r="F79" s="291"/>
      <c r="G79" s="291"/>
      <c r="H79" s="291"/>
      <c r="I79" s="291"/>
      <c r="J79" s="291"/>
      <c r="K79" s="291"/>
      <c r="L79" s="291"/>
      <c r="M79" s="291"/>
      <c r="N79" s="291"/>
      <c r="O79" s="291"/>
      <c r="P79" s="291"/>
      <c r="Q79" s="291"/>
      <c r="R79" s="291"/>
      <c r="S79" s="291"/>
      <c r="T79" s="291"/>
      <c r="U79" s="291"/>
      <c r="V79" s="291"/>
      <c r="W79" s="291"/>
      <c r="X79" s="291"/>
      <c r="Y79" s="412"/>
      <c r="Z79" s="412"/>
      <c r="AA79" s="412"/>
      <c r="AB79" s="412"/>
      <c r="AC79" s="412"/>
      <c r="AD79" s="412"/>
      <c r="AE79" s="412"/>
      <c r="AF79" s="412"/>
      <c r="AG79" s="412"/>
      <c r="AH79" s="412"/>
      <c r="AI79" s="412"/>
      <c r="AJ79" s="412"/>
      <c r="AK79" s="412"/>
      <c r="AL79" s="412"/>
      <c r="AM79" s="306"/>
    </row>
    <row r="80" spans="1:39" ht="15.75" outlineLevel="1">
      <c r="B80" s="288" t="s">
        <v>107</v>
      </c>
      <c r="C80" s="289"/>
      <c r="D80" s="290"/>
      <c r="E80" s="290"/>
      <c r="F80" s="290"/>
      <c r="G80" s="290"/>
      <c r="H80" s="290"/>
      <c r="I80" s="290"/>
      <c r="J80" s="290"/>
      <c r="K80" s="290"/>
      <c r="L80" s="290"/>
      <c r="M80" s="290"/>
      <c r="N80" s="290"/>
      <c r="O80" s="290"/>
      <c r="P80" s="290"/>
      <c r="Q80" s="290"/>
      <c r="R80" s="290"/>
      <c r="S80" s="290"/>
      <c r="T80" s="290"/>
      <c r="U80" s="290"/>
      <c r="V80" s="290"/>
      <c r="W80" s="290"/>
      <c r="X80" s="290"/>
      <c r="Y80" s="414"/>
      <c r="Z80" s="414"/>
      <c r="AA80" s="414"/>
      <c r="AB80" s="414"/>
      <c r="AC80" s="414"/>
      <c r="AD80" s="414"/>
      <c r="AE80" s="414"/>
      <c r="AF80" s="414"/>
      <c r="AG80" s="414"/>
      <c r="AH80" s="414"/>
      <c r="AI80" s="414"/>
      <c r="AJ80" s="414"/>
      <c r="AK80" s="414"/>
      <c r="AL80" s="414"/>
      <c r="AM80" s="292"/>
    </row>
    <row r="81" spans="1:40" outlineLevel="1">
      <c r="A81" s="521">
        <v>14</v>
      </c>
      <c r="B81" s="315" t="s">
        <v>108</v>
      </c>
      <c r="C81" s="291" t="s">
        <v>25</v>
      </c>
      <c r="D81" s="295">
        <v>291475</v>
      </c>
      <c r="E81" s="295">
        <v>221881</v>
      </c>
      <c r="F81" s="295">
        <v>210010</v>
      </c>
      <c r="G81" s="295">
        <v>198970</v>
      </c>
      <c r="H81" s="295">
        <v>198901</v>
      </c>
      <c r="I81" s="295">
        <v>198901</v>
      </c>
      <c r="J81" s="295">
        <v>190926</v>
      </c>
      <c r="K81" s="295">
        <v>190926</v>
      </c>
      <c r="L81" s="295">
        <v>87102</v>
      </c>
      <c r="M81" s="295">
        <v>86500</v>
      </c>
      <c r="N81" s="295">
        <v>12</v>
      </c>
      <c r="O81" s="295">
        <v>23</v>
      </c>
      <c r="P81" s="295">
        <v>19</v>
      </c>
      <c r="Q81" s="295">
        <v>19</v>
      </c>
      <c r="R81" s="295">
        <v>18</v>
      </c>
      <c r="S81" s="295">
        <v>18</v>
      </c>
      <c r="T81" s="295">
        <v>18</v>
      </c>
      <c r="U81" s="295">
        <v>18</v>
      </c>
      <c r="V81" s="295">
        <v>18</v>
      </c>
      <c r="W81" s="295">
        <v>12</v>
      </c>
      <c r="X81" s="295">
        <v>12</v>
      </c>
      <c r="Y81" s="532">
        <v>1</v>
      </c>
      <c r="Z81" s="410"/>
      <c r="AA81" s="410"/>
      <c r="AB81" s="410"/>
      <c r="AC81" s="410"/>
      <c r="AD81" s="410"/>
      <c r="AE81" s="410"/>
      <c r="AF81" s="410"/>
      <c r="AG81" s="410"/>
      <c r="AH81" s="410"/>
      <c r="AI81" s="410"/>
      <c r="AJ81" s="410"/>
      <c r="AK81" s="410"/>
      <c r="AL81" s="410"/>
      <c r="AM81" s="296">
        <f>SUM(Y81:AL81)</f>
        <v>1</v>
      </c>
    </row>
    <row r="82" spans="1:40" outlineLevel="1">
      <c r="B82" s="294" t="s">
        <v>267</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 t="shared" ref="Y82:AL82" si="14">Y81</f>
        <v>1</v>
      </c>
      <c r="Z82" s="411">
        <f t="shared" si="14"/>
        <v>0</v>
      </c>
      <c r="AA82" s="411">
        <f t="shared" si="14"/>
        <v>0</v>
      </c>
      <c r="AB82" s="411">
        <f t="shared" si="14"/>
        <v>0</v>
      </c>
      <c r="AC82" s="411">
        <f t="shared" si="14"/>
        <v>0</v>
      </c>
      <c r="AD82" s="411">
        <f t="shared" si="14"/>
        <v>0</v>
      </c>
      <c r="AE82" s="411">
        <f t="shared" si="14"/>
        <v>0</v>
      </c>
      <c r="AF82" s="411">
        <f t="shared" si="14"/>
        <v>0</v>
      </c>
      <c r="AG82" s="411">
        <f t="shared" si="14"/>
        <v>0</v>
      </c>
      <c r="AH82" s="411">
        <f t="shared" si="14"/>
        <v>0</v>
      </c>
      <c r="AI82" s="411">
        <f t="shared" si="14"/>
        <v>0</v>
      </c>
      <c r="AJ82" s="411">
        <f t="shared" si="14"/>
        <v>0</v>
      </c>
      <c r="AK82" s="411">
        <f t="shared" si="14"/>
        <v>0</v>
      </c>
      <c r="AL82" s="411">
        <f t="shared" si="14"/>
        <v>0</v>
      </c>
      <c r="AM82" s="297"/>
    </row>
    <row r="83" spans="1:40" s="514" customFormat="1" outlineLevel="1">
      <c r="A83" s="522"/>
      <c r="B83" s="294"/>
      <c r="C83" s="291"/>
      <c r="D83" s="291"/>
      <c r="E83" s="291"/>
      <c r="F83" s="291"/>
      <c r="G83" s="291"/>
      <c r="H83" s="291"/>
      <c r="I83" s="291"/>
      <c r="J83" s="291"/>
      <c r="K83" s="291"/>
      <c r="L83" s="291"/>
      <c r="M83" s="291"/>
      <c r="N83" s="467"/>
      <c r="O83" s="291"/>
      <c r="P83" s="291"/>
      <c r="Q83" s="291"/>
      <c r="R83" s="291"/>
      <c r="S83" s="291"/>
      <c r="T83" s="291"/>
      <c r="U83" s="291"/>
      <c r="V83" s="291"/>
      <c r="W83" s="291"/>
      <c r="X83" s="291"/>
      <c r="Y83" s="411"/>
      <c r="Z83" s="411"/>
      <c r="AA83" s="411"/>
      <c r="AB83" s="411"/>
      <c r="AC83" s="411"/>
      <c r="AD83" s="411"/>
      <c r="AE83" s="411"/>
      <c r="AF83" s="411"/>
      <c r="AG83" s="411"/>
      <c r="AH83" s="411"/>
      <c r="AI83" s="411"/>
      <c r="AJ83" s="411"/>
      <c r="AK83" s="411"/>
      <c r="AL83" s="411"/>
      <c r="AM83" s="515"/>
      <c r="AN83" s="629"/>
    </row>
    <row r="84" spans="1:40" s="309" customFormat="1" ht="15.75" hidden="1" outlineLevel="1">
      <c r="A84" s="522"/>
      <c r="B84" s="288" t="s">
        <v>489</v>
      </c>
      <c r="C84" s="291"/>
      <c r="D84" s="291"/>
      <c r="E84" s="291"/>
      <c r="F84" s="291"/>
      <c r="G84" s="291"/>
      <c r="H84" s="291"/>
      <c r="I84" s="291"/>
      <c r="J84" s="291"/>
      <c r="K84" s="291"/>
      <c r="L84" s="291"/>
      <c r="M84" s="291"/>
      <c r="N84" s="291"/>
      <c r="O84" s="291"/>
      <c r="P84" s="291"/>
      <c r="Q84" s="291"/>
      <c r="R84" s="291"/>
      <c r="S84" s="291"/>
      <c r="T84" s="291"/>
      <c r="U84" s="291"/>
      <c r="V84" s="291"/>
      <c r="W84" s="291"/>
      <c r="X84" s="291"/>
      <c r="Y84" s="412"/>
      <c r="Z84" s="412"/>
      <c r="AA84" s="412"/>
      <c r="AB84" s="412"/>
      <c r="AC84" s="412"/>
      <c r="AD84" s="412"/>
      <c r="AE84" s="416"/>
      <c r="AF84" s="416"/>
      <c r="AG84" s="416"/>
      <c r="AH84" s="416"/>
      <c r="AI84" s="416"/>
      <c r="AJ84" s="416"/>
      <c r="AK84" s="416"/>
      <c r="AL84" s="416"/>
      <c r="AM84" s="516"/>
      <c r="AN84" s="630"/>
    </row>
    <row r="85" spans="1:40" hidden="1" outlineLevel="1">
      <c r="A85" s="521">
        <v>15</v>
      </c>
      <c r="B85" s="294" t="s">
        <v>494</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410"/>
      <c r="Z85" s="410"/>
      <c r="AA85" s="410"/>
      <c r="AB85" s="410"/>
      <c r="AC85" s="410"/>
      <c r="AD85" s="410"/>
      <c r="AE85" s="410"/>
      <c r="AF85" s="410"/>
      <c r="AG85" s="410"/>
      <c r="AH85" s="410"/>
      <c r="AI85" s="410"/>
      <c r="AJ85" s="410"/>
      <c r="AK85" s="410"/>
      <c r="AL85" s="410"/>
      <c r="AM85" s="296">
        <f>SUM(Y85:AL85)</f>
        <v>0</v>
      </c>
    </row>
    <row r="86" spans="1:40" hidden="1" outlineLevel="1">
      <c r="B86" s="294" t="s">
        <v>267</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1">
        <f t="shared" ref="Y86:AD86" si="15">Y85</f>
        <v>0</v>
      </c>
      <c r="Z86" s="411">
        <f t="shared" si="15"/>
        <v>0</v>
      </c>
      <c r="AA86" s="411">
        <f t="shared" si="15"/>
        <v>0</v>
      </c>
      <c r="AB86" s="411">
        <f t="shared" si="15"/>
        <v>0</v>
      </c>
      <c r="AC86" s="411">
        <f t="shared" si="15"/>
        <v>0</v>
      </c>
      <c r="AD86" s="411">
        <f t="shared" si="15"/>
        <v>0</v>
      </c>
      <c r="AE86" s="411">
        <f t="shared" ref="AE86:AL86" si="16">AE85</f>
        <v>0</v>
      </c>
      <c r="AF86" s="411">
        <f t="shared" si="16"/>
        <v>0</v>
      </c>
      <c r="AG86" s="411">
        <f t="shared" si="16"/>
        <v>0</v>
      </c>
      <c r="AH86" s="411">
        <f t="shared" si="16"/>
        <v>0</v>
      </c>
      <c r="AI86" s="411">
        <f t="shared" si="16"/>
        <v>0</v>
      </c>
      <c r="AJ86" s="411">
        <f t="shared" si="16"/>
        <v>0</v>
      </c>
      <c r="AK86" s="411">
        <f t="shared" si="16"/>
        <v>0</v>
      </c>
      <c r="AL86" s="411">
        <f t="shared" si="16"/>
        <v>0</v>
      </c>
      <c r="AM86" s="297"/>
    </row>
    <row r="87" spans="1:40" hidden="1" outlineLevel="1">
      <c r="B87" s="315"/>
      <c r="C87" s="305"/>
      <c r="D87" s="291"/>
      <c r="E87" s="291"/>
      <c r="F87" s="291"/>
      <c r="G87" s="291"/>
      <c r="H87" s="291"/>
      <c r="I87" s="291"/>
      <c r="J87" s="291"/>
      <c r="K87" s="291"/>
      <c r="L87" s="291"/>
      <c r="M87" s="291"/>
      <c r="N87" s="291"/>
      <c r="O87" s="291"/>
      <c r="P87" s="291"/>
      <c r="Q87" s="291"/>
      <c r="R87" s="291"/>
      <c r="S87" s="291"/>
      <c r="T87" s="291"/>
      <c r="U87" s="291"/>
      <c r="V87" s="291"/>
      <c r="W87" s="291"/>
      <c r="X87" s="291"/>
      <c r="Y87" s="412"/>
      <c r="Z87" s="412"/>
      <c r="AA87" s="412"/>
      <c r="AB87" s="412"/>
      <c r="AC87" s="412"/>
      <c r="AD87" s="412"/>
      <c r="AE87" s="412"/>
      <c r="AF87" s="412"/>
      <c r="AG87" s="412"/>
      <c r="AH87" s="412"/>
      <c r="AI87" s="412"/>
      <c r="AJ87" s="412"/>
      <c r="AK87" s="412"/>
      <c r="AL87" s="412"/>
      <c r="AM87" s="306"/>
    </row>
    <row r="88" spans="1:40" s="283" customFormat="1" hidden="1" outlineLevel="1">
      <c r="A88" s="521">
        <v>16</v>
      </c>
      <c r="B88" s="324" t="s">
        <v>490</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410"/>
      <c r="Z88" s="410"/>
      <c r="AA88" s="410"/>
      <c r="AB88" s="410"/>
      <c r="AC88" s="410"/>
      <c r="AD88" s="410"/>
      <c r="AE88" s="410"/>
      <c r="AF88" s="410"/>
      <c r="AG88" s="410"/>
      <c r="AH88" s="410"/>
      <c r="AI88" s="410"/>
      <c r="AJ88" s="410"/>
      <c r="AK88" s="410"/>
      <c r="AL88" s="410"/>
      <c r="AM88" s="296">
        <f>SUM(Y88:AL88)</f>
        <v>0</v>
      </c>
    </row>
    <row r="89" spans="1:40" s="283" customFormat="1" hidden="1" outlineLevel="1">
      <c r="A89" s="521"/>
      <c r="B89" s="324" t="s">
        <v>267</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1">
        <f t="shared" ref="Y89:AD89" si="17">Y88</f>
        <v>0</v>
      </c>
      <c r="Z89" s="411">
        <f t="shared" si="17"/>
        <v>0</v>
      </c>
      <c r="AA89" s="411">
        <f t="shared" si="17"/>
        <v>0</v>
      </c>
      <c r="AB89" s="411">
        <f t="shared" si="17"/>
        <v>0</v>
      </c>
      <c r="AC89" s="411">
        <f t="shared" si="17"/>
        <v>0</v>
      </c>
      <c r="AD89" s="411">
        <f t="shared" si="17"/>
        <v>0</v>
      </c>
      <c r="AE89" s="411">
        <f t="shared" ref="AE89:AL89" si="18">AE88</f>
        <v>0</v>
      </c>
      <c r="AF89" s="411">
        <f t="shared" si="18"/>
        <v>0</v>
      </c>
      <c r="AG89" s="411">
        <f t="shared" si="18"/>
        <v>0</v>
      </c>
      <c r="AH89" s="411">
        <f t="shared" si="18"/>
        <v>0</v>
      </c>
      <c r="AI89" s="411">
        <f t="shared" si="18"/>
        <v>0</v>
      </c>
      <c r="AJ89" s="411">
        <f t="shared" si="18"/>
        <v>0</v>
      </c>
      <c r="AK89" s="411">
        <f t="shared" si="18"/>
        <v>0</v>
      </c>
      <c r="AL89" s="411">
        <f t="shared" si="18"/>
        <v>0</v>
      </c>
      <c r="AM89" s="297"/>
    </row>
    <row r="90" spans="1:40" s="283" customFormat="1" hidden="1" outlineLevel="1">
      <c r="A90" s="521"/>
      <c r="B90" s="324"/>
      <c r="C90" s="291"/>
      <c r="D90" s="291"/>
      <c r="E90" s="291"/>
      <c r="F90" s="291"/>
      <c r="G90" s="291"/>
      <c r="H90" s="291"/>
      <c r="I90" s="291"/>
      <c r="J90" s="291"/>
      <c r="K90" s="291"/>
      <c r="L90" s="291"/>
      <c r="M90" s="291"/>
      <c r="N90" s="291"/>
      <c r="O90" s="291"/>
      <c r="P90" s="291"/>
      <c r="Q90" s="291"/>
      <c r="R90" s="291"/>
      <c r="S90" s="291"/>
      <c r="T90" s="291"/>
      <c r="U90" s="291"/>
      <c r="V90" s="291"/>
      <c r="W90" s="291"/>
      <c r="X90" s="291"/>
      <c r="Y90" s="412"/>
      <c r="Z90" s="412"/>
      <c r="AA90" s="412"/>
      <c r="AB90" s="412"/>
      <c r="AC90" s="412"/>
      <c r="AD90" s="412"/>
      <c r="AE90" s="416"/>
      <c r="AF90" s="416"/>
      <c r="AG90" s="416"/>
      <c r="AH90" s="416"/>
      <c r="AI90" s="416"/>
      <c r="AJ90" s="416"/>
      <c r="AK90" s="416"/>
      <c r="AL90" s="416"/>
      <c r="AM90" s="313"/>
    </row>
    <row r="91" spans="1:40" ht="15.75" hidden="1" outlineLevel="1">
      <c r="B91" s="518" t="s">
        <v>495</v>
      </c>
      <c r="C91" s="320"/>
      <c r="D91" s="290"/>
      <c r="E91" s="290"/>
      <c r="F91" s="290"/>
      <c r="G91" s="290"/>
      <c r="H91" s="290"/>
      <c r="I91" s="290"/>
      <c r="J91" s="290"/>
      <c r="K91" s="290"/>
      <c r="L91" s="290"/>
      <c r="M91" s="290"/>
      <c r="N91" s="290"/>
      <c r="O91" s="290"/>
      <c r="P91" s="290"/>
      <c r="Q91" s="290"/>
      <c r="R91" s="290"/>
      <c r="S91" s="290"/>
      <c r="T91" s="290"/>
      <c r="U91" s="290"/>
      <c r="V91" s="290"/>
      <c r="W91" s="290"/>
      <c r="X91" s="290"/>
      <c r="Y91" s="414"/>
      <c r="Z91" s="414"/>
      <c r="AA91" s="414"/>
      <c r="AB91" s="414"/>
      <c r="AC91" s="414"/>
      <c r="AD91" s="414"/>
      <c r="AE91" s="414"/>
      <c r="AF91" s="414"/>
      <c r="AG91" s="414"/>
      <c r="AH91" s="414"/>
      <c r="AI91" s="414"/>
      <c r="AJ91" s="414"/>
      <c r="AK91" s="414"/>
      <c r="AL91" s="414"/>
      <c r="AM91" s="292"/>
    </row>
    <row r="92" spans="1:40" hidden="1" outlineLevel="1">
      <c r="A92" s="521">
        <v>17</v>
      </c>
      <c r="B92" s="519"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426"/>
      <c r="Z92" s="410"/>
      <c r="AA92" s="410"/>
      <c r="AB92" s="410"/>
      <c r="AC92" s="410"/>
      <c r="AD92" s="410"/>
      <c r="AE92" s="410"/>
      <c r="AF92" s="415"/>
      <c r="AG92" s="415"/>
      <c r="AH92" s="415"/>
      <c r="AI92" s="415"/>
      <c r="AJ92" s="415"/>
      <c r="AK92" s="415"/>
      <c r="AL92" s="415"/>
      <c r="AM92" s="296">
        <f>SUM(Y92:AL92)</f>
        <v>0</v>
      </c>
    </row>
    <row r="93" spans="1:40" hidden="1" outlineLevel="1">
      <c r="B93" s="294" t="s">
        <v>267</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1">
        <f>Y92</f>
        <v>0</v>
      </c>
      <c r="Z93" s="411">
        <f t="shared" ref="Z93:AL93" si="19">Z92</f>
        <v>0</v>
      </c>
      <c r="AA93" s="411">
        <f t="shared" si="19"/>
        <v>0</v>
      </c>
      <c r="AB93" s="411">
        <f t="shared" si="19"/>
        <v>0</v>
      </c>
      <c r="AC93" s="411">
        <f t="shared" si="19"/>
        <v>0</v>
      </c>
      <c r="AD93" s="411">
        <f t="shared" si="19"/>
        <v>0</v>
      </c>
      <c r="AE93" s="411">
        <f t="shared" si="19"/>
        <v>0</v>
      </c>
      <c r="AF93" s="411">
        <f t="shared" si="19"/>
        <v>0</v>
      </c>
      <c r="AG93" s="411">
        <f t="shared" si="19"/>
        <v>0</v>
      </c>
      <c r="AH93" s="411">
        <f t="shared" si="19"/>
        <v>0</v>
      </c>
      <c r="AI93" s="411">
        <f t="shared" si="19"/>
        <v>0</v>
      </c>
      <c r="AJ93" s="411">
        <f t="shared" si="19"/>
        <v>0</v>
      </c>
      <c r="AK93" s="411">
        <f t="shared" si="19"/>
        <v>0</v>
      </c>
      <c r="AL93" s="411">
        <f t="shared" si="19"/>
        <v>0</v>
      </c>
      <c r="AM93" s="306"/>
    </row>
    <row r="94" spans="1:40" hidden="1" outlineLevel="1">
      <c r="B94" s="294"/>
      <c r="C94" s="291"/>
      <c r="D94" s="291"/>
      <c r="E94" s="291"/>
      <c r="F94" s="291"/>
      <c r="G94" s="291"/>
      <c r="H94" s="291"/>
      <c r="I94" s="291"/>
      <c r="J94" s="291"/>
      <c r="K94" s="291"/>
      <c r="L94" s="291"/>
      <c r="M94" s="291"/>
      <c r="N94" s="291"/>
      <c r="O94" s="291"/>
      <c r="P94" s="291"/>
      <c r="Q94" s="291"/>
      <c r="R94" s="291"/>
      <c r="S94" s="291"/>
      <c r="T94" s="291"/>
      <c r="U94" s="291"/>
      <c r="V94" s="291"/>
      <c r="W94" s="291"/>
      <c r="X94" s="291"/>
      <c r="Y94" s="422"/>
      <c r="Z94" s="425"/>
      <c r="AA94" s="425"/>
      <c r="AB94" s="425"/>
      <c r="AC94" s="425"/>
      <c r="AD94" s="425"/>
      <c r="AE94" s="425"/>
      <c r="AF94" s="425"/>
      <c r="AG94" s="425"/>
      <c r="AH94" s="425"/>
      <c r="AI94" s="425"/>
      <c r="AJ94" s="425"/>
      <c r="AK94" s="425"/>
      <c r="AL94" s="425"/>
      <c r="AM94" s="306"/>
    </row>
    <row r="95" spans="1:40" hidden="1" outlineLevel="1">
      <c r="A95" s="521">
        <v>18</v>
      </c>
      <c r="B95" s="519"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426"/>
      <c r="Z95" s="410"/>
      <c r="AA95" s="410"/>
      <c r="AB95" s="410"/>
      <c r="AC95" s="410"/>
      <c r="AD95" s="410"/>
      <c r="AE95" s="410"/>
      <c r="AF95" s="415"/>
      <c r="AG95" s="415"/>
      <c r="AH95" s="415"/>
      <c r="AI95" s="415"/>
      <c r="AJ95" s="415"/>
      <c r="AK95" s="415"/>
      <c r="AL95" s="415"/>
      <c r="AM95" s="296">
        <f>SUM(Y95:AL95)</f>
        <v>0</v>
      </c>
    </row>
    <row r="96" spans="1:40" hidden="1" outlineLevel="1">
      <c r="B96" s="294" t="s">
        <v>267</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1">
        <f t="shared" ref="Y96:AL96" si="20">Y95</f>
        <v>0</v>
      </c>
      <c r="Z96" s="411">
        <f t="shared" si="20"/>
        <v>0</v>
      </c>
      <c r="AA96" s="411">
        <f t="shared" si="20"/>
        <v>0</v>
      </c>
      <c r="AB96" s="411">
        <f t="shared" si="20"/>
        <v>0</v>
      </c>
      <c r="AC96" s="411">
        <f t="shared" si="20"/>
        <v>0</v>
      </c>
      <c r="AD96" s="411">
        <f t="shared" si="20"/>
        <v>0</v>
      </c>
      <c r="AE96" s="411">
        <f t="shared" si="20"/>
        <v>0</v>
      </c>
      <c r="AF96" s="411">
        <f t="shared" si="20"/>
        <v>0</v>
      </c>
      <c r="AG96" s="411">
        <f t="shared" si="20"/>
        <v>0</v>
      </c>
      <c r="AH96" s="411">
        <f t="shared" si="20"/>
        <v>0</v>
      </c>
      <c r="AI96" s="411">
        <f t="shared" si="20"/>
        <v>0</v>
      </c>
      <c r="AJ96" s="411">
        <f t="shared" si="20"/>
        <v>0</v>
      </c>
      <c r="AK96" s="411">
        <f t="shared" si="20"/>
        <v>0</v>
      </c>
      <c r="AL96" s="411">
        <f t="shared" si="20"/>
        <v>0</v>
      </c>
      <c r="AM96" s="306"/>
    </row>
    <row r="97" spans="1:39" hidden="1" outlineLevel="1">
      <c r="B97" s="322"/>
      <c r="C97" s="291"/>
      <c r="D97" s="291"/>
      <c r="E97" s="291"/>
      <c r="F97" s="291"/>
      <c r="G97" s="291"/>
      <c r="H97" s="291"/>
      <c r="I97" s="291"/>
      <c r="J97" s="291"/>
      <c r="K97" s="291"/>
      <c r="L97" s="291"/>
      <c r="M97" s="291"/>
      <c r="N97" s="291"/>
      <c r="O97" s="291"/>
      <c r="P97" s="291"/>
      <c r="Q97" s="291"/>
      <c r="R97" s="291"/>
      <c r="S97" s="291"/>
      <c r="T97" s="291"/>
      <c r="U97" s="291"/>
      <c r="V97" s="291"/>
      <c r="W97" s="291"/>
      <c r="X97" s="291"/>
      <c r="Y97" s="423"/>
      <c r="Z97" s="424"/>
      <c r="AA97" s="424"/>
      <c r="AB97" s="424"/>
      <c r="AC97" s="424"/>
      <c r="AD97" s="424"/>
      <c r="AE97" s="424"/>
      <c r="AF97" s="424"/>
      <c r="AG97" s="424"/>
      <c r="AH97" s="424"/>
      <c r="AI97" s="424"/>
      <c r="AJ97" s="424"/>
      <c r="AK97" s="424"/>
      <c r="AL97" s="424"/>
      <c r="AM97" s="297"/>
    </row>
    <row r="98" spans="1:39" hidden="1" outlineLevel="1">
      <c r="A98" s="521">
        <v>19</v>
      </c>
      <c r="B98" s="519"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426"/>
      <c r="Z98" s="410"/>
      <c r="AA98" s="410"/>
      <c r="AB98" s="410"/>
      <c r="AC98" s="410"/>
      <c r="AD98" s="410"/>
      <c r="AE98" s="410"/>
      <c r="AF98" s="415"/>
      <c r="AG98" s="415"/>
      <c r="AH98" s="415"/>
      <c r="AI98" s="415"/>
      <c r="AJ98" s="415"/>
      <c r="AK98" s="415"/>
      <c r="AL98" s="415"/>
      <c r="AM98" s="296">
        <f>SUM(Y98:AL98)</f>
        <v>0</v>
      </c>
    </row>
    <row r="99" spans="1:39" hidden="1" outlineLevel="1">
      <c r="B99" s="294" t="s">
        <v>267</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1">
        <f>Y98</f>
        <v>0</v>
      </c>
      <c r="Z99" s="411">
        <f t="shared" ref="Z99:AL99" si="21">Z98</f>
        <v>0</v>
      </c>
      <c r="AA99" s="411">
        <f t="shared" si="21"/>
        <v>0</v>
      </c>
      <c r="AB99" s="411">
        <f t="shared" si="21"/>
        <v>0</v>
      </c>
      <c r="AC99" s="411">
        <f t="shared" si="21"/>
        <v>0</v>
      </c>
      <c r="AD99" s="411">
        <f t="shared" si="21"/>
        <v>0</v>
      </c>
      <c r="AE99" s="411">
        <f t="shared" si="21"/>
        <v>0</v>
      </c>
      <c r="AF99" s="411">
        <f t="shared" si="21"/>
        <v>0</v>
      </c>
      <c r="AG99" s="411">
        <f t="shared" si="21"/>
        <v>0</v>
      </c>
      <c r="AH99" s="411">
        <f t="shared" si="21"/>
        <v>0</v>
      </c>
      <c r="AI99" s="411">
        <f t="shared" si="21"/>
        <v>0</v>
      </c>
      <c r="AJ99" s="411">
        <f t="shared" si="21"/>
        <v>0</v>
      </c>
      <c r="AK99" s="411">
        <f t="shared" si="21"/>
        <v>0</v>
      </c>
      <c r="AL99" s="411">
        <f t="shared" si="21"/>
        <v>0</v>
      </c>
      <c r="AM99" s="297"/>
    </row>
    <row r="100" spans="1:39" hidden="1" outlineLevel="1">
      <c r="B100" s="322"/>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2"/>
      <c r="Z100" s="412"/>
      <c r="AA100" s="412"/>
      <c r="AB100" s="412"/>
      <c r="AC100" s="412"/>
      <c r="AD100" s="412"/>
      <c r="AE100" s="412"/>
      <c r="AF100" s="412"/>
      <c r="AG100" s="412"/>
      <c r="AH100" s="412"/>
      <c r="AI100" s="412"/>
      <c r="AJ100" s="412"/>
      <c r="AK100" s="412"/>
      <c r="AL100" s="412"/>
      <c r="AM100" s="306"/>
    </row>
    <row r="101" spans="1:39" hidden="1" outlineLevel="1">
      <c r="A101" s="521">
        <v>20</v>
      </c>
      <c r="B101" s="519"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26"/>
      <c r="Z101" s="410"/>
      <c r="AA101" s="410"/>
      <c r="AB101" s="410"/>
      <c r="AC101" s="410"/>
      <c r="AD101" s="410"/>
      <c r="AE101" s="410"/>
      <c r="AF101" s="415"/>
      <c r="AG101" s="415"/>
      <c r="AH101" s="415"/>
      <c r="AI101" s="415"/>
      <c r="AJ101" s="415"/>
      <c r="AK101" s="415"/>
      <c r="AL101" s="415"/>
      <c r="AM101" s="296">
        <f>SUM(Y101:AL101)</f>
        <v>0</v>
      </c>
    </row>
    <row r="102" spans="1:39" hidden="1" outlineLevel="1">
      <c r="B102" s="294" t="s">
        <v>267</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1">
        <f t="shared" ref="Y102:AL102" si="22">Y101</f>
        <v>0</v>
      </c>
      <c r="Z102" s="411">
        <f t="shared" si="22"/>
        <v>0</v>
      </c>
      <c r="AA102" s="411">
        <f t="shared" si="22"/>
        <v>0</v>
      </c>
      <c r="AB102" s="411">
        <f t="shared" si="22"/>
        <v>0</v>
      </c>
      <c r="AC102" s="411">
        <f t="shared" si="22"/>
        <v>0</v>
      </c>
      <c r="AD102" s="411">
        <f t="shared" si="22"/>
        <v>0</v>
      </c>
      <c r="AE102" s="411">
        <f t="shared" si="22"/>
        <v>0</v>
      </c>
      <c r="AF102" s="411">
        <f t="shared" si="22"/>
        <v>0</v>
      </c>
      <c r="AG102" s="411">
        <f t="shared" si="22"/>
        <v>0</v>
      </c>
      <c r="AH102" s="411">
        <f t="shared" si="22"/>
        <v>0</v>
      </c>
      <c r="AI102" s="411">
        <f t="shared" si="22"/>
        <v>0</v>
      </c>
      <c r="AJ102" s="411">
        <f t="shared" si="22"/>
        <v>0</v>
      </c>
      <c r="AK102" s="411">
        <f t="shared" si="22"/>
        <v>0</v>
      </c>
      <c r="AL102" s="411">
        <f t="shared" si="22"/>
        <v>0</v>
      </c>
      <c r="AM102" s="306"/>
    </row>
    <row r="103" spans="1:39" ht="15.75" hidden="1" outlineLevel="1">
      <c r="B103" s="323"/>
      <c r="C103" s="300"/>
      <c r="D103" s="291"/>
      <c r="E103" s="291"/>
      <c r="F103" s="291"/>
      <c r="G103" s="291"/>
      <c r="H103" s="291"/>
      <c r="I103" s="291"/>
      <c r="J103" s="291"/>
      <c r="K103" s="291"/>
      <c r="L103" s="291"/>
      <c r="M103" s="291"/>
      <c r="N103" s="300"/>
      <c r="O103" s="291"/>
      <c r="P103" s="291"/>
      <c r="Q103" s="291"/>
      <c r="R103" s="291"/>
      <c r="S103" s="291"/>
      <c r="T103" s="291"/>
      <c r="U103" s="291"/>
      <c r="V103" s="291"/>
      <c r="W103" s="291"/>
      <c r="X103" s="291"/>
      <c r="Y103" s="412"/>
      <c r="Z103" s="412"/>
      <c r="AA103" s="412"/>
      <c r="AB103" s="412"/>
      <c r="AC103" s="412"/>
      <c r="AD103" s="412"/>
      <c r="AE103" s="412"/>
      <c r="AF103" s="412"/>
      <c r="AG103" s="412"/>
      <c r="AH103" s="412"/>
      <c r="AI103" s="412"/>
      <c r="AJ103" s="412"/>
      <c r="AK103" s="412"/>
      <c r="AL103" s="412"/>
      <c r="AM103" s="306"/>
    </row>
    <row r="104" spans="1:39" ht="15.75" hidden="1" outlineLevel="1">
      <c r="B104" s="517" t="s">
        <v>502</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75" hidden="1" outlineLevel="1">
      <c r="B105" s="288" t="s">
        <v>498</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idden="1" outlineLevel="1">
      <c r="A106" s="521">
        <v>21</v>
      </c>
      <c r="B106" s="519" t="s">
        <v>113</v>
      </c>
      <c r="C106" s="291" t="s">
        <v>25</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532"/>
      <c r="Z106" s="410"/>
      <c r="AA106" s="410"/>
      <c r="AB106" s="410"/>
      <c r="AC106" s="410"/>
      <c r="AD106" s="410"/>
      <c r="AE106" s="410"/>
      <c r="AF106" s="410"/>
      <c r="AG106" s="410"/>
      <c r="AH106" s="410"/>
      <c r="AI106" s="410"/>
      <c r="AJ106" s="410"/>
      <c r="AK106" s="410"/>
      <c r="AL106" s="410"/>
      <c r="AM106" s="296">
        <f>SUM(Y106:AL106)</f>
        <v>0</v>
      </c>
    </row>
    <row r="107" spans="1:39" hidden="1" outlineLevel="1">
      <c r="B107" s="294" t="s">
        <v>267</v>
      </c>
      <c r="C107" s="291" t="s">
        <v>163</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411">
        <f t="shared" ref="Y107:AL107" si="23">Y106</f>
        <v>0</v>
      </c>
      <c r="Z107" s="411">
        <f t="shared" si="23"/>
        <v>0</v>
      </c>
      <c r="AA107" s="411">
        <f t="shared" si="23"/>
        <v>0</v>
      </c>
      <c r="AB107" s="411">
        <f t="shared" si="23"/>
        <v>0</v>
      </c>
      <c r="AC107" s="411">
        <f t="shared" si="23"/>
        <v>0</v>
      </c>
      <c r="AD107" s="411">
        <f t="shared" si="23"/>
        <v>0</v>
      </c>
      <c r="AE107" s="411">
        <f t="shared" si="23"/>
        <v>0</v>
      </c>
      <c r="AF107" s="411">
        <f t="shared" si="23"/>
        <v>0</v>
      </c>
      <c r="AG107" s="411">
        <f t="shared" si="23"/>
        <v>0</v>
      </c>
      <c r="AH107" s="411">
        <f t="shared" si="23"/>
        <v>0</v>
      </c>
      <c r="AI107" s="411">
        <f t="shared" si="23"/>
        <v>0</v>
      </c>
      <c r="AJ107" s="411">
        <f t="shared" si="23"/>
        <v>0</v>
      </c>
      <c r="AK107" s="411">
        <f t="shared" si="23"/>
        <v>0</v>
      </c>
      <c r="AL107" s="411">
        <f t="shared" si="23"/>
        <v>0</v>
      </c>
      <c r="AM107" s="306"/>
    </row>
    <row r="108" spans="1:39" hidden="1" outlineLevel="1">
      <c r="B108" s="294"/>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422"/>
      <c r="Z108" s="425"/>
      <c r="AA108" s="425"/>
      <c r="AB108" s="425"/>
      <c r="AC108" s="425"/>
      <c r="AD108" s="425"/>
      <c r="AE108" s="425"/>
      <c r="AF108" s="425"/>
      <c r="AG108" s="425"/>
      <c r="AH108" s="425"/>
      <c r="AI108" s="425"/>
      <c r="AJ108" s="425"/>
      <c r="AK108" s="425"/>
      <c r="AL108" s="425"/>
      <c r="AM108" s="306"/>
    </row>
    <row r="109" spans="1:39" ht="30" hidden="1" outlineLevel="1">
      <c r="A109" s="521">
        <v>22</v>
      </c>
      <c r="B109" s="519" t="s">
        <v>114</v>
      </c>
      <c r="C109" s="291" t="s">
        <v>25</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532"/>
      <c r="Z109" s="410"/>
      <c r="AA109" s="410"/>
      <c r="AB109" s="410"/>
      <c r="AC109" s="410"/>
      <c r="AD109" s="410"/>
      <c r="AE109" s="410"/>
      <c r="AF109" s="410"/>
      <c r="AG109" s="410"/>
      <c r="AH109" s="410"/>
      <c r="AI109" s="410"/>
      <c r="AJ109" s="410"/>
      <c r="AK109" s="410"/>
      <c r="AL109" s="410"/>
      <c r="AM109" s="296">
        <f>SUM(Y109:AL109)</f>
        <v>0</v>
      </c>
    </row>
    <row r="110" spans="1:39" hidden="1" outlineLevel="1">
      <c r="B110" s="294" t="s">
        <v>267</v>
      </c>
      <c r="C110" s="291" t="s">
        <v>163</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411">
        <f t="shared" ref="Y110:AL110" si="24">Y109</f>
        <v>0</v>
      </c>
      <c r="Z110" s="411">
        <f t="shared" si="24"/>
        <v>0</v>
      </c>
      <c r="AA110" s="411">
        <f t="shared" si="24"/>
        <v>0</v>
      </c>
      <c r="AB110" s="411">
        <f t="shared" si="24"/>
        <v>0</v>
      </c>
      <c r="AC110" s="411">
        <f t="shared" si="24"/>
        <v>0</v>
      </c>
      <c r="AD110" s="411">
        <f t="shared" si="24"/>
        <v>0</v>
      </c>
      <c r="AE110" s="411">
        <f t="shared" si="24"/>
        <v>0</v>
      </c>
      <c r="AF110" s="411">
        <f t="shared" si="24"/>
        <v>0</v>
      </c>
      <c r="AG110" s="411">
        <f t="shared" si="24"/>
        <v>0</v>
      </c>
      <c r="AH110" s="411">
        <f t="shared" si="24"/>
        <v>0</v>
      </c>
      <c r="AI110" s="411">
        <f t="shared" si="24"/>
        <v>0</v>
      </c>
      <c r="AJ110" s="411">
        <f t="shared" si="24"/>
        <v>0</v>
      </c>
      <c r="AK110" s="411">
        <f t="shared" si="24"/>
        <v>0</v>
      </c>
      <c r="AL110" s="411">
        <f t="shared" si="24"/>
        <v>0</v>
      </c>
      <c r="AM110" s="306"/>
    </row>
    <row r="111" spans="1:39" hidden="1" outlineLevel="1">
      <c r="B111" s="294"/>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422"/>
      <c r="Z111" s="425"/>
      <c r="AA111" s="425"/>
      <c r="AB111" s="425"/>
      <c r="AC111" s="425"/>
      <c r="AD111" s="425"/>
      <c r="AE111" s="425"/>
      <c r="AF111" s="425"/>
      <c r="AG111" s="425"/>
      <c r="AH111" s="425"/>
      <c r="AI111" s="425"/>
      <c r="AJ111" s="425"/>
      <c r="AK111" s="425"/>
      <c r="AL111" s="425"/>
      <c r="AM111" s="306"/>
    </row>
    <row r="112" spans="1:39" ht="30" hidden="1" outlineLevel="1">
      <c r="A112" s="521">
        <v>23</v>
      </c>
      <c r="B112" s="519" t="s">
        <v>115</v>
      </c>
      <c r="C112" s="291" t="s">
        <v>25</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0"/>
      <c r="Z112" s="410"/>
      <c r="AA112" s="410"/>
      <c r="AB112" s="410"/>
      <c r="AC112" s="410"/>
      <c r="AD112" s="410"/>
      <c r="AE112" s="410"/>
      <c r="AF112" s="410"/>
      <c r="AG112" s="410"/>
      <c r="AH112" s="410"/>
      <c r="AI112" s="410"/>
      <c r="AJ112" s="410"/>
      <c r="AK112" s="410"/>
      <c r="AL112" s="410"/>
      <c r="AM112" s="296">
        <f>SUM(Y112:AL112)</f>
        <v>0</v>
      </c>
    </row>
    <row r="113" spans="1:39" hidden="1" outlineLevel="1">
      <c r="B113" s="294" t="s">
        <v>267</v>
      </c>
      <c r="C113" s="291" t="s">
        <v>163</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1">
        <f t="shared" ref="Y113:AL113" si="25">Y112</f>
        <v>0</v>
      </c>
      <c r="Z113" s="411">
        <f t="shared" si="25"/>
        <v>0</v>
      </c>
      <c r="AA113" s="411">
        <f t="shared" si="25"/>
        <v>0</v>
      </c>
      <c r="AB113" s="411">
        <f t="shared" si="25"/>
        <v>0</v>
      </c>
      <c r="AC113" s="411">
        <f t="shared" si="25"/>
        <v>0</v>
      </c>
      <c r="AD113" s="411">
        <f t="shared" si="25"/>
        <v>0</v>
      </c>
      <c r="AE113" s="411">
        <f t="shared" si="25"/>
        <v>0</v>
      </c>
      <c r="AF113" s="411">
        <f t="shared" si="25"/>
        <v>0</v>
      </c>
      <c r="AG113" s="411">
        <f t="shared" si="25"/>
        <v>0</v>
      </c>
      <c r="AH113" s="411">
        <f t="shared" si="25"/>
        <v>0</v>
      </c>
      <c r="AI113" s="411">
        <f t="shared" si="25"/>
        <v>0</v>
      </c>
      <c r="AJ113" s="411">
        <f t="shared" si="25"/>
        <v>0</v>
      </c>
      <c r="AK113" s="411">
        <f t="shared" si="25"/>
        <v>0</v>
      </c>
      <c r="AL113" s="411">
        <f t="shared" si="25"/>
        <v>0</v>
      </c>
      <c r="AM113" s="306"/>
    </row>
    <row r="114" spans="1:39" hidden="1" outlineLevel="1">
      <c r="B114" s="322"/>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422"/>
      <c r="Z114" s="425"/>
      <c r="AA114" s="425"/>
      <c r="AB114" s="425"/>
      <c r="AC114" s="425"/>
      <c r="AD114" s="425"/>
      <c r="AE114" s="425"/>
      <c r="AF114" s="425"/>
      <c r="AG114" s="425"/>
      <c r="AH114" s="425"/>
      <c r="AI114" s="425"/>
      <c r="AJ114" s="425"/>
      <c r="AK114" s="425"/>
      <c r="AL114" s="425"/>
      <c r="AM114" s="306"/>
    </row>
    <row r="115" spans="1:39" ht="30" hidden="1" outlineLevel="1">
      <c r="A115" s="521">
        <v>24</v>
      </c>
      <c r="B115" s="519" t="s">
        <v>116</v>
      </c>
      <c r="C115" s="291" t="s">
        <v>25</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0"/>
      <c r="Z115" s="410"/>
      <c r="AA115" s="410"/>
      <c r="AB115" s="410"/>
      <c r="AC115" s="410"/>
      <c r="AD115" s="410"/>
      <c r="AE115" s="410"/>
      <c r="AF115" s="410"/>
      <c r="AG115" s="410"/>
      <c r="AH115" s="410"/>
      <c r="AI115" s="410"/>
      <c r="AJ115" s="410"/>
      <c r="AK115" s="410"/>
      <c r="AL115" s="410"/>
      <c r="AM115" s="296">
        <f>SUM(Y115:AL115)</f>
        <v>0</v>
      </c>
    </row>
    <row r="116" spans="1:39" hidden="1" outlineLevel="1">
      <c r="B116" s="294" t="s">
        <v>267</v>
      </c>
      <c r="C116" s="291" t="s">
        <v>163</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1">
        <f t="shared" ref="Y116:AL116" si="26">Y115</f>
        <v>0</v>
      </c>
      <c r="Z116" s="411">
        <f t="shared" si="26"/>
        <v>0</v>
      </c>
      <c r="AA116" s="411">
        <f t="shared" si="26"/>
        <v>0</v>
      </c>
      <c r="AB116" s="411">
        <f t="shared" si="26"/>
        <v>0</v>
      </c>
      <c r="AC116" s="411">
        <f t="shared" si="26"/>
        <v>0</v>
      </c>
      <c r="AD116" s="411">
        <f t="shared" si="26"/>
        <v>0</v>
      </c>
      <c r="AE116" s="411">
        <f t="shared" si="26"/>
        <v>0</v>
      </c>
      <c r="AF116" s="411">
        <f t="shared" si="26"/>
        <v>0</v>
      </c>
      <c r="AG116" s="411">
        <f t="shared" si="26"/>
        <v>0</v>
      </c>
      <c r="AH116" s="411">
        <f t="shared" si="26"/>
        <v>0</v>
      </c>
      <c r="AI116" s="411">
        <f t="shared" si="26"/>
        <v>0</v>
      </c>
      <c r="AJ116" s="411">
        <f t="shared" si="26"/>
        <v>0</v>
      </c>
      <c r="AK116" s="411">
        <f t="shared" si="26"/>
        <v>0</v>
      </c>
      <c r="AL116" s="411">
        <f t="shared" si="26"/>
        <v>0</v>
      </c>
      <c r="AM116" s="306"/>
    </row>
    <row r="117" spans="1:39" hidden="1" outlineLevel="1">
      <c r="B117" s="294"/>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75" hidden="1" outlineLevel="1">
      <c r="B118" s="288" t="s">
        <v>499</v>
      </c>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idden="1" outlineLevel="1">
      <c r="A119" s="521">
        <v>25</v>
      </c>
      <c r="B119" s="519" t="s">
        <v>117</v>
      </c>
      <c r="C119" s="291" t="s">
        <v>25</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26"/>
      <c r="Z119" s="410"/>
      <c r="AA119" s="410"/>
      <c r="AB119" s="410"/>
      <c r="AC119" s="410"/>
      <c r="AD119" s="410"/>
      <c r="AE119" s="410"/>
      <c r="AF119" s="415"/>
      <c r="AG119" s="415"/>
      <c r="AH119" s="415"/>
      <c r="AI119" s="415"/>
      <c r="AJ119" s="415"/>
      <c r="AK119" s="415"/>
      <c r="AL119" s="415"/>
      <c r="AM119" s="296">
        <f>SUM(Y119:AL119)</f>
        <v>0</v>
      </c>
    </row>
    <row r="120" spans="1:39" hidden="1" outlineLevel="1">
      <c r="B120" s="294" t="s">
        <v>267</v>
      </c>
      <c r="C120" s="291" t="s">
        <v>163</v>
      </c>
      <c r="D120" s="295"/>
      <c r="E120" s="295"/>
      <c r="F120" s="295"/>
      <c r="G120" s="295"/>
      <c r="H120" s="295"/>
      <c r="I120" s="295"/>
      <c r="J120" s="295"/>
      <c r="K120" s="295"/>
      <c r="L120" s="295"/>
      <c r="M120" s="295"/>
      <c r="N120" s="295">
        <f>N119</f>
        <v>12</v>
      </c>
      <c r="O120" s="295"/>
      <c r="P120" s="295"/>
      <c r="Q120" s="295"/>
      <c r="R120" s="295"/>
      <c r="S120" s="295"/>
      <c r="T120" s="295"/>
      <c r="U120" s="295"/>
      <c r="V120" s="295"/>
      <c r="W120" s="295"/>
      <c r="X120" s="295"/>
      <c r="Y120" s="411">
        <f t="shared" ref="Y120:AL120" si="27">Y119</f>
        <v>0</v>
      </c>
      <c r="Z120" s="411">
        <f t="shared" si="27"/>
        <v>0</v>
      </c>
      <c r="AA120" s="411">
        <f t="shared" si="27"/>
        <v>0</v>
      </c>
      <c r="AB120" s="411">
        <f t="shared" si="27"/>
        <v>0</v>
      </c>
      <c r="AC120" s="411">
        <f t="shared" si="27"/>
        <v>0</v>
      </c>
      <c r="AD120" s="411">
        <f t="shared" si="27"/>
        <v>0</v>
      </c>
      <c r="AE120" s="411">
        <f t="shared" si="27"/>
        <v>0</v>
      </c>
      <c r="AF120" s="411">
        <f t="shared" si="27"/>
        <v>0</v>
      </c>
      <c r="AG120" s="411">
        <f t="shared" si="27"/>
        <v>0</v>
      </c>
      <c r="AH120" s="411">
        <f t="shared" si="27"/>
        <v>0</v>
      </c>
      <c r="AI120" s="411">
        <f t="shared" si="27"/>
        <v>0</v>
      </c>
      <c r="AJ120" s="411">
        <f t="shared" si="27"/>
        <v>0</v>
      </c>
      <c r="AK120" s="411">
        <f t="shared" si="27"/>
        <v>0</v>
      </c>
      <c r="AL120" s="411">
        <f t="shared" si="27"/>
        <v>0</v>
      </c>
      <c r="AM120" s="306"/>
    </row>
    <row r="121" spans="1:39" hidden="1" outlineLevel="1">
      <c r="B121" s="294"/>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412"/>
      <c r="Z121" s="425"/>
      <c r="AA121" s="425"/>
      <c r="AB121" s="425"/>
      <c r="AC121" s="425"/>
      <c r="AD121" s="425"/>
      <c r="AE121" s="425"/>
      <c r="AF121" s="425"/>
      <c r="AG121" s="425"/>
      <c r="AH121" s="425"/>
      <c r="AI121" s="425"/>
      <c r="AJ121" s="425"/>
      <c r="AK121" s="425"/>
      <c r="AL121" s="425"/>
      <c r="AM121" s="306"/>
    </row>
    <row r="122" spans="1:39" outlineLevel="1">
      <c r="A122" s="521">
        <v>26</v>
      </c>
      <c r="B122" s="519" t="s">
        <v>118</v>
      </c>
      <c r="C122" s="763" t="s">
        <v>25</v>
      </c>
      <c r="D122" s="295">
        <v>659315</v>
      </c>
      <c r="E122" s="295">
        <v>659315</v>
      </c>
      <c r="F122" s="295">
        <v>654657</v>
      </c>
      <c r="G122" s="295">
        <v>654657</v>
      </c>
      <c r="H122" s="295">
        <v>654657</v>
      </c>
      <c r="I122" s="295">
        <v>654657</v>
      </c>
      <c r="J122" s="295">
        <v>632190</v>
      </c>
      <c r="K122" s="295">
        <v>632190</v>
      </c>
      <c r="L122" s="295">
        <v>632190</v>
      </c>
      <c r="M122" s="295">
        <v>558960</v>
      </c>
      <c r="N122" s="295">
        <v>12</v>
      </c>
      <c r="O122" s="295">
        <v>113</v>
      </c>
      <c r="P122" s="295">
        <v>113</v>
      </c>
      <c r="Q122" s="295">
        <v>112</v>
      </c>
      <c r="R122" s="295">
        <v>112</v>
      </c>
      <c r="S122" s="295">
        <v>112</v>
      </c>
      <c r="T122" s="295">
        <v>112</v>
      </c>
      <c r="U122" s="295">
        <v>108</v>
      </c>
      <c r="V122" s="295">
        <v>108</v>
      </c>
      <c r="W122" s="295">
        <v>108</v>
      </c>
      <c r="X122" s="295">
        <v>96</v>
      </c>
      <c r="Y122" s="426">
        <v>6.9272608054299599E-3</v>
      </c>
      <c r="Z122" s="532">
        <v>0.12327267224842053</v>
      </c>
      <c r="AA122" s="532">
        <v>0.80456295967093561</v>
      </c>
      <c r="AB122" s="410">
        <v>4.837267105105637E-3</v>
      </c>
      <c r="AC122" s="532">
        <v>3.5563262562309406E-2</v>
      </c>
      <c r="AD122" s="410">
        <v>1.2563146710149362E-4</v>
      </c>
      <c r="AE122" s="410"/>
      <c r="AF122" s="415"/>
      <c r="AG122" s="415"/>
      <c r="AH122" s="415"/>
      <c r="AI122" s="415"/>
      <c r="AJ122" s="415"/>
      <c r="AK122" s="415"/>
      <c r="AL122" s="415"/>
      <c r="AM122" s="296">
        <f>SUM(Y122:AL122)</f>
        <v>0.97528905385930276</v>
      </c>
    </row>
    <row r="123" spans="1:39" outlineLevel="1">
      <c r="B123" s="294" t="s">
        <v>267</v>
      </c>
      <c r="C123" s="764" t="s">
        <v>763</v>
      </c>
      <c r="D123" s="295">
        <v>1290375</v>
      </c>
      <c r="E123" s="295">
        <v>1254573</v>
      </c>
      <c r="F123" s="295">
        <v>1253719</v>
      </c>
      <c r="G123" s="295">
        <v>1253719</v>
      </c>
      <c r="H123" s="295">
        <v>1253719</v>
      </c>
      <c r="I123" s="295">
        <v>1253719</v>
      </c>
      <c r="J123" s="295">
        <v>1209472</v>
      </c>
      <c r="K123" s="295">
        <v>1209472</v>
      </c>
      <c r="L123" s="295">
        <v>1209225</v>
      </c>
      <c r="M123" s="295">
        <v>1069402</v>
      </c>
      <c r="N123" s="295">
        <v>12</v>
      </c>
      <c r="O123" s="295">
        <v>311</v>
      </c>
      <c r="P123" s="295">
        <v>299</v>
      </c>
      <c r="Q123" s="295">
        <v>299</v>
      </c>
      <c r="R123" s="295">
        <v>299</v>
      </c>
      <c r="S123" s="295">
        <v>299</v>
      </c>
      <c r="T123" s="295">
        <v>299</v>
      </c>
      <c r="U123" s="295">
        <v>290</v>
      </c>
      <c r="V123" s="295">
        <v>290</v>
      </c>
      <c r="W123" s="295">
        <v>290</v>
      </c>
      <c r="X123" s="295">
        <v>263</v>
      </c>
      <c r="Y123" s="411">
        <f>Y122</f>
        <v>6.9272608054299599E-3</v>
      </c>
      <c r="Z123" s="411">
        <f t="shared" ref="Z123:AL123" si="28">Z122</f>
        <v>0.12327267224842053</v>
      </c>
      <c r="AA123" s="411">
        <f t="shared" si="28"/>
        <v>0.80456295967093561</v>
      </c>
      <c r="AB123" s="411">
        <f t="shared" si="28"/>
        <v>4.837267105105637E-3</v>
      </c>
      <c r="AC123" s="411">
        <f t="shared" si="28"/>
        <v>3.5563262562309406E-2</v>
      </c>
      <c r="AD123" s="411">
        <f t="shared" si="28"/>
        <v>1.2563146710149362E-4</v>
      </c>
      <c r="AE123" s="411">
        <f t="shared" si="28"/>
        <v>0</v>
      </c>
      <c r="AF123" s="411">
        <f t="shared" si="28"/>
        <v>0</v>
      </c>
      <c r="AG123" s="411">
        <f t="shared" si="28"/>
        <v>0</v>
      </c>
      <c r="AH123" s="411">
        <f t="shared" si="28"/>
        <v>0</v>
      </c>
      <c r="AI123" s="411">
        <f t="shared" si="28"/>
        <v>0</v>
      </c>
      <c r="AJ123" s="411">
        <f t="shared" si="28"/>
        <v>0</v>
      </c>
      <c r="AK123" s="411">
        <f t="shared" si="28"/>
        <v>0</v>
      </c>
      <c r="AL123" s="411">
        <f t="shared" si="28"/>
        <v>0</v>
      </c>
      <c r="AM123" s="296"/>
    </row>
    <row r="124" spans="1:39" outlineLevel="1">
      <c r="B124" s="294" t="s">
        <v>267</v>
      </c>
      <c r="C124" s="764" t="s">
        <v>764</v>
      </c>
      <c r="D124" s="295">
        <v>60827</v>
      </c>
      <c r="E124" s="295">
        <v>96630</v>
      </c>
      <c r="F124" s="295">
        <v>102142</v>
      </c>
      <c r="G124" s="295">
        <v>104944</v>
      </c>
      <c r="H124" s="295">
        <v>104944</v>
      </c>
      <c r="I124" s="295">
        <v>104944</v>
      </c>
      <c r="J124" s="295">
        <v>171658</v>
      </c>
      <c r="K124" s="295">
        <v>171658</v>
      </c>
      <c r="L124" s="295">
        <v>171904</v>
      </c>
      <c r="M124" s="295">
        <v>146686</v>
      </c>
      <c r="N124" s="295">
        <f>N122</f>
        <v>12</v>
      </c>
      <c r="O124" s="295">
        <v>8</v>
      </c>
      <c r="P124" s="295">
        <v>19</v>
      </c>
      <c r="Q124" s="295">
        <v>21</v>
      </c>
      <c r="R124" s="295">
        <v>22</v>
      </c>
      <c r="S124" s="295">
        <v>22</v>
      </c>
      <c r="T124" s="295">
        <v>22</v>
      </c>
      <c r="U124" s="295">
        <v>34</v>
      </c>
      <c r="V124" s="295">
        <v>34</v>
      </c>
      <c r="W124" s="295">
        <v>34</v>
      </c>
      <c r="X124" s="295">
        <v>30</v>
      </c>
      <c r="Y124" s="411">
        <f t="shared" ref="Y124:AL124" si="29">Y122</f>
        <v>6.9272608054299599E-3</v>
      </c>
      <c r="Z124" s="411">
        <f t="shared" si="29"/>
        <v>0.12327267224842053</v>
      </c>
      <c r="AA124" s="411">
        <f t="shared" si="29"/>
        <v>0.80456295967093561</v>
      </c>
      <c r="AB124" s="411">
        <f t="shared" si="29"/>
        <v>4.837267105105637E-3</v>
      </c>
      <c r="AC124" s="411">
        <f t="shared" si="29"/>
        <v>3.5563262562309406E-2</v>
      </c>
      <c r="AD124" s="411">
        <f t="shared" si="29"/>
        <v>1.2563146710149362E-4</v>
      </c>
      <c r="AE124" s="411">
        <f t="shared" si="29"/>
        <v>0</v>
      </c>
      <c r="AF124" s="411">
        <f t="shared" si="29"/>
        <v>0</v>
      </c>
      <c r="AG124" s="411">
        <f t="shared" si="29"/>
        <v>0</v>
      </c>
      <c r="AH124" s="411">
        <f t="shared" si="29"/>
        <v>0</v>
      </c>
      <c r="AI124" s="411">
        <f t="shared" si="29"/>
        <v>0</v>
      </c>
      <c r="AJ124" s="411">
        <f t="shared" si="29"/>
        <v>0</v>
      </c>
      <c r="AK124" s="411">
        <f t="shared" si="29"/>
        <v>0</v>
      </c>
      <c r="AL124" s="411">
        <f t="shared" si="29"/>
        <v>0</v>
      </c>
      <c r="AM124" s="306"/>
    </row>
    <row r="125" spans="1:39" outlineLevel="1">
      <c r="B125" s="294"/>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412"/>
      <c r="Z125" s="425"/>
      <c r="AA125" s="425"/>
      <c r="AB125" s="425"/>
      <c r="AC125" s="425"/>
      <c r="AD125" s="425"/>
      <c r="AE125" s="425"/>
      <c r="AF125" s="425"/>
      <c r="AG125" s="425"/>
      <c r="AH125" s="425"/>
      <c r="AI125" s="425"/>
      <c r="AJ125" s="425"/>
      <c r="AK125" s="425"/>
      <c r="AL125" s="425"/>
      <c r="AM125" s="306"/>
    </row>
    <row r="126" spans="1:39" ht="30" hidden="1" outlineLevel="1">
      <c r="A126" s="521">
        <v>27</v>
      </c>
      <c r="B126" s="519" t="s">
        <v>119</v>
      </c>
      <c r="C126" s="291" t="s">
        <v>25</v>
      </c>
      <c r="D126" s="295"/>
      <c r="E126" s="295"/>
      <c r="F126" s="295"/>
      <c r="G126" s="295"/>
      <c r="H126" s="295"/>
      <c r="I126" s="295"/>
      <c r="J126" s="295"/>
      <c r="K126" s="295"/>
      <c r="L126" s="295"/>
      <c r="M126" s="295"/>
      <c r="N126" s="295">
        <v>12</v>
      </c>
      <c r="O126" s="295"/>
      <c r="P126" s="295"/>
      <c r="Q126" s="295"/>
      <c r="R126" s="295"/>
      <c r="S126" s="295"/>
      <c r="T126" s="295"/>
      <c r="U126" s="295"/>
      <c r="V126" s="295"/>
      <c r="W126" s="295"/>
      <c r="X126" s="295"/>
      <c r="Y126" s="426"/>
      <c r="Z126" s="410"/>
      <c r="AA126" s="410"/>
      <c r="AB126" s="410"/>
      <c r="AC126" s="410"/>
      <c r="AD126" s="410"/>
      <c r="AE126" s="410"/>
      <c r="AF126" s="415"/>
      <c r="AG126" s="415"/>
      <c r="AH126" s="415"/>
      <c r="AI126" s="415"/>
      <c r="AJ126" s="415"/>
      <c r="AK126" s="415"/>
      <c r="AL126" s="415"/>
      <c r="AM126" s="296">
        <f>SUM(Y126:AL126)</f>
        <v>0</v>
      </c>
    </row>
    <row r="127" spans="1:39" hidden="1" outlineLevel="1">
      <c r="B127" s="294" t="s">
        <v>267</v>
      </c>
      <c r="C127" s="291" t="s">
        <v>163</v>
      </c>
      <c r="D127" s="295"/>
      <c r="E127" s="295"/>
      <c r="F127" s="295"/>
      <c r="G127" s="295"/>
      <c r="H127" s="295"/>
      <c r="I127" s="295"/>
      <c r="J127" s="295"/>
      <c r="K127" s="295"/>
      <c r="L127" s="295"/>
      <c r="M127" s="295"/>
      <c r="N127" s="295">
        <f>N126</f>
        <v>12</v>
      </c>
      <c r="O127" s="295"/>
      <c r="P127" s="295"/>
      <c r="Q127" s="295"/>
      <c r="R127" s="295"/>
      <c r="S127" s="295"/>
      <c r="T127" s="295"/>
      <c r="U127" s="295"/>
      <c r="V127" s="295"/>
      <c r="W127" s="295"/>
      <c r="X127" s="295"/>
      <c r="Y127" s="411">
        <f t="shared" ref="Y127:AL127" si="30">Y126</f>
        <v>0</v>
      </c>
      <c r="Z127" s="411">
        <f t="shared" si="30"/>
        <v>0</v>
      </c>
      <c r="AA127" s="411">
        <f t="shared" si="30"/>
        <v>0</v>
      </c>
      <c r="AB127" s="411">
        <f t="shared" si="30"/>
        <v>0</v>
      </c>
      <c r="AC127" s="411">
        <f t="shared" si="30"/>
        <v>0</v>
      </c>
      <c r="AD127" s="411">
        <f t="shared" si="30"/>
        <v>0</v>
      </c>
      <c r="AE127" s="411">
        <f t="shared" si="30"/>
        <v>0</v>
      </c>
      <c r="AF127" s="411">
        <f t="shared" si="30"/>
        <v>0</v>
      </c>
      <c r="AG127" s="411">
        <f t="shared" si="30"/>
        <v>0</v>
      </c>
      <c r="AH127" s="411">
        <f t="shared" si="30"/>
        <v>0</v>
      </c>
      <c r="AI127" s="411">
        <f t="shared" si="30"/>
        <v>0</v>
      </c>
      <c r="AJ127" s="411">
        <f t="shared" si="30"/>
        <v>0</v>
      </c>
      <c r="AK127" s="411">
        <f t="shared" si="30"/>
        <v>0</v>
      </c>
      <c r="AL127" s="411">
        <f t="shared" si="30"/>
        <v>0</v>
      </c>
      <c r="AM127" s="306"/>
    </row>
    <row r="128" spans="1:39" hidden="1" outlineLevel="1">
      <c r="B128" s="294"/>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412"/>
      <c r="Z128" s="425"/>
      <c r="AA128" s="425"/>
      <c r="AB128" s="425"/>
      <c r="AC128" s="425"/>
      <c r="AD128" s="425"/>
      <c r="AE128" s="425"/>
      <c r="AF128" s="425"/>
      <c r="AG128" s="425"/>
      <c r="AH128" s="425"/>
      <c r="AI128" s="425"/>
      <c r="AJ128" s="425"/>
      <c r="AK128" s="425"/>
      <c r="AL128" s="425"/>
      <c r="AM128" s="306"/>
    </row>
    <row r="129" spans="1:39" ht="30" outlineLevel="1">
      <c r="A129" s="521">
        <v>28</v>
      </c>
      <c r="B129" s="519" t="s">
        <v>120</v>
      </c>
      <c r="C129" s="291" t="s">
        <v>25</v>
      </c>
      <c r="D129" s="295"/>
      <c r="E129" s="295"/>
      <c r="F129" s="295"/>
      <c r="G129" s="295"/>
      <c r="H129" s="295"/>
      <c r="I129" s="295"/>
      <c r="J129" s="295"/>
      <c r="K129" s="295"/>
      <c r="L129" s="295"/>
      <c r="M129" s="295"/>
      <c r="N129" s="295">
        <v>12</v>
      </c>
      <c r="O129" s="295"/>
      <c r="P129" s="295"/>
      <c r="Q129" s="295"/>
      <c r="R129" s="295"/>
      <c r="S129" s="295"/>
      <c r="T129" s="295"/>
      <c r="U129" s="295"/>
      <c r="V129" s="295"/>
      <c r="W129" s="295"/>
      <c r="X129" s="295"/>
      <c r="Y129" s="426"/>
      <c r="Z129" s="410"/>
      <c r="AA129" s="410">
        <v>1</v>
      </c>
      <c r="AB129" s="410"/>
      <c r="AC129" s="410"/>
      <c r="AD129" s="410"/>
      <c r="AE129" s="410"/>
      <c r="AF129" s="415"/>
      <c r="AG129" s="415"/>
      <c r="AH129" s="415"/>
      <c r="AI129" s="415"/>
      <c r="AJ129" s="415"/>
      <c r="AK129" s="415"/>
      <c r="AL129" s="415"/>
      <c r="AM129" s="296">
        <f>SUM(Y129:AL129)</f>
        <v>1</v>
      </c>
    </row>
    <row r="130" spans="1:39" outlineLevel="1">
      <c r="B130" s="294" t="s">
        <v>267</v>
      </c>
      <c r="C130" s="340" t="s">
        <v>768</v>
      </c>
      <c r="D130" s="295">
        <v>88821.162376296503</v>
      </c>
      <c r="E130" s="295">
        <f>D130+($I$130-$D$130)/($I$35-$D$35)</f>
        <v>88635.929901037205</v>
      </c>
      <c r="F130" s="295">
        <f>E130+($I$130-$D$130)/($I$35-$D$35)</f>
        <v>88450.697425777907</v>
      </c>
      <c r="G130" s="295">
        <f>F130+($I$130-$D$130)/($I$35-$D$35)</f>
        <v>88265.46495051861</v>
      </c>
      <c r="H130" s="295">
        <f>G130+($I$130-$D$130)/($I$35-$D$35)</f>
        <v>88080.232475259312</v>
      </c>
      <c r="I130" s="295">
        <v>87895</v>
      </c>
      <c r="J130" s="295"/>
      <c r="K130" s="295"/>
      <c r="L130" s="295"/>
      <c r="M130" s="295"/>
      <c r="N130" s="295">
        <f>N129</f>
        <v>12</v>
      </c>
      <c r="O130" s="295">
        <f t="shared" ref="O130:T130" si="31">D130/(D317+D318)*(O317+O318)</f>
        <v>44.55000620757567</v>
      </c>
      <c r="P130" s="295">
        <f t="shared" si="31"/>
        <v>44.457099205439327</v>
      </c>
      <c r="Q130" s="295">
        <f t="shared" si="31"/>
        <v>44.364192203302999</v>
      </c>
      <c r="R130" s="295">
        <f t="shared" si="31"/>
        <v>44.271285201166663</v>
      </c>
      <c r="S130" s="295">
        <f t="shared" si="31"/>
        <v>44.178378199030327</v>
      </c>
      <c r="T130" s="295">
        <f t="shared" si="31"/>
        <v>44.085471196893984</v>
      </c>
      <c r="U130" s="295"/>
      <c r="V130" s="295"/>
      <c r="W130" s="295"/>
      <c r="X130" s="295"/>
      <c r="Y130" s="411">
        <f t="shared" ref="Y130:AL130" si="32">Y129</f>
        <v>0</v>
      </c>
      <c r="Z130" s="411">
        <f t="shared" si="32"/>
        <v>0</v>
      </c>
      <c r="AA130" s="411">
        <f t="shared" si="32"/>
        <v>1</v>
      </c>
      <c r="AB130" s="411">
        <f t="shared" si="32"/>
        <v>0</v>
      </c>
      <c r="AC130" s="411">
        <f t="shared" si="32"/>
        <v>0</v>
      </c>
      <c r="AD130" s="411">
        <f t="shared" si="32"/>
        <v>0</v>
      </c>
      <c r="AE130" s="411">
        <f t="shared" si="32"/>
        <v>0</v>
      </c>
      <c r="AF130" s="411">
        <f t="shared" si="32"/>
        <v>0</v>
      </c>
      <c r="AG130" s="411">
        <f t="shared" si="32"/>
        <v>0</v>
      </c>
      <c r="AH130" s="411">
        <f t="shared" si="32"/>
        <v>0</v>
      </c>
      <c r="AI130" s="411">
        <f t="shared" si="32"/>
        <v>0</v>
      </c>
      <c r="AJ130" s="411">
        <f t="shared" si="32"/>
        <v>0</v>
      </c>
      <c r="AK130" s="411">
        <f t="shared" si="32"/>
        <v>0</v>
      </c>
      <c r="AL130" s="411">
        <f t="shared" si="32"/>
        <v>0</v>
      </c>
      <c r="AM130" s="306"/>
    </row>
    <row r="131" spans="1:39" outlineLevel="1">
      <c r="B131" s="294"/>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412"/>
      <c r="Z131" s="425"/>
      <c r="AA131" s="425"/>
      <c r="AB131" s="425"/>
      <c r="AC131" s="425"/>
      <c r="AD131" s="425"/>
      <c r="AE131" s="425"/>
      <c r="AF131" s="425"/>
      <c r="AG131" s="425"/>
      <c r="AH131" s="425"/>
      <c r="AI131" s="425"/>
      <c r="AJ131" s="425"/>
      <c r="AK131" s="425"/>
      <c r="AL131" s="425"/>
      <c r="AM131" s="306"/>
    </row>
    <row r="132" spans="1:39" ht="30" hidden="1" outlineLevel="1">
      <c r="A132" s="521">
        <v>29</v>
      </c>
      <c r="B132" s="519" t="s">
        <v>121</v>
      </c>
      <c r="C132" s="291" t="s">
        <v>25</v>
      </c>
      <c r="D132" s="295"/>
      <c r="E132" s="295"/>
      <c r="F132" s="295"/>
      <c r="G132" s="295"/>
      <c r="H132" s="295"/>
      <c r="I132" s="295"/>
      <c r="J132" s="295"/>
      <c r="K132" s="295"/>
      <c r="L132" s="295"/>
      <c r="M132" s="295"/>
      <c r="N132" s="295">
        <v>3</v>
      </c>
      <c r="O132" s="295"/>
      <c r="P132" s="295"/>
      <c r="Q132" s="295"/>
      <c r="R132" s="295"/>
      <c r="S132" s="295"/>
      <c r="T132" s="295"/>
      <c r="U132" s="295"/>
      <c r="V132" s="295"/>
      <c r="W132" s="295"/>
      <c r="X132" s="295"/>
      <c r="Y132" s="426"/>
      <c r="Z132" s="410"/>
      <c r="AA132" s="410"/>
      <c r="AB132" s="410"/>
      <c r="AC132" s="410"/>
      <c r="AD132" s="410"/>
      <c r="AE132" s="410"/>
      <c r="AF132" s="415"/>
      <c r="AG132" s="415"/>
      <c r="AH132" s="415"/>
      <c r="AI132" s="415"/>
      <c r="AJ132" s="415"/>
      <c r="AK132" s="415"/>
      <c r="AL132" s="415"/>
      <c r="AM132" s="296">
        <f>SUM(Y132:AL132)</f>
        <v>0</v>
      </c>
    </row>
    <row r="133" spans="1:39" hidden="1" outlineLevel="1">
      <c r="B133" s="294" t="s">
        <v>267</v>
      </c>
      <c r="C133" s="291" t="s">
        <v>163</v>
      </c>
      <c r="D133" s="295"/>
      <c r="E133" s="295"/>
      <c r="F133" s="295"/>
      <c r="G133" s="295"/>
      <c r="H133" s="295"/>
      <c r="I133" s="295"/>
      <c r="J133" s="295"/>
      <c r="K133" s="295"/>
      <c r="L133" s="295"/>
      <c r="M133" s="295"/>
      <c r="N133" s="295">
        <f>N132</f>
        <v>3</v>
      </c>
      <c r="O133" s="295"/>
      <c r="P133" s="295"/>
      <c r="Q133" s="295"/>
      <c r="R133" s="295"/>
      <c r="S133" s="295"/>
      <c r="T133" s="295"/>
      <c r="U133" s="295"/>
      <c r="V133" s="295"/>
      <c r="W133" s="295"/>
      <c r="X133" s="295"/>
      <c r="Y133" s="411">
        <f t="shared" ref="Y133:AL133" si="33">Y132</f>
        <v>0</v>
      </c>
      <c r="Z133" s="411">
        <f t="shared" si="33"/>
        <v>0</v>
      </c>
      <c r="AA133" s="411">
        <f t="shared" si="33"/>
        <v>0</v>
      </c>
      <c r="AB133" s="411">
        <f t="shared" si="33"/>
        <v>0</v>
      </c>
      <c r="AC133" s="411">
        <f t="shared" si="33"/>
        <v>0</v>
      </c>
      <c r="AD133" s="411">
        <f t="shared" si="33"/>
        <v>0</v>
      </c>
      <c r="AE133" s="411">
        <f t="shared" si="33"/>
        <v>0</v>
      </c>
      <c r="AF133" s="411">
        <f t="shared" si="33"/>
        <v>0</v>
      </c>
      <c r="AG133" s="411">
        <f t="shared" si="33"/>
        <v>0</v>
      </c>
      <c r="AH133" s="411">
        <f t="shared" si="33"/>
        <v>0</v>
      </c>
      <c r="AI133" s="411">
        <f t="shared" si="33"/>
        <v>0</v>
      </c>
      <c r="AJ133" s="411">
        <f t="shared" si="33"/>
        <v>0</v>
      </c>
      <c r="AK133" s="411">
        <f t="shared" si="33"/>
        <v>0</v>
      </c>
      <c r="AL133" s="411">
        <f t="shared" si="33"/>
        <v>0</v>
      </c>
      <c r="AM133" s="306"/>
    </row>
    <row r="134" spans="1:39" hidden="1" outlineLevel="1">
      <c r="B134" s="294"/>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412"/>
      <c r="Z134" s="425"/>
      <c r="AA134" s="425"/>
      <c r="AB134" s="425"/>
      <c r="AC134" s="425"/>
      <c r="AD134" s="425"/>
      <c r="AE134" s="425"/>
      <c r="AF134" s="425"/>
      <c r="AG134" s="425"/>
      <c r="AH134" s="425"/>
      <c r="AI134" s="425"/>
      <c r="AJ134" s="425"/>
      <c r="AK134" s="425"/>
      <c r="AL134" s="425"/>
      <c r="AM134" s="306"/>
    </row>
    <row r="135" spans="1:39" ht="30" hidden="1" outlineLevel="1">
      <c r="A135" s="521">
        <v>30</v>
      </c>
      <c r="B135" s="519" t="s">
        <v>122</v>
      </c>
      <c r="C135" s="291" t="s">
        <v>25</v>
      </c>
      <c r="D135" s="295"/>
      <c r="E135" s="295"/>
      <c r="F135" s="295"/>
      <c r="G135" s="295"/>
      <c r="H135" s="295"/>
      <c r="I135" s="295"/>
      <c r="J135" s="295"/>
      <c r="K135" s="295"/>
      <c r="L135" s="295"/>
      <c r="M135" s="295"/>
      <c r="N135" s="295">
        <v>12</v>
      </c>
      <c r="O135" s="295"/>
      <c r="P135" s="295"/>
      <c r="Q135" s="295"/>
      <c r="R135" s="295"/>
      <c r="S135" s="295"/>
      <c r="T135" s="295"/>
      <c r="U135" s="295"/>
      <c r="V135" s="295"/>
      <c r="W135" s="295"/>
      <c r="X135" s="295"/>
      <c r="Y135" s="426"/>
      <c r="Z135" s="410"/>
      <c r="AA135" s="410"/>
      <c r="AB135" s="410"/>
      <c r="AC135" s="410"/>
      <c r="AD135" s="410"/>
      <c r="AE135" s="410"/>
      <c r="AF135" s="415"/>
      <c r="AG135" s="415"/>
      <c r="AH135" s="415"/>
      <c r="AI135" s="415"/>
      <c r="AJ135" s="415"/>
      <c r="AK135" s="415"/>
      <c r="AL135" s="415"/>
      <c r="AM135" s="296">
        <f>SUM(Y135:AL135)</f>
        <v>0</v>
      </c>
    </row>
    <row r="136" spans="1:39" hidden="1" outlineLevel="1">
      <c r="B136" s="294" t="s">
        <v>267</v>
      </c>
      <c r="C136" s="291" t="s">
        <v>163</v>
      </c>
      <c r="D136" s="295"/>
      <c r="E136" s="295"/>
      <c r="F136" s="295"/>
      <c r="G136" s="295"/>
      <c r="H136" s="295"/>
      <c r="I136" s="295"/>
      <c r="J136" s="295"/>
      <c r="K136" s="295"/>
      <c r="L136" s="295"/>
      <c r="M136" s="295"/>
      <c r="N136" s="295">
        <f>N135</f>
        <v>12</v>
      </c>
      <c r="O136" s="295"/>
      <c r="P136" s="295"/>
      <c r="Q136" s="295"/>
      <c r="R136" s="295"/>
      <c r="S136" s="295"/>
      <c r="T136" s="295"/>
      <c r="U136" s="295"/>
      <c r="V136" s="295"/>
      <c r="W136" s="295"/>
      <c r="X136" s="295"/>
      <c r="Y136" s="411">
        <f t="shared" ref="Y136:AL136" si="34">Y135</f>
        <v>0</v>
      </c>
      <c r="Z136" s="411">
        <f t="shared" si="34"/>
        <v>0</v>
      </c>
      <c r="AA136" s="411">
        <f t="shared" si="34"/>
        <v>0</v>
      </c>
      <c r="AB136" s="411">
        <f t="shared" si="34"/>
        <v>0</v>
      </c>
      <c r="AC136" s="411">
        <f t="shared" si="34"/>
        <v>0</v>
      </c>
      <c r="AD136" s="411">
        <f t="shared" si="34"/>
        <v>0</v>
      </c>
      <c r="AE136" s="411">
        <f t="shared" si="34"/>
        <v>0</v>
      </c>
      <c r="AF136" s="411">
        <f t="shared" si="34"/>
        <v>0</v>
      </c>
      <c r="AG136" s="411">
        <f t="shared" si="34"/>
        <v>0</v>
      </c>
      <c r="AH136" s="411">
        <f t="shared" si="34"/>
        <v>0</v>
      </c>
      <c r="AI136" s="411">
        <f t="shared" si="34"/>
        <v>0</v>
      </c>
      <c r="AJ136" s="411">
        <f t="shared" si="34"/>
        <v>0</v>
      </c>
      <c r="AK136" s="411">
        <f t="shared" si="34"/>
        <v>0</v>
      </c>
      <c r="AL136" s="411">
        <f t="shared" si="34"/>
        <v>0</v>
      </c>
      <c r="AM136" s="306"/>
    </row>
    <row r="137" spans="1:39" hidden="1" outlineLevel="1">
      <c r="B137" s="294"/>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412"/>
      <c r="Z137" s="425"/>
      <c r="AA137" s="425"/>
      <c r="AB137" s="425"/>
      <c r="AC137" s="425"/>
      <c r="AD137" s="425"/>
      <c r="AE137" s="425"/>
      <c r="AF137" s="425"/>
      <c r="AG137" s="425"/>
      <c r="AH137" s="425"/>
      <c r="AI137" s="425"/>
      <c r="AJ137" s="425"/>
      <c r="AK137" s="425"/>
      <c r="AL137" s="425"/>
      <c r="AM137" s="306"/>
    </row>
    <row r="138" spans="1:39" ht="30" hidden="1" outlineLevel="1">
      <c r="A138" s="521">
        <v>31</v>
      </c>
      <c r="B138" s="519" t="s">
        <v>123</v>
      </c>
      <c r="C138" s="291" t="s">
        <v>25</v>
      </c>
      <c r="D138" s="295"/>
      <c r="E138" s="295"/>
      <c r="F138" s="295"/>
      <c r="G138" s="295"/>
      <c r="H138" s="295"/>
      <c r="I138" s="295"/>
      <c r="J138" s="295"/>
      <c r="K138" s="295"/>
      <c r="L138" s="295"/>
      <c r="M138" s="295"/>
      <c r="N138" s="295">
        <v>12</v>
      </c>
      <c r="O138" s="295"/>
      <c r="P138" s="295"/>
      <c r="Q138" s="295"/>
      <c r="R138" s="295"/>
      <c r="S138" s="295"/>
      <c r="T138" s="295"/>
      <c r="U138" s="295"/>
      <c r="V138" s="295"/>
      <c r="W138" s="295"/>
      <c r="X138" s="295"/>
      <c r="Y138" s="426"/>
      <c r="Z138" s="410"/>
      <c r="AA138" s="410"/>
      <c r="AB138" s="410"/>
      <c r="AC138" s="410"/>
      <c r="AD138" s="410"/>
      <c r="AE138" s="410"/>
      <c r="AF138" s="415"/>
      <c r="AG138" s="415"/>
      <c r="AH138" s="415"/>
      <c r="AI138" s="415"/>
      <c r="AJ138" s="415"/>
      <c r="AK138" s="415"/>
      <c r="AL138" s="415"/>
      <c r="AM138" s="296">
        <f>SUM(Y138:AL138)</f>
        <v>0</v>
      </c>
    </row>
    <row r="139" spans="1:39" hidden="1" outlineLevel="1">
      <c r="B139" s="294" t="s">
        <v>267</v>
      </c>
      <c r="C139" s="291" t="s">
        <v>163</v>
      </c>
      <c r="D139" s="295"/>
      <c r="E139" s="295"/>
      <c r="F139" s="295"/>
      <c r="G139" s="295"/>
      <c r="H139" s="295"/>
      <c r="I139" s="295"/>
      <c r="J139" s="295"/>
      <c r="K139" s="295"/>
      <c r="L139" s="295"/>
      <c r="M139" s="295"/>
      <c r="N139" s="295">
        <f>N138</f>
        <v>12</v>
      </c>
      <c r="O139" s="295"/>
      <c r="P139" s="295"/>
      <c r="Q139" s="295"/>
      <c r="R139" s="295"/>
      <c r="S139" s="295"/>
      <c r="T139" s="295"/>
      <c r="U139" s="295"/>
      <c r="V139" s="295"/>
      <c r="W139" s="295"/>
      <c r="X139" s="295"/>
      <c r="Y139" s="411">
        <f t="shared" ref="Y139:AL139" si="35">Y138</f>
        <v>0</v>
      </c>
      <c r="Z139" s="411">
        <f t="shared" si="35"/>
        <v>0</v>
      </c>
      <c r="AA139" s="411">
        <f t="shared" si="35"/>
        <v>0</v>
      </c>
      <c r="AB139" s="411">
        <f t="shared" si="35"/>
        <v>0</v>
      </c>
      <c r="AC139" s="411">
        <f t="shared" si="35"/>
        <v>0</v>
      </c>
      <c r="AD139" s="411">
        <f t="shared" si="35"/>
        <v>0</v>
      </c>
      <c r="AE139" s="411">
        <f t="shared" si="35"/>
        <v>0</v>
      </c>
      <c r="AF139" s="411">
        <f t="shared" si="35"/>
        <v>0</v>
      </c>
      <c r="AG139" s="411">
        <f t="shared" si="35"/>
        <v>0</v>
      </c>
      <c r="AH139" s="411">
        <f t="shared" si="35"/>
        <v>0</v>
      </c>
      <c r="AI139" s="411">
        <f t="shared" si="35"/>
        <v>0</v>
      </c>
      <c r="AJ139" s="411">
        <f t="shared" si="35"/>
        <v>0</v>
      </c>
      <c r="AK139" s="411">
        <f t="shared" si="35"/>
        <v>0</v>
      </c>
      <c r="AL139" s="411">
        <f t="shared" si="35"/>
        <v>0</v>
      </c>
      <c r="AM139" s="306"/>
    </row>
    <row r="140" spans="1:39" hidden="1" outlineLevel="1">
      <c r="B140" s="519"/>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412"/>
      <c r="Z140" s="425"/>
      <c r="AA140" s="425"/>
      <c r="AB140" s="425"/>
      <c r="AC140" s="425"/>
      <c r="AD140" s="425"/>
      <c r="AE140" s="425"/>
      <c r="AF140" s="425"/>
      <c r="AG140" s="425"/>
      <c r="AH140" s="425"/>
      <c r="AI140" s="425"/>
      <c r="AJ140" s="425"/>
      <c r="AK140" s="425"/>
      <c r="AL140" s="425"/>
      <c r="AM140" s="306"/>
    </row>
    <row r="141" spans="1:39" ht="15.75" hidden="1" customHeight="1" outlineLevel="1">
      <c r="A141" s="521">
        <v>32</v>
      </c>
      <c r="B141" s="519" t="s">
        <v>124</v>
      </c>
      <c r="C141" s="291" t="s">
        <v>25</v>
      </c>
      <c r="D141" s="295"/>
      <c r="E141" s="295"/>
      <c r="F141" s="295"/>
      <c r="G141" s="295"/>
      <c r="H141" s="295"/>
      <c r="I141" s="295"/>
      <c r="J141" s="295"/>
      <c r="K141" s="295"/>
      <c r="L141" s="295"/>
      <c r="M141" s="295"/>
      <c r="N141" s="295">
        <v>12</v>
      </c>
      <c r="O141" s="295"/>
      <c r="P141" s="295"/>
      <c r="Q141" s="295"/>
      <c r="R141" s="295"/>
      <c r="S141" s="295"/>
      <c r="T141" s="295"/>
      <c r="U141" s="295"/>
      <c r="V141" s="295"/>
      <c r="W141" s="295"/>
      <c r="X141" s="295"/>
      <c r="Y141" s="426"/>
      <c r="Z141" s="410"/>
      <c r="AA141" s="410"/>
      <c r="AB141" s="410"/>
      <c r="AC141" s="410"/>
      <c r="AD141" s="410"/>
      <c r="AE141" s="410"/>
      <c r="AF141" s="415"/>
      <c r="AG141" s="415"/>
      <c r="AH141" s="415"/>
      <c r="AI141" s="415"/>
      <c r="AJ141" s="415"/>
      <c r="AK141" s="415"/>
      <c r="AL141" s="415"/>
      <c r="AM141" s="296">
        <f>SUM(Y141:AL141)</f>
        <v>0</v>
      </c>
    </row>
    <row r="142" spans="1:39" hidden="1" outlineLevel="1">
      <c r="B142" s="294" t="s">
        <v>267</v>
      </c>
      <c r="C142" s="291" t="s">
        <v>163</v>
      </c>
      <c r="D142" s="295"/>
      <c r="E142" s="295"/>
      <c r="F142" s="295"/>
      <c r="G142" s="295"/>
      <c r="H142" s="295"/>
      <c r="I142" s="295"/>
      <c r="J142" s="295"/>
      <c r="K142" s="295"/>
      <c r="L142" s="295"/>
      <c r="M142" s="295"/>
      <c r="N142" s="295">
        <f>N141</f>
        <v>12</v>
      </c>
      <c r="O142" s="295"/>
      <c r="P142" s="295"/>
      <c r="Q142" s="295"/>
      <c r="R142" s="295"/>
      <c r="S142" s="295"/>
      <c r="T142" s="295"/>
      <c r="U142" s="295"/>
      <c r="V142" s="295"/>
      <c r="W142" s="295"/>
      <c r="X142" s="295"/>
      <c r="Y142" s="411">
        <f t="shared" ref="Y142:AL142" si="36">Y141</f>
        <v>0</v>
      </c>
      <c r="Z142" s="411">
        <f t="shared" si="36"/>
        <v>0</v>
      </c>
      <c r="AA142" s="411">
        <f t="shared" si="36"/>
        <v>0</v>
      </c>
      <c r="AB142" s="411">
        <f t="shared" si="36"/>
        <v>0</v>
      </c>
      <c r="AC142" s="411">
        <f t="shared" si="36"/>
        <v>0</v>
      </c>
      <c r="AD142" s="411">
        <f t="shared" si="36"/>
        <v>0</v>
      </c>
      <c r="AE142" s="411">
        <f t="shared" si="36"/>
        <v>0</v>
      </c>
      <c r="AF142" s="411">
        <f t="shared" si="36"/>
        <v>0</v>
      </c>
      <c r="AG142" s="411">
        <f t="shared" si="36"/>
        <v>0</v>
      </c>
      <c r="AH142" s="411">
        <f t="shared" si="36"/>
        <v>0</v>
      </c>
      <c r="AI142" s="411">
        <f t="shared" si="36"/>
        <v>0</v>
      </c>
      <c r="AJ142" s="411">
        <f t="shared" si="36"/>
        <v>0</v>
      </c>
      <c r="AK142" s="411">
        <f t="shared" si="36"/>
        <v>0</v>
      </c>
      <c r="AL142" s="411">
        <f t="shared" si="36"/>
        <v>0</v>
      </c>
      <c r="AM142" s="306"/>
    </row>
    <row r="143" spans="1:39" hidden="1" outlineLevel="1">
      <c r="B143" s="519"/>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412"/>
      <c r="Z143" s="425"/>
      <c r="AA143" s="425"/>
      <c r="AB143" s="425"/>
      <c r="AC143" s="425"/>
      <c r="AD143" s="425"/>
      <c r="AE143" s="425"/>
      <c r="AF143" s="425"/>
      <c r="AG143" s="425"/>
      <c r="AH143" s="425"/>
      <c r="AI143" s="425"/>
      <c r="AJ143" s="425"/>
      <c r="AK143" s="425"/>
      <c r="AL143" s="425"/>
      <c r="AM143" s="306"/>
    </row>
    <row r="144" spans="1:39" ht="15.75" hidden="1" outlineLevel="1">
      <c r="B144" s="288" t="s">
        <v>500</v>
      </c>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idden="1" outlineLevel="1">
      <c r="A145" s="521">
        <v>33</v>
      </c>
      <c r="B145" s="519" t="s">
        <v>125</v>
      </c>
      <c r="C145" s="291" t="s">
        <v>25</v>
      </c>
      <c r="D145" s="295"/>
      <c r="E145" s="295"/>
      <c r="F145" s="295"/>
      <c r="G145" s="295"/>
      <c r="H145" s="295"/>
      <c r="I145" s="295"/>
      <c r="J145" s="295"/>
      <c r="K145" s="295"/>
      <c r="L145" s="295"/>
      <c r="M145" s="295"/>
      <c r="N145" s="295">
        <v>0</v>
      </c>
      <c r="O145" s="295"/>
      <c r="P145" s="295"/>
      <c r="Q145" s="295"/>
      <c r="R145" s="295"/>
      <c r="S145" s="295"/>
      <c r="T145" s="295"/>
      <c r="U145" s="295"/>
      <c r="V145" s="295"/>
      <c r="W145" s="295"/>
      <c r="X145" s="295"/>
      <c r="Y145" s="426"/>
      <c r="Z145" s="410"/>
      <c r="AA145" s="410"/>
      <c r="AB145" s="410"/>
      <c r="AC145" s="410"/>
      <c r="AD145" s="410"/>
      <c r="AE145" s="410"/>
      <c r="AF145" s="415"/>
      <c r="AG145" s="415"/>
      <c r="AH145" s="415"/>
      <c r="AI145" s="415"/>
      <c r="AJ145" s="415"/>
      <c r="AK145" s="415"/>
      <c r="AL145" s="415"/>
      <c r="AM145" s="296">
        <f>SUM(Y145:AL145)</f>
        <v>0</v>
      </c>
    </row>
    <row r="146" spans="1:39" hidden="1" outlineLevel="1">
      <c r="B146" s="294" t="s">
        <v>267</v>
      </c>
      <c r="C146" s="291" t="s">
        <v>163</v>
      </c>
      <c r="D146" s="295"/>
      <c r="E146" s="295"/>
      <c r="F146" s="295"/>
      <c r="G146" s="295"/>
      <c r="H146" s="295"/>
      <c r="I146" s="295"/>
      <c r="J146" s="295"/>
      <c r="K146" s="295"/>
      <c r="L146" s="295"/>
      <c r="M146" s="295"/>
      <c r="N146" s="295">
        <f>N145</f>
        <v>0</v>
      </c>
      <c r="O146" s="295"/>
      <c r="P146" s="295"/>
      <c r="Q146" s="295"/>
      <c r="R146" s="295"/>
      <c r="S146" s="295"/>
      <c r="T146" s="295"/>
      <c r="U146" s="295"/>
      <c r="V146" s="295"/>
      <c r="W146" s="295"/>
      <c r="X146" s="295"/>
      <c r="Y146" s="411">
        <f t="shared" ref="Y146:AL146" si="37">Y145</f>
        <v>0</v>
      </c>
      <c r="Z146" s="411">
        <f t="shared" si="37"/>
        <v>0</v>
      </c>
      <c r="AA146" s="411">
        <f t="shared" si="37"/>
        <v>0</v>
      </c>
      <c r="AB146" s="411">
        <f t="shared" si="37"/>
        <v>0</v>
      </c>
      <c r="AC146" s="411">
        <f t="shared" si="37"/>
        <v>0</v>
      </c>
      <c r="AD146" s="411">
        <f t="shared" si="37"/>
        <v>0</v>
      </c>
      <c r="AE146" s="411">
        <f t="shared" si="37"/>
        <v>0</v>
      </c>
      <c r="AF146" s="411">
        <f t="shared" si="37"/>
        <v>0</v>
      </c>
      <c r="AG146" s="411">
        <f t="shared" si="37"/>
        <v>0</v>
      </c>
      <c r="AH146" s="411">
        <f t="shared" si="37"/>
        <v>0</v>
      </c>
      <c r="AI146" s="411">
        <f t="shared" si="37"/>
        <v>0</v>
      </c>
      <c r="AJ146" s="411">
        <f t="shared" si="37"/>
        <v>0</v>
      </c>
      <c r="AK146" s="411">
        <f t="shared" si="37"/>
        <v>0</v>
      </c>
      <c r="AL146" s="411">
        <f t="shared" si="37"/>
        <v>0</v>
      </c>
      <c r="AM146" s="306"/>
    </row>
    <row r="147" spans="1:39" hidden="1" outlineLevel="1">
      <c r="B147" s="519"/>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412"/>
      <c r="Z147" s="425"/>
      <c r="AA147" s="425"/>
      <c r="AB147" s="425"/>
      <c r="AC147" s="425"/>
      <c r="AD147" s="425"/>
      <c r="AE147" s="425"/>
      <c r="AF147" s="425"/>
      <c r="AG147" s="425"/>
      <c r="AH147" s="425"/>
      <c r="AI147" s="425"/>
      <c r="AJ147" s="425"/>
      <c r="AK147" s="425"/>
      <c r="AL147" s="425"/>
      <c r="AM147" s="306"/>
    </row>
    <row r="148" spans="1:39" hidden="1" outlineLevel="1">
      <c r="A148" s="521">
        <v>34</v>
      </c>
      <c r="B148" s="519" t="s">
        <v>126</v>
      </c>
      <c r="C148" s="291" t="s">
        <v>25</v>
      </c>
      <c r="D148" s="295"/>
      <c r="E148" s="295"/>
      <c r="F148" s="295"/>
      <c r="G148" s="295"/>
      <c r="H148" s="295"/>
      <c r="I148" s="295"/>
      <c r="J148" s="295"/>
      <c r="K148" s="295"/>
      <c r="L148" s="295"/>
      <c r="M148" s="295"/>
      <c r="N148" s="295">
        <v>0</v>
      </c>
      <c r="O148" s="295"/>
      <c r="P148" s="295"/>
      <c r="Q148" s="295"/>
      <c r="R148" s="295"/>
      <c r="S148" s="295"/>
      <c r="T148" s="295"/>
      <c r="U148" s="295"/>
      <c r="V148" s="295"/>
      <c r="W148" s="295"/>
      <c r="X148" s="295"/>
      <c r="Y148" s="426"/>
      <c r="Z148" s="410"/>
      <c r="AA148" s="410"/>
      <c r="AB148" s="410"/>
      <c r="AC148" s="410"/>
      <c r="AD148" s="410"/>
      <c r="AE148" s="410"/>
      <c r="AF148" s="415"/>
      <c r="AG148" s="415"/>
      <c r="AH148" s="415"/>
      <c r="AI148" s="415"/>
      <c r="AJ148" s="415"/>
      <c r="AK148" s="415"/>
      <c r="AL148" s="415"/>
      <c r="AM148" s="296">
        <f>SUM(Y148:AL148)</f>
        <v>0</v>
      </c>
    </row>
    <row r="149" spans="1:39" hidden="1" outlineLevel="1">
      <c r="B149" s="294" t="s">
        <v>267</v>
      </c>
      <c r="C149" s="291" t="s">
        <v>163</v>
      </c>
      <c r="D149" s="295"/>
      <c r="E149" s="295"/>
      <c r="F149" s="295"/>
      <c r="G149" s="295"/>
      <c r="H149" s="295"/>
      <c r="I149" s="295"/>
      <c r="J149" s="295"/>
      <c r="K149" s="295"/>
      <c r="L149" s="295"/>
      <c r="M149" s="295"/>
      <c r="N149" s="295">
        <f>N148</f>
        <v>0</v>
      </c>
      <c r="O149" s="295"/>
      <c r="P149" s="295"/>
      <c r="Q149" s="295"/>
      <c r="R149" s="295"/>
      <c r="S149" s="295"/>
      <c r="T149" s="295"/>
      <c r="U149" s="295"/>
      <c r="V149" s="295"/>
      <c r="W149" s="295"/>
      <c r="X149" s="295"/>
      <c r="Y149" s="411">
        <f t="shared" ref="Y149:AL149" si="38">Y148</f>
        <v>0</v>
      </c>
      <c r="Z149" s="411">
        <f t="shared" si="38"/>
        <v>0</v>
      </c>
      <c r="AA149" s="411">
        <f t="shared" si="38"/>
        <v>0</v>
      </c>
      <c r="AB149" s="411">
        <f t="shared" si="38"/>
        <v>0</v>
      </c>
      <c r="AC149" s="411">
        <f t="shared" si="38"/>
        <v>0</v>
      </c>
      <c r="AD149" s="411">
        <f t="shared" si="38"/>
        <v>0</v>
      </c>
      <c r="AE149" s="411">
        <f t="shared" si="38"/>
        <v>0</v>
      </c>
      <c r="AF149" s="411">
        <f t="shared" si="38"/>
        <v>0</v>
      </c>
      <c r="AG149" s="411">
        <f t="shared" si="38"/>
        <v>0</v>
      </c>
      <c r="AH149" s="411">
        <f t="shared" si="38"/>
        <v>0</v>
      </c>
      <c r="AI149" s="411">
        <f t="shared" si="38"/>
        <v>0</v>
      </c>
      <c r="AJ149" s="411">
        <f t="shared" si="38"/>
        <v>0</v>
      </c>
      <c r="AK149" s="411">
        <f t="shared" si="38"/>
        <v>0</v>
      </c>
      <c r="AL149" s="411">
        <f t="shared" si="38"/>
        <v>0</v>
      </c>
      <c r="AM149" s="306"/>
    </row>
    <row r="150" spans="1:39" hidden="1" outlineLevel="1">
      <c r="B150" s="519"/>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412"/>
      <c r="Z150" s="425"/>
      <c r="AA150" s="425"/>
      <c r="AB150" s="425"/>
      <c r="AC150" s="425"/>
      <c r="AD150" s="425"/>
      <c r="AE150" s="425"/>
      <c r="AF150" s="425"/>
      <c r="AG150" s="425"/>
      <c r="AH150" s="425"/>
      <c r="AI150" s="425"/>
      <c r="AJ150" s="425"/>
      <c r="AK150" s="425"/>
      <c r="AL150" s="425"/>
      <c r="AM150" s="306"/>
    </row>
    <row r="151" spans="1:39" hidden="1" outlineLevel="1">
      <c r="A151" s="521">
        <v>35</v>
      </c>
      <c r="B151" s="519" t="s">
        <v>127</v>
      </c>
      <c r="C151" s="291" t="s">
        <v>25</v>
      </c>
      <c r="D151" s="295"/>
      <c r="E151" s="295"/>
      <c r="F151" s="295"/>
      <c r="G151" s="295"/>
      <c r="H151" s="295"/>
      <c r="I151" s="295"/>
      <c r="J151" s="295"/>
      <c r="K151" s="295"/>
      <c r="L151" s="295"/>
      <c r="M151" s="295"/>
      <c r="N151" s="295">
        <v>0</v>
      </c>
      <c r="O151" s="295"/>
      <c r="P151" s="295"/>
      <c r="Q151" s="295"/>
      <c r="R151" s="295"/>
      <c r="S151" s="295"/>
      <c r="T151" s="295"/>
      <c r="U151" s="295"/>
      <c r="V151" s="295"/>
      <c r="W151" s="295"/>
      <c r="X151" s="295"/>
      <c r="Y151" s="426"/>
      <c r="Z151" s="410"/>
      <c r="AA151" s="410"/>
      <c r="AB151" s="410"/>
      <c r="AC151" s="410"/>
      <c r="AD151" s="410"/>
      <c r="AE151" s="410"/>
      <c r="AF151" s="415"/>
      <c r="AG151" s="415"/>
      <c r="AH151" s="415"/>
      <c r="AI151" s="415"/>
      <c r="AJ151" s="415"/>
      <c r="AK151" s="415"/>
      <c r="AL151" s="415"/>
      <c r="AM151" s="296">
        <f>SUM(Y151:AL151)</f>
        <v>0</v>
      </c>
    </row>
    <row r="152" spans="1:39" hidden="1" outlineLevel="1">
      <c r="B152" s="294" t="s">
        <v>267</v>
      </c>
      <c r="C152" s="291" t="s">
        <v>163</v>
      </c>
      <c r="D152" s="295"/>
      <c r="E152" s="295"/>
      <c r="F152" s="295"/>
      <c r="G152" s="295"/>
      <c r="H152" s="295"/>
      <c r="I152" s="295"/>
      <c r="J152" s="295"/>
      <c r="K152" s="295"/>
      <c r="L152" s="295"/>
      <c r="M152" s="295"/>
      <c r="N152" s="295">
        <f>N151</f>
        <v>0</v>
      </c>
      <c r="O152" s="295"/>
      <c r="P152" s="295"/>
      <c r="Q152" s="295"/>
      <c r="R152" s="295"/>
      <c r="S152" s="295"/>
      <c r="T152" s="295"/>
      <c r="U152" s="295"/>
      <c r="V152" s="295"/>
      <c r="W152" s="295"/>
      <c r="X152" s="295"/>
      <c r="Y152" s="411">
        <f t="shared" ref="Y152:AL152" si="39">Y151</f>
        <v>0</v>
      </c>
      <c r="Z152" s="411">
        <f t="shared" si="39"/>
        <v>0</v>
      </c>
      <c r="AA152" s="411">
        <f t="shared" si="39"/>
        <v>0</v>
      </c>
      <c r="AB152" s="411">
        <f t="shared" si="39"/>
        <v>0</v>
      </c>
      <c r="AC152" s="411">
        <f t="shared" si="39"/>
        <v>0</v>
      </c>
      <c r="AD152" s="411">
        <f t="shared" si="39"/>
        <v>0</v>
      </c>
      <c r="AE152" s="411">
        <f t="shared" si="39"/>
        <v>0</v>
      </c>
      <c r="AF152" s="411">
        <f t="shared" si="39"/>
        <v>0</v>
      </c>
      <c r="AG152" s="411">
        <f t="shared" si="39"/>
        <v>0</v>
      </c>
      <c r="AH152" s="411">
        <f t="shared" si="39"/>
        <v>0</v>
      </c>
      <c r="AI152" s="411">
        <f t="shared" si="39"/>
        <v>0</v>
      </c>
      <c r="AJ152" s="411">
        <f t="shared" si="39"/>
        <v>0</v>
      </c>
      <c r="AK152" s="411">
        <f t="shared" si="39"/>
        <v>0</v>
      </c>
      <c r="AL152" s="411">
        <f t="shared" si="39"/>
        <v>0</v>
      </c>
      <c r="AM152" s="306"/>
    </row>
    <row r="153" spans="1:39" hidden="1" outlineLevel="1">
      <c r="B153" s="294"/>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412"/>
      <c r="Z153" s="425"/>
      <c r="AA153" s="425"/>
      <c r="AB153" s="425"/>
      <c r="AC153" s="425"/>
      <c r="AD153" s="425"/>
      <c r="AE153" s="425"/>
      <c r="AF153" s="425"/>
      <c r="AG153" s="425"/>
      <c r="AH153" s="425"/>
      <c r="AI153" s="425"/>
      <c r="AJ153" s="425"/>
      <c r="AK153" s="425"/>
      <c r="AL153" s="425"/>
      <c r="AM153" s="306"/>
    </row>
    <row r="154" spans="1:39" ht="15.75" hidden="1" outlineLevel="1">
      <c r="B154" s="288" t="s">
        <v>501</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45" hidden="1" outlineLevel="1">
      <c r="A155" s="521">
        <v>36</v>
      </c>
      <c r="B155" s="519" t="s">
        <v>128</v>
      </c>
      <c r="C155" s="291" t="s">
        <v>25</v>
      </c>
      <c r="D155" s="295"/>
      <c r="E155" s="295"/>
      <c r="F155" s="295"/>
      <c r="G155" s="295"/>
      <c r="H155" s="295"/>
      <c r="I155" s="295"/>
      <c r="J155" s="295"/>
      <c r="K155" s="295"/>
      <c r="L155" s="295"/>
      <c r="M155" s="295"/>
      <c r="N155" s="295">
        <v>12</v>
      </c>
      <c r="O155" s="295"/>
      <c r="P155" s="295"/>
      <c r="Q155" s="295"/>
      <c r="R155" s="295"/>
      <c r="S155" s="295"/>
      <c r="T155" s="295"/>
      <c r="U155" s="295"/>
      <c r="V155" s="295"/>
      <c r="W155" s="295"/>
      <c r="X155" s="295"/>
      <c r="Y155" s="426"/>
      <c r="Z155" s="410"/>
      <c r="AA155" s="410"/>
      <c r="AB155" s="410"/>
      <c r="AC155" s="410"/>
      <c r="AD155" s="410"/>
      <c r="AE155" s="410"/>
      <c r="AF155" s="415"/>
      <c r="AG155" s="415"/>
      <c r="AH155" s="415"/>
      <c r="AI155" s="415"/>
      <c r="AJ155" s="415"/>
      <c r="AK155" s="415"/>
      <c r="AL155" s="415"/>
      <c r="AM155" s="296">
        <f>SUM(Y155:AL155)</f>
        <v>0</v>
      </c>
    </row>
    <row r="156" spans="1:39" hidden="1" outlineLevel="1">
      <c r="B156" s="294" t="s">
        <v>267</v>
      </c>
      <c r="C156" s="291" t="s">
        <v>163</v>
      </c>
      <c r="D156" s="295"/>
      <c r="E156" s="295"/>
      <c r="F156" s="295"/>
      <c r="G156" s="295"/>
      <c r="H156" s="295"/>
      <c r="I156" s="295"/>
      <c r="J156" s="295"/>
      <c r="K156" s="295"/>
      <c r="L156" s="295"/>
      <c r="M156" s="295"/>
      <c r="N156" s="295">
        <f>N155</f>
        <v>12</v>
      </c>
      <c r="O156" s="295"/>
      <c r="P156" s="295"/>
      <c r="Q156" s="295"/>
      <c r="R156" s="295"/>
      <c r="S156" s="295"/>
      <c r="T156" s="295"/>
      <c r="U156" s="295"/>
      <c r="V156" s="295"/>
      <c r="W156" s="295"/>
      <c r="X156" s="295"/>
      <c r="Y156" s="411">
        <f t="shared" ref="Y156:AL156" si="40">Y155</f>
        <v>0</v>
      </c>
      <c r="Z156" s="411">
        <f t="shared" si="40"/>
        <v>0</v>
      </c>
      <c r="AA156" s="411">
        <f t="shared" si="40"/>
        <v>0</v>
      </c>
      <c r="AB156" s="411">
        <f t="shared" si="40"/>
        <v>0</v>
      </c>
      <c r="AC156" s="411">
        <f t="shared" si="40"/>
        <v>0</v>
      </c>
      <c r="AD156" s="411">
        <f t="shared" si="40"/>
        <v>0</v>
      </c>
      <c r="AE156" s="411">
        <f t="shared" si="40"/>
        <v>0</v>
      </c>
      <c r="AF156" s="411">
        <f t="shared" si="40"/>
        <v>0</v>
      </c>
      <c r="AG156" s="411">
        <f t="shared" si="40"/>
        <v>0</v>
      </c>
      <c r="AH156" s="411">
        <f t="shared" si="40"/>
        <v>0</v>
      </c>
      <c r="AI156" s="411">
        <f t="shared" si="40"/>
        <v>0</v>
      </c>
      <c r="AJ156" s="411">
        <f t="shared" si="40"/>
        <v>0</v>
      </c>
      <c r="AK156" s="411">
        <f t="shared" si="40"/>
        <v>0</v>
      </c>
      <c r="AL156" s="411">
        <f t="shared" si="40"/>
        <v>0</v>
      </c>
      <c r="AM156" s="306"/>
    </row>
    <row r="157" spans="1:39" hidden="1" outlineLevel="1">
      <c r="B157" s="519"/>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30" hidden="1" outlineLevel="1">
      <c r="A158" s="521">
        <v>37</v>
      </c>
      <c r="B158" s="519" t="s">
        <v>129</v>
      </c>
      <c r="C158" s="291" t="s">
        <v>25</v>
      </c>
      <c r="D158" s="295"/>
      <c r="E158" s="295"/>
      <c r="F158" s="295"/>
      <c r="G158" s="295"/>
      <c r="H158" s="295"/>
      <c r="I158" s="295"/>
      <c r="J158" s="295"/>
      <c r="K158" s="295"/>
      <c r="L158" s="295"/>
      <c r="M158" s="295"/>
      <c r="N158" s="295">
        <v>12</v>
      </c>
      <c r="O158" s="295"/>
      <c r="P158" s="295"/>
      <c r="Q158" s="295"/>
      <c r="R158" s="295"/>
      <c r="S158" s="295"/>
      <c r="T158" s="295"/>
      <c r="U158" s="295"/>
      <c r="V158" s="295"/>
      <c r="W158" s="295"/>
      <c r="X158" s="295"/>
      <c r="Y158" s="426"/>
      <c r="Z158" s="410"/>
      <c r="AA158" s="410"/>
      <c r="AB158" s="410"/>
      <c r="AC158" s="410"/>
      <c r="AD158" s="410"/>
      <c r="AE158" s="410"/>
      <c r="AF158" s="415"/>
      <c r="AG158" s="415"/>
      <c r="AH158" s="415"/>
      <c r="AI158" s="415"/>
      <c r="AJ158" s="415"/>
      <c r="AK158" s="415"/>
      <c r="AL158" s="415"/>
      <c r="AM158" s="296">
        <f>SUM(Y158:AL158)</f>
        <v>0</v>
      </c>
    </row>
    <row r="159" spans="1:39" hidden="1" outlineLevel="1">
      <c r="B159" s="294" t="s">
        <v>267</v>
      </c>
      <c r="C159" s="291" t="s">
        <v>163</v>
      </c>
      <c r="D159" s="295"/>
      <c r="E159" s="295"/>
      <c r="F159" s="295"/>
      <c r="G159" s="295"/>
      <c r="H159" s="295"/>
      <c r="I159" s="295"/>
      <c r="J159" s="295"/>
      <c r="K159" s="295"/>
      <c r="L159" s="295"/>
      <c r="M159" s="295"/>
      <c r="N159" s="295">
        <f>N158</f>
        <v>12</v>
      </c>
      <c r="O159" s="295"/>
      <c r="P159" s="295"/>
      <c r="Q159" s="295"/>
      <c r="R159" s="295"/>
      <c r="S159" s="295"/>
      <c r="T159" s="295"/>
      <c r="U159" s="295"/>
      <c r="V159" s="295"/>
      <c r="W159" s="295"/>
      <c r="X159" s="295"/>
      <c r="Y159" s="411">
        <f t="shared" ref="Y159:AL159" si="41">Y158</f>
        <v>0</v>
      </c>
      <c r="Z159" s="411">
        <f t="shared" si="41"/>
        <v>0</v>
      </c>
      <c r="AA159" s="411">
        <f t="shared" si="41"/>
        <v>0</v>
      </c>
      <c r="AB159" s="411">
        <f t="shared" si="41"/>
        <v>0</v>
      </c>
      <c r="AC159" s="411">
        <f t="shared" si="41"/>
        <v>0</v>
      </c>
      <c r="AD159" s="411">
        <f t="shared" si="41"/>
        <v>0</v>
      </c>
      <c r="AE159" s="411">
        <f t="shared" si="41"/>
        <v>0</v>
      </c>
      <c r="AF159" s="411">
        <f t="shared" si="41"/>
        <v>0</v>
      </c>
      <c r="AG159" s="411">
        <f t="shared" si="41"/>
        <v>0</v>
      </c>
      <c r="AH159" s="411">
        <f t="shared" si="41"/>
        <v>0</v>
      </c>
      <c r="AI159" s="411">
        <f t="shared" si="41"/>
        <v>0</v>
      </c>
      <c r="AJ159" s="411">
        <f t="shared" si="41"/>
        <v>0</v>
      </c>
      <c r="AK159" s="411">
        <f t="shared" si="41"/>
        <v>0</v>
      </c>
      <c r="AL159" s="411">
        <f t="shared" si="41"/>
        <v>0</v>
      </c>
      <c r="AM159" s="306"/>
    </row>
    <row r="160" spans="1:39" hidden="1" outlineLevel="1">
      <c r="B160" s="519"/>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412"/>
      <c r="Z160" s="425"/>
      <c r="AA160" s="425"/>
      <c r="AB160" s="425"/>
      <c r="AC160" s="425"/>
      <c r="AD160" s="425"/>
      <c r="AE160" s="425"/>
      <c r="AF160" s="425"/>
      <c r="AG160" s="425"/>
      <c r="AH160" s="425"/>
      <c r="AI160" s="425"/>
      <c r="AJ160" s="425"/>
      <c r="AK160" s="425"/>
      <c r="AL160" s="425"/>
      <c r="AM160" s="306"/>
    </row>
    <row r="161" spans="1:39" hidden="1" outlineLevel="1">
      <c r="A161" s="521">
        <v>38</v>
      </c>
      <c r="B161" s="519" t="s">
        <v>130</v>
      </c>
      <c r="C161" s="291" t="s">
        <v>25</v>
      </c>
      <c r="D161" s="295"/>
      <c r="E161" s="295"/>
      <c r="F161" s="295"/>
      <c r="G161" s="295"/>
      <c r="H161" s="295"/>
      <c r="I161" s="295"/>
      <c r="J161" s="295"/>
      <c r="K161" s="295"/>
      <c r="L161" s="295"/>
      <c r="M161" s="295"/>
      <c r="N161" s="295">
        <v>12</v>
      </c>
      <c r="O161" s="295"/>
      <c r="P161" s="295"/>
      <c r="Q161" s="295"/>
      <c r="R161" s="295"/>
      <c r="S161" s="295"/>
      <c r="T161" s="295"/>
      <c r="U161" s="295"/>
      <c r="V161" s="295"/>
      <c r="W161" s="295"/>
      <c r="X161" s="295"/>
      <c r="Y161" s="426"/>
      <c r="Z161" s="410"/>
      <c r="AA161" s="410"/>
      <c r="AB161" s="410"/>
      <c r="AC161" s="410"/>
      <c r="AD161" s="410"/>
      <c r="AE161" s="410"/>
      <c r="AF161" s="415"/>
      <c r="AG161" s="415"/>
      <c r="AH161" s="415"/>
      <c r="AI161" s="415"/>
      <c r="AJ161" s="415"/>
      <c r="AK161" s="415"/>
      <c r="AL161" s="415"/>
      <c r="AM161" s="296">
        <f>SUM(Y161:AL161)</f>
        <v>0</v>
      </c>
    </row>
    <row r="162" spans="1:39" hidden="1" outlineLevel="1">
      <c r="B162" s="294" t="s">
        <v>267</v>
      </c>
      <c r="C162" s="291" t="s">
        <v>163</v>
      </c>
      <c r="D162" s="295"/>
      <c r="E162" s="295"/>
      <c r="F162" s="295"/>
      <c r="G162" s="295"/>
      <c r="H162" s="295"/>
      <c r="I162" s="295"/>
      <c r="J162" s="295"/>
      <c r="K162" s="295"/>
      <c r="L162" s="295"/>
      <c r="M162" s="295"/>
      <c r="N162" s="295">
        <f>N161</f>
        <v>12</v>
      </c>
      <c r="O162" s="295"/>
      <c r="P162" s="295"/>
      <c r="Q162" s="295"/>
      <c r="R162" s="295"/>
      <c r="S162" s="295"/>
      <c r="T162" s="295"/>
      <c r="U162" s="295"/>
      <c r="V162" s="295"/>
      <c r="W162" s="295"/>
      <c r="X162" s="295"/>
      <c r="Y162" s="411">
        <f t="shared" ref="Y162:AL162" si="42">Y161</f>
        <v>0</v>
      </c>
      <c r="Z162" s="411">
        <f t="shared" si="42"/>
        <v>0</v>
      </c>
      <c r="AA162" s="411">
        <f t="shared" si="42"/>
        <v>0</v>
      </c>
      <c r="AB162" s="411">
        <f t="shared" si="42"/>
        <v>0</v>
      </c>
      <c r="AC162" s="411">
        <f t="shared" si="42"/>
        <v>0</v>
      </c>
      <c r="AD162" s="411">
        <f t="shared" si="42"/>
        <v>0</v>
      </c>
      <c r="AE162" s="411">
        <f t="shared" si="42"/>
        <v>0</v>
      </c>
      <c r="AF162" s="411">
        <f t="shared" si="42"/>
        <v>0</v>
      </c>
      <c r="AG162" s="411">
        <f t="shared" si="42"/>
        <v>0</v>
      </c>
      <c r="AH162" s="411">
        <f t="shared" si="42"/>
        <v>0</v>
      </c>
      <c r="AI162" s="411">
        <f t="shared" si="42"/>
        <v>0</v>
      </c>
      <c r="AJ162" s="411">
        <f t="shared" si="42"/>
        <v>0</v>
      </c>
      <c r="AK162" s="411">
        <f t="shared" si="42"/>
        <v>0</v>
      </c>
      <c r="AL162" s="411">
        <f t="shared" si="42"/>
        <v>0</v>
      </c>
      <c r="AM162" s="306"/>
    </row>
    <row r="163" spans="1:39" hidden="1" outlineLevel="1">
      <c r="B163" s="519"/>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412"/>
      <c r="Z163" s="425"/>
      <c r="AA163" s="425"/>
      <c r="AB163" s="425"/>
      <c r="AC163" s="425"/>
      <c r="AD163" s="425"/>
      <c r="AE163" s="425"/>
      <c r="AF163" s="425"/>
      <c r="AG163" s="425"/>
      <c r="AH163" s="425"/>
      <c r="AI163" s="425"/>
      <c r="AJ163" s="425"/>
      <c r="AK163" s="425"/>
      <c r="AL163" s="425"/>
      <c r="AM163" s="306"/>
    </row>
    <row r="164" spans="1:39" ht="30" hidden="1" outlineLevel="1">
      <c r="A164" s="521">
        <v>39</v>
      </c>
      <c r="B164" s="519" t="s">
        <v>131</v>
      </c>
      <c r="C164" s="291" t="s">
        <v>25</v>
      </c>
      <c r="D164" s="295"/>
      <c r="E164" s="295"/>
      <c r="F164" s="295"/>
      <c r="G164" s="295"/>
      <c r="H164" s="295"/>
      <c r="I164" s="295"/>
      <c r="J164" s="295"/>
      <c r="K164" s="295"/>
      <c r="L164" s="295"/>
      <c r="M164" s="295"/>
      <c r="N164" s="295">
        <v>12</v>
      </c>
      <c r="O164" s="295"/>
      <c r="P164" s="295"/>
      <c r="Q164" s="295"/>
      <c r="R164" s="295"/>
      <c r="S164" s="295"/>
      <c r="T164" s="295"/>
      <c r="U164" s="295"/>
      <c r="V164" s="295"/>
      <c r="W164" s="295"/>
      <c r="X164" s="295"/>
      <c r="Y164" s="426"/>
      <c r="Z164" s="410"/>
      <c r="AA164" s="410"/>
      <c r="AB164" s="410"/>
      <c r="AC164" s="410"/>
      <c r="AD164" s="410"/>
      <c r="AE164" s="410"/>
      <c r="AF164" s="415"/>
      <c r="AG164" s="415"/>
      <c r="AH164" s="415"/>
      <c r="AI164" s="415"/>
      <c r="AJ164" s="415"/>
      <c r="AK164" s="415"/>
      <c r="AL164" s="415"/>
      <c r="AM164" s="296">
        <f>SUM(Y164:AL164)</f>
        <v>0</v>
      </c>
    </row>
    <row r="165" spans="1:39" hidden="1" outlineLevel="1">
      <c r="B165" s="294" t="s">
        <v>267</v>
      </c>
      <c r="C165" s="291" t="s">
        <v>163</v>
      </c>
      <c r="D165" s="295"/>
      <c r="E165" s="295"/>
      <c r="F165" s="295"/>
      <c r="G165" s="295"/>
      <c r="H165" s="295"/>
      <c r="I165" s="295"/>
      <c r="J165" s="295"/>
      <c r="K165" s="295"/>
      <c r="L165" s="295"/>
      <c r="M165" s="295"/>
      <c r="N165" s="295">
        <f>N164</f>
        <v>12</v>
      </c>
      <c r="O165" s="295"/>
      <c r="P165" s="295"/>
      <c r="Q165" s="295"/>
      <c r="R165" s="295"/>
      <c r="S165" s="295"/>
      <c r="T165" s="295"/>
      <c r="U165" s="295"/>
      <c r="V165" s="295"/>
      <c r="W165" s="295"/>
      <c r="X165" s="295"/>
      <c r="Y165" s="411">
        <f t="shared" ref="Y165:AL165" si="43">Y164</f>
        <v>0</v>
      </c>
      <c r="Z165" s="411">
        <f t="shared" si="43"/>
        <v>0</v>
      </c>
      <c r="AA165" s="411">
        <f t="shared" si="43"/>
        <v>0</v>
      </c>
      <c r="AB165" s="411">
        <f t="shared" si="43"/>
        <v>0</v>
      </c>
      <c r="AC165" s="411">
        <f t="shared" si="43"/>
        <v>0</v>
      </c>
      <c r="AD165" s="411">
        <f t="shared" si="43"/>
        <v>0</v>
      </c>
      <c r="AE165" s="411">
        <f t="shared" si="43"/>
        <v>0</v>
      </c>
      <c r="AF165" s="411">
        <f t="shared" si="43"/>
        <v>0</v>
      </c>
      <c r="AG165" s="411">
        <f t="shared" si="43"/>
        <v>0</v>
      </c>
      <c r="AH165" s="411">
        <f t="shared" si="43"/>
        <v>0</v>
      </c>
      <c r="AI165" s="411">
        <f t="shared" si="43"/>
        <v>0</v>
      </c>
      <c r="AJ165" s="411">
        <f t="shared" si="43"/>
        <v>0</v>
      </c>
      <c r="AK165" s="411">
        <f t="shared" si="43"/>
        <v>0</v>
      </c>
      <c r="AL165" s="411">
        <f t="shared" si="43"/>
        <v>0</v>
      </c>
      <c r="AM165" s="306"/>
    </row>
    <row r="166" spans="1:39" hidden="1" outlineLevel="1">
      <c r="B166" s="519"/>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412"/>
      <c r="Z166" s="425"/>
      <c r="AA166" s="425"/>
      <c r="AB166" s="425"/>
      <c r="AC166" s="425"/>
      <c r="AD166" s="425"/>
      <c r="AE166" s="425"/>
      <c r="AF166" s="425"/>
      <c r="AG166" s="425"/>
      <c r="AH166" s="425"/>
      <c r="AI166" s="425"/>
      <c r="AJ166" s="425"/>
      <c r="AK166" s="425"/>
      <c r="AL166" s="425"/>
      <c r="AM166" s="306"/>
    </row>
    <row r="167" spans="1:39" ht="30" hidden="1" outlineLevel="1">
      <c r="A167" s="521">
        <v>40</v>
      </c>
      <c r="B167" s="519" t="s">
        <v>132</v>
      </c>
      <c r="C167" s="291" t="s">
        <v>25</v>
      </c>
      <c r="D167" s="295"/>
      <c r="E167" s="295"/>
      <c r="F167" s="295"/>
      <c r="G167" s="295"/>
      <c r="H167" s="295"/>
      <c r="I167" s="295"/>
      <c r="J167" s="295"/>
      <c r="K167" s="295"/>
      <c r="L167" s="295"/>
      <c r="M167" s="295"/>
      <c r="N167" s="295">
        <v>12</v>
      </c>
      <c r="O167" s="295"/>
      <c r="P167" s="295"/>
      <c r="Q167" s="295"/>
      <c r="R167" s="295"/>
      <c r="S167" s="295"/>
      <c r="T167" s="295"/>
      <c r="U167" s="295"/>
      <c r="V167" s="295"/>
      <c r="W167" s="295"/>
      <c r="X167" s="295"/>
      <c r="Y167" s="426"/>
      <c r="Z167" s="410"/>
      <c r="AA167" s="410"/>
      <c r="AB167" s="410"/>
      <c r="AC167" s="410"/>
      <c r="AD167" s="410"/>
      <c r="AE167" s="410"/>
      <c r="AF167" s="415"/>
      <c r="AG167" s="415"/>
      <c r="AH167" s="415"/>
      <c r="AI167" s="415"/>
      <c r="AJ167" s="415"/>
      <c r="AK167" s="415"/>
      <c r="AL167" s="415"/>
      <c r="AM167" s="296">
        <f>SUM(Y167:AL167)</f>
        <v>0</v>
      </c>
    </row>
    <row r="168" spans="1:39" hidden="1" outlineLevel="1">
      <c r="B168" s="294" t="s">
        <v>267</v>
      </c>
      <c r="C168" s="291" t="s">
        <v>163</v>
      </c>
      <c r="D168" s="295"/>
      <c r="E168" s="295"/>
      <c r="F168" s="295"/>
      <c r="G168" s="295"/>
      <c r="H168" s="295"/>
      <c r="I168" s="295"/>
      <c r="J168" s="295"/>
      <c r="K168" s="295"/>
      <c r="L168" s="295"/>
      <c r="M168" s="295"/>
      <c r="N168" s="295">
        <f>N167</f>
        <v>12</v>
      </c>
      <c r="O168" s="295"/>
      <c r="P168" s="295"/>
      <c r="Q168" s="295"/>
      <c r="R168" s="295"/>
      <c r="S168" s="295"/>
      <c r="T168" s="295"/>
      <c r="U168" s="295"/>
      <c r="V168" s="295"/>
      <c r="W168" s="295"/>
      <c r="X168" s="295"/>
      <c r="Y168" s="411">
        <f t="shared" ref="Y168:AL168" si="44">Y167</f>
        <v>0</v>
      </c>
      <c r="Z168" s="411">
        <f t="shared" si="44"/>
        <v>0</v>
      </c>
      <c r="AA168" s="411">
        <f t="shared" si="44"/>
        <v>0</v>
      </c>
      <c r="AB168" s="411">
        <f t="shared" si="44"/>
        <v>0</v>
      </c>
      <c r="AC168" s="411">
        <f t="shared" si="44"/>
        <v>0</v>
      </c>
      <c r="AD168" s="411">
        <f t="shared" si="44"/>
        <v>0</v>
      </c>
      <c r="AE168" s="411">
        <f t="shared" si="44"/>
        <v>0</v>
      </c>
      <c r="AF168" s="411">
        <f t="shared" si="44"/>
        <v>0</v>
      </c>
      <c r="AG168" s="411">
        <f t="shared" si="44"/>
        <v>0</v>
      </c>
      <c r="AH168" s="411">
        <f t="shared" si="44"/>
        <v>0</v>
      </c>
      <c r="AI168" s="411">
        <f t="shared" si="44"/>
        <v>0</v>
      </c>
      <c r="AJ168" s="411">
        <f t="shared" si="44"/>
        <v>0</v>
      </c>
      <c r="AK168" s="411">
        <f t="shared" si="44"/>
        <v>0</v>
      </c>
      <c r="AL168" s="411">
        <f t="shared" si="44"/>
        <v>0</v>
      </c>
      <c r="AM168" s="306"/>
    </row>
    <row r="169" spans="1:39" hidden="1" outlineLevel="1">
      <c r="B169" s="519"/>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412"/>
      <c r="Z169" s="425"/>
      <c r="AA169" s="425"/>
      <c r="AB169" s="425"/>
      <c r="AC169" s="425"/>
      <c r="AD169" s="425"/>
      <c r="AE169" s="425"/>
      <c r="AF169" s="425"/>
      <c r="AG169" s="425"/>
      <c r="AH169" s="425"/>
      <c r="AI169" s="425"/>
      <c r="AJ169" s="425"/>
      <c r="AK169" s="425"/>
      <c r="AL169" s="425"/>
      <c r="AM169" s="306"/>
    </row>
    <row r="170" spans="1:39" ht="45" hidden="1" outlineLevel="1">
      <c r="A170" s="521">
        <v>41</v>
      </c>
      <c r="B170" s="519" t="s">
        <v>133</v>
      </c>
      <c r="C170" s="291" t="s">
        <v>25</v>
      </c>
      <c r="D170" s="295"/>
      <c r="E170" s="295"/>
      <c r="F170" s="295"/>
      <c r="G170" s="295"/>
      <c r="H170" s="295"/>
      <c r="I170" s="295"/>
      <c r="J170" s="295"/>
      <c r="K170" s="295"/>
      <c r="L170" s="295"/>
      <c r="M170" s="295"/>
      <c r="N170" s="295">
        <v>12</v>
      </c>
      <c r="O170" s="295"/>
      <c r="P170" s="295"/>
      <c r="Q170" s="295"/>
      <c r="R170" s="295"/>
      <c r="S170" s="295"/>
      <c r="T170" s="295"/>
      <c r="U170" s="295"/>
      <c r="V170" s="295"/>
      <c r="W170" s="295"/>
      <c r="X170" s="295"/>
      <c r="Y170" s="426"/>
      <c r="Z170" s="410"/>
      <c r="AA170" s="410"/>
      <c r="AB170" s="410"/>
      <c r="AC170" s="410"/>
      <c r="AD170" s="410"/>
      <c r="AE170" s="410"/>
      <c r="AF170" s="415"/>
      <c r="AG170" s="415"/>
      <c r="AH170" s="415"/>
      <c r="AI170" s="415"/>
      <c r="AJ170" s="415"/>
      <c r="AK170" s="415"/>
      <c r="AL170" s="415"/>
      <c r="AM170" s="296">
        <f>SUM(Y170:AL170)</f>
        <v>0</v>
      </c>
    </row>
    <row r="171" spans="1:39" hidden="1" outlineLevel="1">
      <c r="B171" s="294" t="s">
        <v>267</v>
      </c>
      <c r="C171" s="291" t="s">
        <v>163</v>
      </c>
      <c r="D171" s="295"/>
      <c r="E171" s="295"/>
      <c r="F171" s="295"/>
      <c r="G171" s="295"/>
      <c r="H171" s="295"/>
      <c r="I171" s="295"/>
      <c r="J171" s="295"/>
      <c r="K171" s="295"/>
      <c r="L171" s="295"/>
      <c r="M171" s="295"/>
      <c r="N171" s="295">
        <f>N170</f>
        <v>12</v>
      </c>
      <c r="O171" s="295"/>
      <c r="P171" s="295"/>
      <c r="Q171" s="295"/>
      <c r="R171" s="295"/>
      <c r="S171" s="295"/>
      <c r="T171" s="295"/>
      <c r="U171" s="295"/>
      <c r="V171" s="295"/>
      <c r="W171" s="295"/>
      <c r="X171" s="295"/>
      <c r="Y171" s="411">
        <f t="shared" ref="Y171:AL171" si="45">Y170</f>
        <v>0</v>
      </c>
      <c r="Z171" s="411">
        <f t="shared" si="45"/>
        <v>0</v>
      </c>
      <c r="AA171" s="411">
        <f t="shared" si="45"/>
        <v>0</v>
      </c>
      <c r="AB171" s="411">
        <f t="shared" si="45"/>
        <v>0</v>
      </c>
      <c r="AC171" s="411">
        <f t="shared" si="45"/>
        <v>0</v>
      </c>
      <c r="AD171" s="411">
        <f t="shared" si="45"/>
        <v>0</v>
      </c>
      <c r="AE171" s="411">
        <f t="shared" si="45"/>
        <v>0</v>
      </c>
      <c r="AF171" s="411">
        <f t="shared" si="45"/>
        <v>0</v>
      </c>
      <c r="AG171" s="411">
        <f t="shared" si="45"/>
        <v>0</v>
      </c>
      <c r="AH171" s="411">
        <f t="shared" si="45"/>
        <v>0</v>
      </c>
      <c r="AI171" s="411">
        <f t="shared" si="45"/>
        <v>0</v>
      </c>
      <c r="AJ171" s="411">
        <f t="shared" si="45"/>
        <v>0</v>
      </c>
      <c r="AK171" s="411">
        <f t="shared" si="45"/>
        <v>0</v>
      </c>
      <c r="AL171" s="411">
        <f t="shared" si="45"/>
        <v>0</v>
      </c>
      <c r="AM171" s="306"/>
    </row>
    <row r="172" spans="1:39" hidden="1" outlineLevel="1">
      <c r="B172" s="519"/>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412"/>
      <c r="Z172" s="425"/>
      <c r="AA172" s="425"/>
      <c r="AB172" s="425"/>
      <c r="AC172" s="425"/>
      <c r="AD172" s="425"/>
      <c r="AE172" s="425"/>
      <c r="AF172" s="425"/>
      <c r="AG172" s="425"/>
      <c r="AH172" s="425"/>
      <c r="AI172" s="425"/>
      <c r="AJ172" s="425"/>
      <c r="AK172" s="425"/>
      <c r="AL172" s="425"/>
      <c r="AM172" s="306"/>
    </row>
    <row r="173" spans="1:39" ht="45" hidden="1" outlineLevel="1">
      <c r="A173" s="521">
        <v>42</v>
      </c>
      <c r="B173" s="519" t="s">
        <v>134</v>
      </c>
      <c r="C173" s="291" t="s">
        <v>25</v>
      </c>
      <c r="D173" s="295"/>
      <c r="E173" s="295"/>
      <c r="F173" s="295"/>
      <c r="G173" s="295"/>
      <c r="H173" s="295"/>
      <c r="I173" s="295"/>
      <c r="J173" s="295"/>
      <c r="K173" s="295"/>
      <c r="L173" s="295"/>
      <c r="M173" s="295"/>
      <c r="N173" s="291"/>
      <c r="O173" s="295"/>
      <c r="P173" s="295"/>
      <c r="Q173" s="295"/>
      <c r="R173" s="295"/>
      <c r="S173" s="295"/>
      <c r="T173" s="295"/>
      <c r="U173" s="295"/>
      <c r="V173" s="295"/>
      <c r="W173" s="295"/>
      <c r="X173" s="295"/>
      <c r="Y173" s="426"/>
      <c r="Z173" s="410"/>
      <c r="AA173" s="410"/>
      <c r="AB173" s="410"/>
      <c r="AC173" s="410"/>
      <c r="AD173" s="410"/>
      <c r="AE173" s="410"/>
      <c r="AF173" s="415"/>
      <c r="AG173" s="415"/>
      <c r="AH173" s="415"/>
      <c r="AI173" s="415"/>
      <c r="AJ173" s="415"/>
      <c r="AK173" s="415"/>
      <c r="AL173" s="415"/>
      <c r="AM173" s="296">
        <f>SUM(Y173:AL173)</f>
        <v>0</v>
      </c>
    </row>
    <row r="174" spans="1:39" hidden="1" outlineLevel="1">
      <c r="B174" s="294" t="s">
        <v>267</v>
      </c>
      <c r="C174" s="291" t="s">
        <v>163</v>
      </c>
      <c r="D174" s="295"/>
      <c r="E174" s="295"/>
      <c r="F174" s="295"/>
      <c r="G174" s="295"/>
      <c r="H174" s="295"/>
      <c r="I174" s="295"/>
      <c r="J174" s="295"/>
      <c r="K174" s="295"/>
      <c r="L174" s="295"/>
      <c r="M174" s="295"/>
      <c r="N174" s="467"/>
      <c r="O174" s="295"/>
      <c r="P174" s="295"/>
      <c r="Q174" s="295"/>
      <c r="R174" s="295"/>
      <c r="S174" s="295"/>
      <c r="T174" s="295"/>
      <c r="U174" s="295"/>
      <c r="V174" s="295"/>
      <c r="W174" s="295"/>
      <c r="X174" s="295"/>
      <c r="Y174" s="411">
        <f t="shared" ref="Y174:AL174" si="46">Y173</f>
        <v>0</v>
      </c>
      <c r="Z174" s="411">
        <f t="shared" si="46"/>
        <v>0</v>
      </c>
      <c r="AA174" s="411">
        <f t="shared" si="46"/>
        <v>0</v>
      </c>
      <c r="AB174" s="411">
        <f t="shared" si="46"/>
        <v>0</v>
      </c>
      <c r="AC174" s="411">
        <f t="shared" si="46"/>
        <v>0</v>
      </c>
      <c r="AD174" s="411">
        <f t="shared" si="46"/>
        <v>0</v>
      </c>
      <c r="AE174" s="411">
        <f t="shared" si="46"/>
        <v>0</v>
      </c>
      <c r="AF174" s="411">
        <f t="shared" si="46"/>
        <v>0</v>
      </c>
      <c r="AG174" s="411">
        <f t="shared" si="46"/>
        <v>0</v>
      </c>
      <c r="AH174" s="411">
        <f t="shared" si="46"/>
        <v>0</v>
      </c>
      <c r="AI174" s="411">
        <f t="shared" si="46"/>
        <v>0</v>
      </c>
      <c r="AJ174" s="411">
        <f t="shared" si="46"/>
        <v>0</v>
      </c>
      <c r="AK174" s="411">
        <f t="shared" si="46"/>
        <v>0</v>
      </c>
      <c r="AL174" s="411">
        <f t="shared" si="46"/>
        <v>0</v>
      </c>
      <c r="AM174" s="306"/>
    </row>
    <row r="175" spans="1:39" hidden="1" outlineLevel="1">
      <c r="B175" s="519"/>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412"/>
      <c r="Z175" s="425"/>
      <c r="AA175" s="425"/>
      <c r="AB175" s="425"/>
      <c r="AC175" s="425"/>
      <c r="AD175" s="425"/>
      <c r="AE175" s="425"/>
      <c r="AF175" s="425"/>
      <c r="AG175" s="425"/>
      <c r="AH175" s="425"/>
      <c r="AI175" s="425"/>
      <c r="AJ175" s="425"/>
      <c r="AK175" s="425"/>
      <c r="AL175" s="425"/>
      <c r="AM175" s="306"/>
    </row>
    <row r="176" spans="1:39" ht="30" hidden="1" outlineLevel="1">
      <c r="A176" s="521">
        <v>43</v>
      </c>
      <c r="B176" s="519" t="s">
        <v>135</v>
      </c>
      <c r="C176" s="291" t="s">
        <v>25</v>
      </c>
      <c r="D176" s="295"/>
      <c r="E176" s="295"/>
      <c r="F176" s="295"/>
      <c r="G176" s="295"/>
      <c r="H176" s="295"/>
      <c r="I176" s="295"/>
      <c r="J176" s="295"/>
      <c r="K176" s="295"/>
      <c r="L176" s="295"/>
      <c r="M176" s="295"/>
      <c r="N176" s="295">
        <v>12</v>
      </c>
      <c r="O176" s="295"/>
      <c r="P176" s="295"/>
      <c r="Q176" s="295"/>
      <c r="R176" s="295"/>
      <c r="S176" s="295"/>
      <c r="T176" s="295"/>
      <c r="U176" s="295"/>
      <c r="V176" s="295"/>
      <c r="W176" s="295"/>
      <c r="X176" s="295"/>
      <c r="Y176" s="426"/>
      <c r="Z176" s="410"/>
      <c r="AA176" s="410"/>
      <c r="AB176" s="410"/>
      <c r="AC176" s="410"/>
      <c r="AD176" s="410"/>
      <c r="AE176" s="410"/>
      <c r="AF176" s="415"/>
      <c r="AG176" s="415"/>
      <c r="AH176" s="415"/>
      <c r="AI176" s="415"/>
      <c r="AJ176" s="415"/>
      <c r="AK176" s="415"/>
      <c r="AL176" s="415"/>
      <c r="AM176" s="296">
        <f>SUM(Y176:AL176)</f>
        <v>0</v>
      </c>
    </row>
    <row r="177" spans="1:39" hidden="1" outlineLevel="1">
      <c r="B177" s="294" t="s">
        <v>267</v>
      </c>
      <c r="C177" s="291" t="s">
        <v>163</v>
      </c>
      <c r="D177" s="295"/>
      <c r="E177" s="295"/>
      <c r="F177" s="295"/>
      <c r="G177" s="295"/>
      <c r="H177" s="295"/>
      <c r="I177" s="295"/>
      <c r="J177" s="295"/>
      <c r="K177" s="295"/>
      <c r="L177" s="295"/>
      <c r="M177" s="295"/>
      <c r="N177" s="295">
        <f>N176</f>
        <v>12</v>
      </c>
      <c r="O177" s="295"/>
      <c r="P177" s="295"/>
      <c r="Q177" s="295"/>
      <c r="R177" s="295"/>
      <c r="S177" s="295"/>
      <c r="T177" s="295"/>
      <c r="U177" s="295"/>
      <c r="V177" s="295"/>
      <c r="W177" s="295"/>
      <c r="X177" s="295"/>
      <c r="Y177" s="411">
        <f t="shared" ref="Y177:AL177" si="47">Y176</f>
        <v>0</v>
      </c>
      <c r="Z177" s="411">
        <f t="shared" si="47"/>
        <v>0</v>
      </c>
      <c r="AA177" s="411">
        <f t="shared" si="47"/>
        <v>0</v>
      </c>
      <c r="AB177" s="411">
        <f t="shared" si="47"/>
        <v>0</v>
      </c>
      <c r="AC177" s="411">
        <f t="shared" si="47"/>
        <v>0</v>
      </c>
      <c r="AD177" s="411">
        <f t="shared" si="47"/>
        <v>0</v>
      </c>
      <c r="AE177" s="411">
        <f t="shared" si="47"/>
        <v>0</v>
      </c>
      <c r="AF177" s="411">
        <f t="shared" si="47"/>
        <v>0</v>
      </c>
      <c r="AG177" s="411">
        <f t="shared" si="47"/>
        <v>0</v>
      </c>
      <c r="AH177" s="411">
        <f t="shared" si="47"/>
        <v>0</v>
      </c>
      <c r="AI177" s="411">
        <f t="shared" si="47"/>
        <v>0</v>
      </c>
      <c r="AJ177" s="411">
        <f t="shared" si="47"/>
        <v>0</v>
      </c>
      <c r="AK177" s="411">
        <f t="shared" si="47"/>
        <v>0</v>
      </c>
      <c r="AL177" s="411">
        <f t="shared" si="47"/>
        <v>0</v>
      </c>
      <c r="AM177" s="306"/>
    </row>
    <row r="178" spans="1:39" hidden="1" outlineLevel="1">
      <c r="B178" s="519"/>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412"/>
      <c r="Z178" s="425"/>
      <c r="AA178" s="425"/>
      <c r="AB178" s="425"/>
      <c r="AC178" s="425"/>
      <c r="AD178" s="425"/>
      <c r="AE178" s="425"/>
      <c r="AF178" s="425"/>
      <c r="AG178" s="425"/>
      <c r="AH178" s="425"/>
      <c r="AI178" s="425"/>
      <c r="AJ178" s="425"/>
      <c r="AK178" s="425"/>
      <c r="AL178" s="425"/>
      <c r="AM178" s="306"/>
    </row>
    <row r="179" spans="1:39" ht="45" hidden="1" outlineLevel="1">
      <c r="A179" s="521">
        <v>44</v>
      </c>
      <c r="B179" s="519" t="s">
        <v>136</v>
      </c>
      <c r="C179" s="291" t="s">
        <v>25</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26"/>
      <c r="Z179" s="410"/>
      <c r="AA179" s="410"/>
      <c r="AB179" s="410"/>
      <c r="AC179" s="410"/>
      <c r="AD179" s="410"/>
      <c r="AE179" s="410"/>
      <c r="AF179" s="415"/>
      <c r="AG179" s="415"/>
      <c r="AH179" s="415"/>
      <c r="AI179" s="415"/>
      <c r="AJ179" s="415"/>
      <c r="AK179" s="415"/>
      <c r="AL179" s="415"/>
      <c r="AM179" s="296">
        <f>SUM(Y179:AL179)</f>
        <v>0</v>
      </c>
    </row>
    <row r="180" spans="1:39" hidden="1" outlineLevel="1">
      <c r="B180" s="294" t="s">
        <v>267</v>
      </c>
      <c r="C180" s="291" t="s">
        <v>163</v>
      </c>
      <c r="D180" s="295"/>
      <c r="E180" s="295"/>
      <c r="F180" s="295"/>
      <c r="G180" s="295"/>
      <c r="H180" s="295"/>
      <c r="I180" s="295"/>
      <c r="J180" s="295"/>
      <c r="K180" s="295"/>
      <c r="L180" s="295"/>
      <c r="M180" s="295"/>
      <c r="N180" s="295">
        <f>N179</f>
        <v>12</v>
      </c>
      <c r="O180" s="295"/>
      <c r="P180" s="295"/>
      <c r="Q180" s="295"/>
      <c r="R180" s="295"/>
      <c r="S180" s="295"/>
      <c r="T180" s="295"/>
      <c r="U180" s="295"/>
      <c r="V180" s="295"/>
      <c r="W180" s="295"/>
      <c r="X180" s="295"/>
      <c r="Y180" s="411">
        <f t="shared" ref="Y180:AL180" si="48">Y179</f>
        <v>0</v>
      </c>
      <c r="Z180" s="411">
        <f t="shared" si="48"/>
        <v>0</v>
      </c>
      <c r="AA180" s="411">
        <f t="shared" si="48"/>
        <v>0</v>
      </c>
      <c r="AB180" s="411">
        <f t="shared" si="48"/>
        <v>0</v>
      </c>
      <c r="AC180" s="411">
        <f t="shared" si="48"/>
        <v>0</v>
      </c>
      <c r="AD180" s="411">
        <f t="shared" si="48"/>
        <v>0</v>
      </c>
      <c r="AE180" s="411">
        <f t="shared" si="48"/>
        <v>0</v>
      </c>
      <c r="AF180" s="411">
        <f t="shared" si="48"/>
        <v>0</v>
      </c>
      <c r="AG180" s="411">
        <f t="shared" si="48"/>
        <v>0</v>
      </c>
      <c r="AH180" s="411">
        <f t="shared" si="48"/>
        <v>0</v>
      </c>
      <c r="AI180" s="411">
        <f t="shared" si="48"/>
        <v>0</v>
      </c>
      <c r="AJ180" s="411">
        <f t="shared" si="48"/>
        <v>0</v>
      </c>
      <c r="AK180" s="411">
        <f t="shared" si="48"/>
        <v>0</v>
      </c>
      <c r="AL180" s="411">
        <f t="shared" si="48"/>
        <v>0</v>
      </c>
      <c r="AM180" s="306"/>
    </row>
    <row r="181" spans="1:39" hidden="1" outlineLevel="1">
      <c r="B181" s="519"/>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412"/>
      <c r="Z181" s="425"/>
      <c r="AA181" s="425"/>
      <c r="AB181" s="425"/>
      <c r="AC181" s="425"/>
      <c r="AD181" s="425"/>
      <c r="AE181" s="425"/>
      <c r="AF181" s="425"/>
      <c r="AG181" s="425"/>
      <c r="AH181" s="425"/>
      <c r="AI181" s="425"/>
      <c r="AJ181" s="425"/>
      <c r="AK181" s="425"/>
      <c r="AL181" s="425"/>
      <c r="AM181" s="306"/>
    </row>
    <row r="182" spans="1:39" ht="30" hidden="1" outlineLevel="1">
      <c r="A182" s="521">
        <v>45</v>
      </c>
      <c r="B182" s="519" t="s">
        <v>137</v>
      </c>
      <c r="C182" s="291" t="s">
        <v>25</v>
      </c>
      <c r="D182" s="295"/>
      <c r="E182" s="295"/>
      <c r="F182" s="295"/>
      <c r="G182" s="295"/>
      <c r="H182" s="295"/>
      <c r="I182" s="295"/>
      <c r="J182" s="295"/>
      <c r="K182" s="295"/>
      <c r="L182" s="295"/>
      <c r="M182" s="295"/>
      <c r="N182" s="295">
        <v>12</v>
      </c>
      <c r="O182" s="295"/>
      <c r="P182" s="295"/>
      <c r="Q182" s="295"/>
      <c r="R182" s="295"/>
      <c r="S182" s="295"/>
      <c r="T182" s="295"/>
      <c r="U182" s="295"/>
      <c r="V182" s="295"/>
      <c r="W182" s="295"/>
      <c r="X182" s="295"/>
      <c r="Y182" s="426"/>
      <c r="Z182" s="410"/>
      <c r="AA182" s="410"/>
      <c r="AB182" s="410"/>
      <c r="AC182" s="410"/>
      <c r="AD182" s="410"/>
      <c r="AE182" s="410"/>
      <c r="AF182" s="415"/>
      <c r="AG182" s="415"/>
      <c r="AH182" s="415"/>
      <c r="AI182" s="415"/>
      <c r="AJ182" s="415"/>
      <c r="AK182" s="415"/>
      <c r="AL182" s="415"/>
      <c r="AM182" s="296">
        <f>SUM(Y182:AL182)</f>
        <v>0</v>
      </c>
    </row>
    <row r="183" spans="1:39" hidden="1" outlineLevel="1">
      <c r="B183" s="294" t="s">
        <v>267</v>
      </c>
      <c r="C183" s="291" t="s">
        <v>163</v>
      </c>
      <c r="D183" s="295"/>
      <c r="E183" s="295"/>
      <c r="F183" s="295"/>
      <c r="G183" s="295"/>
      <c r="H183" s="295"/>
      <c r="I183" s="295"/>
      <c r="J183" s="295"/>
      <c r="K183" s="295"/>
      <c r="L183" s="295"/>
      <c r="M183" s="295"/>
      <c r="N183" s="295">
        <f>N182</f>
        <v>12</v>
      </c>
      <c r="O183" s="295"/>
      <c r="P183" s="295"/>
      <c r="Q183" s="295"/>
      <c r="R183" s="295"/>
      <c r="S183" s="295"/>
      <c r="T183" s="295"/>
      <c r="U183" s="295"/>
      <c r="V183" s="295"/>
      <c r="W183" s="295"/>
      <c r="X183" s="295"/>
      <c r="Y183" s="411">
        <f t="shared" ref="Y183:AL183" si="49">Y182</f>
        <v>0</v>
      </c>
      <c r="Z183" s="411">
        <f t="shared" si="49"/>
        <v>0</v>
      </c>
      <c r="AA183" s="411">
        <f t="shared" si="49"/>
        <v>0</v>
      </c>
      <c r="AB183" s="411">
        <f t="shared" si="49"/>
        <v>0</v>
      </c>
      <c r="AC183" s="411">
        <f t="shared" si="49"/>
        <v>0</v>
      </c>
      <c r="AD183" s="411">
        <f t="shared" si="49"/>
        <v>0</v>
      </c>
      <c r="AE183" s="411">
        <f t="shared" si="49"/>
        <v>0</v>
      </c>
      <c r="AF183" s="411">
        <f t="shared" si="49"/>
        <v>0</v>
      </c>
      <c r="AG183" s="411">
        <f t="shared" si="49"/>
        <v>0</v>
      </c>
      <c r="AH183" s="411">
        <f t="shared" si="49"/>
        <v>0</v>
      </c>
      <c r="AI183" s="411">
        <f t="shared" si="49"/>
        <v>0</v>
      </c>
      <c r="AJ183" s="411">
        <f t="shared" si="49"/>
        <v>0</v>
      </c>
      <c r="AK183" s="411">
        <f t="shared" si="49"/>
        <v>0</v>
      </c>
      <c r="AL183" s="411">
        <f t="shared" si="49"/>
        <v>0</v>
      </c>
      <c r="AM183" s="306"/>
    </row>
    <row r="184" spans="1:39" hidden="1" outlineLevel="1">
      <c r="B184" s="519"/>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412"/>
      <c r="Z184" s="425"/>
      <c r="AA184" s="425"/>
      <c r="AB184" s="425"/>
      <c r="AC184" s="425"/>
      <c r="AD184" s="425"/>
      <c r="AE184" s="425"/>
      <c r="AF184" s="425"/>
      <c r="AG184" s="425"/>
      <c r="AH184" s="425"/>
      <c r="AI184" s="425"/>
      <c r="AJ184" s="425"/>
      <c r="AK184" s="425"/>
      <c r="AL184" s="425"/>
      <c r="AM184" s="306"/>
    </row>
    <row r="185" spans="1:39" ht="30" hidden="1" outlineLevel="1">
      <c r="A185" s="521">
        <v>46</v>
      </c>
      <c r="B185" s="519" t="s">
        <v>138</v>
      </c>
      <c r="C185" s="291" t="s">
        <v>25</v>
      </c>
      <c r="D185" s="295"/>
      <c r="E185" s="295"/>
      <c r="F185" s="295"/>
      <c r="G185" s="295"/>
      <c r="H185" s="295"/>
      <c r="I185" s="295"/>
      <c r="J185" s="295"/>
      <c r="K185" s="295"/>
      <c r="L185" s="295"/>
      <c r="M185" s="295"/>
      <c r="N185" s="295">
        <v>12</v>
      </c>
      <c r="O185" s="295"/>
      <c r="P185" s="295"/>
      <c r="Q185" s="295"/>
      <c r="R185" s="295"/>
      <c r="S185" s="295"/>
      <c r="T185" s="295"/>
      <c r="U185" s="295"/>
      <c r="V185" s="295"/>
      <c r="W185" s="295"/>
      <c r="X185" s="295"/>
      <c r="Y185" s="426"/>
      <c r="Z185" s="410"/>
      <c r="AA185" s="410"/>
      <c r="AB185" s="410"/>
      <c r="AC185" s="410"/>
      <c r="AD185" s="410"/>
      <c r="AE185" s="410"/>
      <c r="AF185" s="415"/>
      <c r="AG185" s="415"/>
      <c r="AH185" s="415"/>
      <c r="AI185" s="415"/>
      <c r="AJ185" s="415"/>
      <c r="AK185" s="415"/>
      <c r="AL185" s="415"/>
      <c r="AM185" s="296">
        <f>SUM(Y185:AL185)</f>
        <v>0</v>
      </c>
    </row>
    <row r="186" spans="1:39" hidden="1" outlineLevel="1">
      <c r="B186" s="294" t="s">
        <v>267</v>
      </c>
      <c r="C186" s="291" t="s">
        <v>163</v>
      </c>
      <c r="D186" s="295"/>
      <c r="E186" s="295"/>
      <c r="F186" s="295"/>
      <c r="G186" s="295"/>
      <c r="H186" s="295"/>
      <c r="I186" s="295"/>
      <c r="J186" s="295"/>
      <c r="K186" s="295"/>
      <c r="L186" s="295"/>
      <c r="M186" s="295"/>
      <c r="N186" s="295">
        <f>N185</f>
        <v>12</v>
      </c>
      <c r="O186" s="295"/>
      <c r="P186" s="295"/>
      <c r="Q186" s="295"/>
      <c r="R186" s="295"/>
      <c r="S186" s="295"/>
      <c r="T186" s="295"/>
      <c r="U186" s="295"/>
      <c r="V186" s="295"/>
      <c r="W186" s="295"/>
      <c r="X186" s="295"/>
      <c r="Y186" s="411">
        <f t="shared" ref="Y186:AL186" si="50">Y185</f>
        <v>0</v>
      </c>
      <c r="Z186" s="411">
        <f t="shared" si="50"/>
        <v>0</v>
      </c>
      <c r="AA186" s="411">
        <f t="shared" si="50"/>
        <v>0</v>
      </c>
      <c r="AB186" s="411">
        <f t="shared" si="50"/>
        <v>0</v>
      </c>
      <c r="AC186" s="411">
        <f t="shared" si="50"/>
        <v>0</v>
      </c>
      <c r="AD186" s="411">
        <f t="shared" si="50"/>
        <v>0</v>
      </c>
      <c r="AE186" s="411">
        <f t="shared" si="50"/>
        <v>0</v>
      </c>
      <c r="AF186" s="411">
        <f t="shared" si="50"/>
        <v>0</v>
      </c>
      <c r="AG186" s="411">
        <f t="shared" si="50"/>
        <v>0</v>
      </c>
      <c r="AH186" s="411">
        <f t="shared" si="50"/>
        <v>0</v>
      </c>
      <c r="AI186" s="411">
        <f t="shared" si="50"/>
        <v>0</v>
      </c>
      <c r="AJ186" s="411">
        <f t="shared" si="50"/>
        <v>0</v>
      </c>
      <c r="AK186" s="411">
        <f t="shared" si="50"/>
        <v>0</v>
      </c>
      <c r="AL186" s="411">
        <f t="shared" si="50"/>
        <v>0</v>
      </c>
      <c r="AM186" s="306"/>
    </row>
    <row r="187" spans="1:39" hidden="1" outlineLevel="1">
      <c r="B187" s="519"/>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412"/>
      <c r="Z187" s="425"/>
      <c r="AA187" s="425"/>
      <c r="AB187" s="425"/>
      <c r="AC187" s="425"/>
      <c r="AD187" s="425"/>
      <c r="AE187" s="425"/>
      <c r="AF187" s="425"/>
      <c r="AG187" s="425"/>
      <c r="AH187" s="425"/>
      <c r="AI187" s="425"/>
      <c r="AJ187" s="425"/>
      <c r="AK187" s="425"/>
      <c r="AL187" s="425"/>
      <c r="AM187" s="306"/>
    </row>
    <row r="188" spans="1:39" ht="30" hidden="1" outlineLevel="1">
      <c r="A188" s="521">
        <v>47</v>
      </c>
      <c r="B188" s="519" t="s">
        <v>139</v>
      </c>
      <c r="C188" s="291" t="s">
        <v>25</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26"/>
      <c r="Z188" s="410"/>
      <c r="AA188" s="410"/>
      <c r="AB188" s="410"/>
      <c r="AC188" s="410"/>
      <c r="AD188" s="410"/>
      <c r="AE188" s="410"/>
      <c r="AF188" s="415"/>
      <c r="AG188" s="415"/>
      <c r="AH188" s="415"/>
      <c r="AI188" s="415"/>
      <c r="AJ188" s="415"/>
      <c r="AK188" s="415"/>
      <c r="AL188" s="415"/>
      <c r="AM188" s="296">
        <f>SUM(Y188:AL188)</f>
        <v>0</v>
      </c>
    </row>
    <row r="189" spans="1:39" hidden="1" outlineLevel="1">
      <c r="B189" s="294" t="s">
        <v>267</v>
      </c>
      <c r="C189" s="291" t="s">
        <v>163</v>
      </c>
      <c r="D189" s="295"/>
      <c r="E189" s="295"/>
      <c r="F189" s="295"/>
      <c r="G189" s="295"/>
      <c r="H189" s="295"/>
      <c r="I189" s="295"/>
      <c r="J189" s="295"/>
      <c r="K189" s="295"/>
      <c r="L189" s="295"/>
      <c r="M189" s="295"/>
      <c r="N189" s="295">
        <f>N188</f>
        <v>12</v>
      </c>
      <c r="O189" s="295"/>
      <c r="P189" s="295"/>
      <c r="Q189" s="295"/>
      <c r="R189" s="295"/>
      <c r="S189" s="295"/>
      <c r="T189" s="295"/>
      <c r="U189" s="295"/>
      <c r="V189" s="295"/>
      <c r="W189" s="295"/>
      <c r="X189" s="295"/>
      <c r="Y189" s="411">
        <f t="shared" ref="Y189:AL189" si="51">Y188</f>
        <v>0</v>
      </c>
      <c r="Z189" s="411">
        <f t="shared" si="51"/>
        <v>0</v>
      </c>
      <c r="AA189" s="411">
        <f t="shared" si="51"/>
        <v>0</v>
      </c>
      <c r="AB189" s="411">
        <f t="shared" si="51"/>
        <v>0</v>
      </c>
      <c r="AC189" s="411">
        <f t="shared" si="51"/>
        <v>0</v>
      </c>
      <c r="AD189" s="411">
        <f t="shared" si="51"/>
        <v>0</v>
      </c>
      <c r="AE189" s="411">
        <f t="shared" si="51"/>
        <v>0</v>
      </c>
      <c r="AF189" s="411">
        <f t="shared" si="51"/>
        <v>0</v>
      </c>
      <c r="AG189" s="411">
        <f t="shared" si="51"/>
        <v>0</v>
      </c>
      <c r="AH189" s="411">
        <f t="shared" si="51"/>
        <v>0</v>
      </c>
      <c r="AI189" s="411">
        <f t="shared" si="51"/>
        <v>0</v>
      </c>
      <c r="AJ189" s="411">
        <f t="shared" si="51"/>
        <v>0</v>
      </c>
      <c r="AK189" s="411">
        <f t="shared" si="51"/>
        <v>0</v>
      </c>
      <c r="AL189" s="411">
        <f t="shared" si="51"/>
        <v>0</v>
      </c>
      <c r="AM189" s="306"/>
    </row>
    <row r="190" spans="1:39" hidden="1" outlineLevel="1">
      <c r="B190" s="519"/>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412"/>
      <c r="Z190" s="425"/>
      <c r="AA190" s="425"/>
      <c r="AB190" s="425"/>
      <c r="AC190" s="425"/>
      <c r="AD190" s="425"/>
      <c r="AE190" s="425"/>
      <c r="AF190" s="425"/>
      <c r="AG190" s="425"/>
      <c r="AH190" s="425"/>
      <c r="AI190" s="425"/>
      <c r="AJ190" s="425"/>
      <c r="AK190" s="425"/>
      <c r="AL190" s="425"/>
      <c r="AM190" s="306"/>
    </row>
    <row r="191" spans="1:39" ht="45" hidden="1" outlineLevel="1">
      <c r="A191" s="521">
        <v>48</v>
      </c>
      <c r="B191" s="519" t="s">
        <v>140</v>
      </c>
      <c r="C191" s="291" t="s">
        <v>25</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26"/>
      <c r="Z191" s="410"/>
      <c r="AA191" s="410"/>
      <c r="AB191" s="410"/>
      <c r="AC191" s="410"/>
      <c r="AD191" s="410"/>
      <c r="AE191" s="410"/>
      <c r="AF191" s="415"/>
      <c r="AG191" s="415"/>
      <c r="AH191" s="415"/>
      <c r="AI191" s="415"/>
      <c r="AJ191" s="415"/>
      <c r="AK191" s="415"/>
      <c r="AL191" s="415"/>
      <c r="AM191" s="296">
        <f>SUM(Y191:AL191)</f>
        <v>0</v>
      </c>
    </row>
    <row r="192" spans="1:39" hidden="1" outlineLevel="1">
      <c r="B192" s="294" t="s">
        <v>267</v>
      </c>
      <c r="C192" s="291" t="s">
        <v>163</v>
      </c>
      <c r="D192" s="295"/>
      <c r="E192" s="295"/>
      <c r="F192" s="295"/>
      <c r="G192" s="295"/>
      <c r="H192" s="295"/>
      <c r="I192" s="295"/>
      <c r="J192" s="295"/>
      <c r="K192" s="295"/>
      <c r="L192" s="295"/>
      <c r="M192" s="295"/>
      <c r="N192" s="295">
        <f>N191</f>
        <v>12</v>
      </c>
      <c r="O192" s="295"/>
      <c r="P192" s="295"/>
      <c r="Q192" s="295"/>
      <c r="R192" s="295"/>
      <c r="S192" s="295"/>
      <c r="T192" s="295"/>
      <c r="U192" s="295"/>
      <c r="V192" s="295"/>
      <c r="W192" s="295"/>
      <c r="X192" s="295"/>
      <c r="Y192" s="411">
        <f t="shared" ref="Y192:AL192" si="52">Y191</f>
        <v>0</v>
      </c>
      <c r="Z192" s="411">
        <f t="shared" si="52"/>
        <v>0</v>
      </c>
      <c r="AA192" s="411">
        <f t="shared" si="52"/>
        <v>0</v>
      </c>
      <c r="AB192" s="411">
        <f t="shared" si="52"/>
        <v>0</v>
      </c>
      <c r="AC192" s="411">
        <f t="shared" si="52"/>
        <v>0</v>
      </c>
      <c r="AD192" s="411">
        <f t="shared" si="52"/>
        <v>0</v>
      </c>
      <c r="AE192" s="411">
        <f t="shared" si="52"/>
        <v>0</v>
      </c>
      <c r="AF192" s="411">
        <f t="shared" si="52"/>
        <v>0</v>
      </c>
      <c r="AG192" s="411">
        <f t="shared" si="52"/>
        <v>0</v>
      </c>
      <c r="AH192" s="411">
        <f t="shared" si="52"/>
        <v>0</v>
      </c>
      <c r="AI192" s="411">
        <f t="shared" si="52"/>
        <v>0</v>
      </c>
      <c r="AJ192" s="411">
        <f t="shared" si="52"/>
        <v>0</v>
      </c>
      <c r="AK192" s="411">
        <f t="shared" si="52"/>
        <v>0</v>
      </c>
      <c r="AL192" s="411">
        <f t="shared" si="52"/>
        <v>0</v>
      </c>
      <c r="AM192" s="306"/>
    </row>
    <row r="193" spans="1:39" hidden="1" outlineLevel="1">
      <c r="B193" s="519"/>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412"/>
      <c r="Z193" s="425"/>
      <c r="AA193" s="425"/>
      <c r="AB193" s="425"/>
      <c r="AC193" s="425"/>
      <c r="AD193" s="425"/>
      <c r="AE193" s="425"/>
      <c r="AF193" s="425"/>
      <c r="AG193" s="425"/>
      <c r="AH193" s="425"/>
      <c r="AI193" s="425"/>
      <c r="AJ193" s="425"/>
      <c r="AK193" s="425"/>
      <c r="AL193" s="425"/>
      <c r="AM193" s="306"/>
    </row>
    <row r="194" spans="1:39" ht="30" hidden="1" outlineLevel="1">
      <c r="A194" s="521">
        <v>49</v>
      </c>
      <c r="B194" s="519" t="s">
        <v>141</v>
      </c>
      <c r="C194" s="291" t="s">
        <v>25</v>
      </c>
      <c r="D194" s="295"/>
      <c r="E194" s="295"/>
      <c r="F194" s="295"/>
      <c r="G194" s="295"/>
      <c r="H194" s="295"/>
      <c r="I194" s="295"/>
      <c r="J194" s="295"/>
      <c r="K194" s="295"/>
      <c r="L194" s="295"/>
      <c r="M194" s="295"/>
      <c r="N194" s="295">
        <v>12</v>
      </c>
      <c r="O194" s="295"/>
      <c r="P194" s="295"/>
      <c r="Q194" s="295"/>
      <c r="R194" s="295"/>
      <c r="S194" s="295"/>
      <c r="T194" s="295"/>
      <c r="U194" s="295"/>
      <c r="V194" s="295"/>
      <c r="W194" s="295"/>
      <c r="X194" s="295"/>
      <c r="Y194" s="426"/>
      <c r="Z194" s="410"/>
      <c r="AA194" s="410"/>
      <c r="AB194" s="410"/>
      <c r="AC194" s="410"/>
      <c r="AD194" s="410"/>
      <c r="AE194" s="410"/>
      <c r="AF194" s="415"/>
      <c r="AG194" s="415"/>
      <c r="AH194" s="415"/>
      <c r="AI194" s="415"/>
      <c r="AJ194" s="415"/>
      <c r="AK194" s="415"/>
      <c r="AL194" s="415"/>
      <c r="AM194" s="296">
        <f>SUM(Y194:AL194)</f>
        <v>0</v>
      </c>
    </row>
    <row r="195" spans="1:39" hidden="1" outlineLevel="1">
      <c r="B195" s="294" t="s">
        <v>267</v>
      </c>
      <c r="C195" s="291" t="s">
        <v>163</v>
      </c>
      <c r="D195" s="295"/>
      <c r="E195" s="295"/>
      <c r="F195" s="295"/>
      <c r="G195" s="295"/>
      <c r="H195" s="295"/>
      <c r="I195" s="295"/>
      <c r="J195" s="295"/>
      <c r="K195" s="295"/>
      <c r="L195" s="295"/>
      <c r="M195" s="295"/>
      <c r="N195" s="295">
        <f>N194</f>
        <v>12</v>
      </c>
      <c r="O195" s="295"/>
      <c r="P195" s="295"/>
      <c r="Q195" s="295"/>
      <c r="R195" s="295"/>
      <c r="S195" s="295"/>
      <c r="T195" s="295"/>
      <c r="U195" s="295"/>
      <c r="V195" s="295"/>
      <c r="W195" s="295"/>
      <c r="X195" s="295"/>
      <c r="Y195" s="411">
        <f t="shared" ref="Y195:AL195" si="53">Y194</f>
        <v>0</v>
      </c>
      <c r="Z195" s="411">
        <f t="shared" si="53"/>
        <v>0</v>
      </c>
      <c r="AA195" s="411">
        <f t="shared" si="53"/>
        <v>0</v>
      </c>
      <c r="AB195" s="411">
        <f t="shared" si="53"/>
        <v>0</v>
      </c>
      <c r="AC195" s="411">
        <f t="shared" si="53"/>
        <v>0</v>
      </c>
      <c r="AD195" s="411">
        <f t="shared" si="53"/>
        <v>0</v>
      </c>
      <c r="AE195" s="411">
        <f t="shared" si="53"/>
        <v>0</v>
      </c>
      <c r="AF195" s="411">
        <f t="shared" si="53"/>
        <v>0</v>
      </c>
      <c r="AG195" s="411">
        <f t="shared" si="53"/>
        <v>0</v>
      </c>
      <c r="AH195" s="411">
        <f t="shared" si="53"/>
        <v>0</v>
      </c>
      <c r="AI195" s="411">
        <f t="shared" si="53"/>
        <v>0</v>
      </c>
      <c r="AJ195" s="411">
        <f t="shared" si="53"/>
        <v>0</v>
      </c>
      <c r="AK195" s="411">
        <f t="shared" si="53"/>
        <v>0</v>
      </c>
      <c r="AL195" s="411">
        <f t="shared" si="53"/>
        <v>0</v>
      </c>
      <c r="AM195" s="306"/>
    </row>
    <row r="196" spans="1:39" hidden="1" outlineLevel="1">
      <c r="B196" s="294"/>
      <c r="C196" s="305"/>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301"/>
      <c r="Z196" s="301"/>
      <c r="AA196" s="301"/>
      <c r="AB196" s="301"/>
      <c r="AC196" s="301"/>
      <c r="AD196" s="301"/>
      <c r="AE196" s="301"/>
      <c r="AF196" s="301"/>
      <c r="AG196" s="301"/>
      <c r="AH196" s="301"/>
      <c r="AI196" s="301"/>
      <c r="AJ196" s="301"/>
      <c r="AK196" s="301"/>
      <c r="AL196" s="301"/>
      <c r="AM196" s="306"/>
    </row>
    <row r="197" spans="1:39" ht="15.75">
      <c r="B197" s="327" t="s">
        <v>271</v>
      </c>
      <c r="C197" s="329"/>
      <c r="D197" s="329">
        <f>SUM(D38:D195)</f>
        <v>22702967.162376296</v>
      </c>
      <c r="E197" s="329"/>
      <c r="F197" s="329"/>
      <c r="G197" s="329"/>
      <c r="H197" s="329"/>
      <c r="I197" s="329"/>
      <c r="J197" s="329"/>
      <c r="K197" s="329"/>
      <c r="L197" s="329"/>
      <c r="M197" s="329"/>
      <c r="N197" s="329"/>
      <c r="O197" s="329">
        <f>SUM(O38:O195)</f>
        <v>4319.5500062075753</v>
      </c>
      <c r="P197" s="329"/>
      <c r="Q197" s="329"/>
      <c r="R197" s="329"/>
      <c r="S197" s="329"/>
      <c r="T197" s="329"/>
      <c r="U197" s="329"/>
      <c r="V197" s="329"/>
      <c r="W197" s="329"/>
      <c r="X197" s="329"/>
      <c r="Y197" s="329">
        <f>IF(Y36="kWh",SUMPRODUCT(D38:D195,Y38:Y195))</f>
        <v>5824709.5428555692</v>
      </c>
      <c r="Z197" s="329">
        <f>IF(Z36="kWh",SUMPRODUCT(D38:D195,Z38:Z195))</f>
        <v>2811359.9547198047</v>
      </c>
      <c r="AA197" s="329">
        <f>IF(AA36="kw",SUMPRODUCT(N38:N195,O38:O195,AA38:AA195),SUMPRODUCT(D38:D195,AA38:AA195))</f>
        <v>19736.901686307076</v>
      </c>
      <c r="AB197" s="329">
        <f>IF(AB36="kw",SUMPRODUCT(N38:N195,O38:O195,AB38:AB195),SUMPRODUCT(D38:D195,AB38:AB195))</f>
        <v>102.22112846509233</v>
      </c>
      <c r="AC197" s="329">
        <f>IF(AC36="kw",SUMPRODUCT(N38:N195,O38:O195,AC38:AC195),SUMPRODUCT(D38:D195,AC38:AC195))</f>
        <v>9741.1009212587833</v>
      </c>
      <c r="AD197" s="329">
        <f>IF(AD36="kw",SUMPRODUCT(N38:N195,O38:O195,AD38:AD195),SUMPRODUCT(D38:D195,AD38:AD195))</f>
        <v>1293.8546096995335</v>
      </c>
      <c r="AE197" s="329">
        <f>IF(AE36="kw",SUMPRODUCT(N38:N195,O38:O195,AE38:AE195),SUMPRODUCT(D38:D195,AE38:AE195))</f>
        <v>0</v>
      </c>
      <c r="AF197" s="329">
        <f>IF(AF36="kw",SUMPRODUCT(N38:N195,O38:O195,AF38:AF195),SUMPRODUCT(D38:D195,AF38:AF195))</f>
        <v>0</v>
      </c>
      <c r="AG197" s="329">
        <f>IF(AG36="kw",SUMPRODUCT(N38:N195,O38:O195,AG38:AG195),SUMPRODUCT(D38:D195,AG38:AG195))</f>
        <v>0</v>
      </c>
      <c r="AH197" s="329">
        <f>IF(AH36="kw",SUMPRODUCT(N38:N195,O38:O195,AH38:AH195),SUMPRODUCT(D38:D195,AH38:AH195))</f>
        <v>0</v>
      </c>
      <c r="AI197" s="329">
        <f>IF(AI36="kw",SUMPRODUCT(N38:N195,O38:O195,AI38:AI195),SUMPRODUCT(D38:D195,AI38:AI195))</f>
        <v>0</v>
      </c>
      <c r="AJ197" s="329">
        <f>IF(AJ36="kw",SUMPRODUCT(N38:N195,O38:O195,AJ38:AJ195),SUMPRODUCT(D38:D195,AJ38:AJ195))</f>
        <v>0</v>
      </c>
      <c r="AK197" s="329">
        <f>IF(AK36="kw",SUMPRODUCT(N38:N195,O38:O195,AK38:AK195),SUMPRODUCT(D38:D195,AK38:AK195))</f>
        <v>0</v>
      </c>
      <c r="AL197" s="329">
        <f>IF(AL36="kw",SUMPRODUCT(N38:N195,O38:O195,AL38:AL195),SUMPRODUCT(D38:D195,AL38:AL195))</f>
        <v>0</v>
      </c>
      <c r="AM197" s="330"/>
    </row>
    <row r="198" spans="1:39" ht="15.75">
      <c r="B198" s="391" t="s">
        <v>272</v>
      </c>
      <c r="C198" s="392"/>
      <c r="D198" s="392"/>
      <c r="E198" s="392"/>
      <c r="F198" s="392"/>
      <c r="G198" s="392"/>
      <c r="H198" s="392"/>
      <c r="I198" s="392"/>
      <c r="J198" s="392"/>
      <c r="K198" s="392"/>
      <c r="L198" s="392"/>
      <c r="M198" s="392"/>
      <c r="N198" s="392"/>
      <c r="O198" s="392"/>
      <c r="P198" s="392"/>
      <c r="Q198" s="392"/>
      <c r="R198" s="392"/>
      <c r="S198" s="392"/>
      <c r="T198" s="392"/>
      <c r="U198" s="392"/>
      <c r="V198" s="392"/>
      <c r="W198" s="392"/>
      <c r="X198" s="392"/>
      <c r="Y198" s="392">
        <f>HLOOKUP(Y35,'2. LRAMVA Threshold'!$B$42:$Q$53,7,FALSE)</f>
        <v>8730096.5944305435</v>
      </c>
      <c r="Z198" s="392">
        <f>HLOOKUP(Z35,'2. LRAMVA Threshold'!$B$42:$Q$53,7,FALSE)</f>
        <v>7519432.0553718666</v>
      </c>
      <c r="AA198" s="392">
        <f>HLOOKUP(AA35,'2. LRAMVA Threshold'!$B$42:$Q$53,7,FALSE)</f>
        <v>19267</v>
      </c>
      <c r="AB198" s="392">
        <f>HLOOKUP(AB35,'2. LRAMVA Threshold'!$B$42:$Q$53,7,FALSE)</f>
        <v>54</v>
      </c>
      <c r="AC198" s="392">
        <f>HLOOKUP(AC35,'2. LRAMVA Threshold'!$B$42:$Q$53,7,FALSE)</f>
        <v>450</v>
      </c>
      <c r="AD198" s="392">
        <f>HLOOKUP(AD35,'2. LRAMVA Threshold'!$B$42:$Q$53,7,FALSE)</f>
        <v>0</v>
      </c>
      <c r="AE198" s="392">
        <f>HLOOKUP(AE35,'2. LRAMVA Threshold'!$B$42:$Q$53,7,FALSE)</f>
        <v>0</v>
      </c>
      <c r="AF198" s="392">
        <f>HLOOKUP(AF35,'2. LRAMVA Threshold'!$B$42:$Q$53,7,FALSE)</f>
        <v>0</v>
      </c>
      <c r="AG198" s="392">
        <f>HLOOKUP(AG35,'2. LRAMVA Threshold'!$B$42:$Q$53,7,FALSE)</f>
        <v>0</v>
      </c>
      <c r="AH198" s="392">
        <f>HLOOKUP(AH35,'2. LRAMVA Threshold'!$B$42:$Q$53,7,FALSE)</f>
        <v>0</v>
      </c>
      <c r="AI198" s="392">
        <f>HLOOKUP(AI35,'2. LRAMVA Threshold'!$B$42:$Q$53,7,FALSE)</f>
        <v>0</v>
      </c>
      <c r="AJ198" s="392">
        <f>HLOOKUP(AJ35,'2. LRAMVA Threshold'!$B$42:$Q$53,7,FALSE)</f>
        <v>0</v>
      </c>
      <c r="AK198" s="392">
        <f>HLOOKUP(AK35,'2. LRAMVA Threshold'!$B$42:$Q$53,7,FALSE)</f>
        <v>0</v>
      </c>
      <c r="AL198" s="392">
        <f>HLOOKUP(AL35,'2. LRAMVA Threshold'!$B$42:$Q$53,7,FALSE)</f>
        <v>0</v>
      </c>
      <c r="AM198" s="393"/>
    </row>
    <row r="199" spans="1:39">
      <c r="B199" s="520"/>
      <c r="C199" s="432"/>
      <c r="D199" s="433"/>
      <c r="E199" s="433"/>
      <c r="F199" s="433"/>
      <c r="G199" s="433"/>
      <c r="H199" s="433"/>
      <c r="I199" s="433"/>
      <c r="J199" s="433"/>
      <c r="K199" s="433"/>
      <c r="L199" s="433"/>
      <c r="M199" s="433"/>
      <c r="N199" s="433"/>
      <c r="O199" s="434"/>
      <c r="P199" s="433"/>
      <c r="Q199" s="433"/>
      <c r="R199" s="433"/>
      <c r="S199" s="435"/>
      <c r="T199" s="435"/>
      <c r="U199" s="435"/>
      <c r="V199" s="435"/>
      <c r="W199" s="433"/>
      <c r="X199" s="433"/>
      <c r="Y199" s="436"/>
      <c r="Z199" s="436"/>
      <c r="AA199" s="436"/>
      <c r="AB199" s="436"/>
      <c r="AC199" s="436"/>
      <c r="AD199" s="436"/>
      <c r="AE199" s="436"/>
      <c r="AF199" s="399"/>
      <c r="AG199" s="399"/>
      <c r="AH199" s="399"/>
      <c r="AI199" s="399"/>
      <c r="AJ199" s="399"/>
      <c r="AK199" s="399"/>
      <c r="AL199" s="399"/>
      <c r="AM199" s="400"/>
    </row>
    <row r="200" spans="1:39">
      <c r="B200" s="324" t="s">
        <v>168</v>
      </c>
      <c r="C200" s="338"/>
      <c r="D200" s="338"/>
      <c r="E200" s="376"/>
      <c r="F200" s="376"/>
      <c r="G200" s="376"/>
      <c r="H200" s="376"/>
      <c r="I200" s="376"/>
      <c r="J200" s="376"/>
      <c r="K200" s="376"/>
      <c r="L200" s="376"/>
      <c r="M200" s="376"/>
      <c r="N200" s="376"/>
      <c r="O200" s="291"/>
      <c r="P200" s="340"/>
      <c r="Q200" s="340"/>
      <c r="R200" s="340"/>
      <c r="S200" s="339"/>
      <c r="T200" s="339"/>
      <c r="U200" s="339"/>
      <c r="V200" s="339"/>
      <c r="W200" s="340"/>
      <c r="X200" s="340"/>
      <c r="Y200" s="341">
        <f>HLOOKUP(Y$35,'3.  Distribution Rates'!$C$122:$P$133,7,FALSE)</f>
        <v>0</v>
      </c>
      <c r="Z200" s="341">
        <f>HLOOKUP(Z$35,'3.  Distribution Rates'!$C$122:$P$133,7,FALSE)</f>
        <v>0</v>
      </c>
      <c r="AA200" s="341">
        <f>HLOOKUP(AA$35,'3.  Distribution Rates'!$C$122:$P$133,7,FALSE)</f>
        <v>0</v>
      </c>
      <c r="AB200" s="341">
        <f>HLOOKUP(AB$35,'3.  Distribution Rates'!$C$122:$P$133,7,FALSE)</f>
        <v>0</v>
      </c>
      <c r="AC200" s="341">
        <f>HLOOKUP(AC$35,'3.  Distribution Rates'!$C$122:$P$133,7,FALSE)</f>
        <v>0</v>
      </c>
      <c r="AD200" s="341">
        <f>HLOOKUP(AD$35,'3.  Distribution Rates'!$C$122:$P$133,7,FALSE)</f>
        <v>0</v>
      </c>
      <c r="AE200" s="341">
        <f>HLOOKUP(AE$35,'3.  Distribution Rates'!$C$122:$P$133,7,FALSE)</f>
        <v>0</v>
      </c>
      <c r="AF200" s="341">
        <f>HLOOKUP(AF$35,'3.  Distribution Rates'!$C$122:$P$133,7,FALSE)</f>
        <v>0</v>
      </c>
      <c r="AG200" s="341">
        <f>HLOOKUP(AG$35,'3.  Distribution Rates'!$C$122:$P$133,7,FALSE)</f>
        <v>0</v>
      </c>
      <c r="AH200" s="341">
        <f>HLOOKUP(AH$35,'3.  Distribution Rates'!$C$122:$P$133,7,FALSE)</f>
        <v>0</v>
      </c>
      <c r="AI200" s="341">
        <f>HLOOKUP(AI$35,'3.  Distribution Rates'!$C$122:$P$133,7,FALSE)</f>
        <v>0</v>
      </c>
      <c r="AJ200" s="341">
        <f>HLOOKUP(AJ$35,'3.  Distribution Rates'!$C$122:$P$133,7,FALSE)</f>
        <v>0</v>
      </c>
      <c r="AK200" s="341">
        <f>HLOOKUP(AK$35,'3.  Distribution Rates'!$C$122:$P$133,7,FALSE)</f>
        <v>0</v>
      </c>
      <c r="AL200" s="341">
        <f>HLOOKUP(AL$35,'3.  Distribution Rates'!$C$122:$P$133,7,FALSE)</f>
        <v>0</v>
      </c>
      <c r="AM200" s="348"/>
    </row>
    <row r="201" spans="1:39">
      <c r="B201" s="324" t="s">
        <v>149</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LRAM'!Y138*Y200</f>
        <v>0</v>
      </c>
      <c r="Z201" s="378">
        <f>'4.  2011-2014 LRAM'!Z138*Z200</f>
        <v>0</v>
      </c>
      <c r="AA201" s="378">
        <f>'4.  2011-2014 LRAM'!AA138*AA200</f>
        <v>0</v>
      </c>
      <c r="AB201" s="378">
        <f>'4.  2011-2014 LRAM'!AB138*AB200</f>
        <v>0</v>
      </c>
      <c r="AC201" s="378">
        <f>'4.  2011-2014 LRAM'!AC138*AC200</f>
        <v>0</v>
      </c>
      <c r="AD201" s="378">
        <f>'4.  2011-2014 LRAM'!AD138*AD200</f>
        <v>0</v>
      </c>
      <c r="AE201" s="378">
        <f>'4.  2011-2014 LRAM'!AE138*AE200</f>
        <v>0</v>
      </c>
      <c r="AF201" s="378">
        <f>'4.  2011-2014 LRAM'!AF138*AF200</f>
        <v>0</v>
      </c>
      <c r="AG201" s="378">
        <f>'4.  2011-2014 LRAM'!AG138*AG200</f>
        <v>0</v>
      </c>
      <c r="AH201" s="378">
        <f>'4.  2011-2014 LRAM'!AH138*AH200</f>
        <v>0</v>
      </c>
      <c r="AI201" s="378">
        <f>'4.  2011-2014 LRAM'!AI138*AI200</f>
        <v>0</v>
      </c>
      <c r="AJ201" s="378">
        <f>'4.  2011-2014 LRAM'!AJ138*AJ200</f>
        <v>0</v>
      </c>
      <c r="AK201" s="378">
        <f>'4.  2011-2014 LRAM'!AK138*AK200</f>
        <v>0</v>
      </c>
      <c r="AL201" s="378">
        <f>'4.  2011-2014 LRAM'!AL138*AL200</f>
        <v>0</v>
      </c>
      <c r="AM201" s="628">
        <f>SUM(Y201:AL201)</f>
        <v>0</v>
      </c>
    </row>
    <row r="202" spans="1:39">
      <c r="B202" s="324" t="s">
        <v>150</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LRAM'!Y267*Y200</f>
        <v>0</v>
      </c>
      <c r="Z202" s="378">
        <f>'4.  2011-2014 LRAM'!Z267*Z200</f>
        <v>0</v>
      </c>
      <c r="AA202" s="378">
        <f>'4.  2011-2014 LRAM'!AA267*AA200</f>
        <v>0</v>
      </c>
      <c r="AB202" s="378">
        <f>'4.  2011-2014 LRAM'!AB267*AB200</f>
        <v>0</v>
      </c>
      <c r="AC202" s="378">
        <f>'4.  2011-2014 LRAM'!AC267*AC200</f>
        <v>0</v>
      </c>
      <c r="AD202" s="378">
        <f>'4.  2011-2014 LRAM'!AD267*AD200</f>
        <v>0</v>
      </c>
      <c r="AE202" s="378">
        <f>'4.  2011-2014 LRAM'!AE267*AE200</f>
        <v>0</v>
      </c>
      <c r="AF202" s="378">
        <f>'4.  2011-2014 LRAM'!AF267*AF200</f>
        <v>0</v>
      </c>
      <c r="AG202" s="378">
        <f>'4.  2011-2014 LRAM'!AG267*AG200</f>
        <v>0</v>
      </c>
      <c r="AH202" s="378">
        <f>'4.  2011-2014 LRAM'!AH267*AH200</f>
        <v>0</v>
      </c>
      <c r="AI202" s="378">
        <f>'4.  2011-2014 LRAM'!AI267*AI200</f>
        <v>0</v>
      </c>
      <c r="AJ202" s="378">
        <f>'4.  2011-2014 LRAM'!AJ267*AJ200</f>
        <v>0</v>
      </c>
      <c r="AK202" s="378">
        <f>'4.  2011-2014 LRAM'!AK267*AK200</f>
        <v>0</v>
      </c>
      <c r="AL202" s="378">
        <f>'4.  2011-2014 LRAM'!AL267*AL200</f>
        <v>0</v>
      </c>
      <c r="AM202" s="628">
        <f>SUM(Y202:AL202)</f>
        <v>0</v>
      </c>
    </row>
    <row r="203" spans="1:39">
      <c r="B203" s="324" t="s">
        <v>151</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LRAM'!Y396*Y200</f>
        <v>0</v>
      </c>
      <c r="Z203" s="378">
        <f>'4.  2011-2014 LRAM'!Z396*Z200</f>
        <v>0</v>
      </c>
      <c r="AA203" s="378">
        <f>'4.  2011-2014 LRAM'!AA396*AA200</f>
        <v>0</v>
      </c>
      <c r="AB203" s="378">
        <f>'4.  2011-2014 LRAM'!AB396*AB200</f>
        <v>0</v>
      </c>
      <c r="AC203" s="378">
        <f>'4.  2011-2014 LRAM'!AC396*AC200</f>
        <v>0</v>
      </c>
      <c r="AD203" s="378">
        <f>'4.  2011-2014 LRAM'!AD396*AD200</f>
        <v>0</v>
      </c>
      <c r="AE203" s="378">
        <f>'4.  2011-2014 LRAM'!AE396*AE200</f>
        <v>0</v>
      </c>
      <c r="AF203" s="378">
        <f>'4.  2011-2014 LRAM'!AF396*AF200</f>
        <v>0</v>
      </c>
      <c r="AG203" s="378">
        <f>'4.  2011-2014 LRAM'!AG396*AG200</f>
        <v>0</v>
      </c>
      <c r="AH203" s="378">
        <f>'4.  2011-2014 LRAM'!AH396*AH200</f>
        <v>0</v>
      </c>
      <c r="AI203" s="378">
        <f>'4.  2011-2014 LRAM'!AI396*AI200</f>
        <v>0</v>
      </c>
      <c r="AJ203" s="378">
        <f>'4.  2011-2014 LRAM'!AJ396*AJ200</f>
        <v>0</v>
      </c>
      <c r="AK203" s="378">
        <f>'4.  2011-2014 LRAM'!AK396*AK200</f>
        <v>0</v>
      </c>
      <c r="AL203" s="378">
        <f>'4.  2011-2014 LRAM'!AL396*AL200</f>
        <v>0</v>
      </c>
      <c r="AM203" s="628">
        <f>SUM(Y203:AL203)</f>
        <v>0</v>
      </c>
    </row>
    <row r="204" spans="1:39">
      <c r="B204" s="324" t="s">
        <v>152</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LRAM'!Y529*Y200</f>
        <v>0</v>
      </c>
      <c r="Z204" s="378">
        <f>'4.  2011-2014 LRAM'!Z529*Z200</f>
        <v>0</v>
      </c>
      <c r="AA204" s="378">
        <f>'4.  2011-2014 LRAM'!AA529*AA200</f>
        <v>0</v>
      </c>
      <c r="AB204" s="378">
        <f>'4.  2011-2014 LRAM'!AB529*AB200</f>
        <v>0</v>
      </c>
      <c r="AC204" s="378">
        <f>'4.  2011-2014 LRAM'!AC529*AC200</f>
        <v>0</v>
      </c>
      <c r="AD204" s="378">
        <f>'4.  2011-2014 LRAM'!AD529*AD200</f>
        <v>0</v>
      </c>
      <c r="AE204" s="378">
        <f>'4.  2011-2014 LRAM'!AE529*AE200</f>
        <v>0</v>
      </c>
      <c r="AF204" s="378">
        <f>'4.  2011-2014 LRAM'!AF529*AF200</f>
        <v>0</v>
      </c>
      <c r="AG204" s="378">
        <f>'4.  2011-2014 LRAM'!AG529*AG200</f>
        <v>0</v>
      </c>
      <c r="AH204" s="378">
        <f>'4.  2011-2014 LRAM'!AH529*AH200</f>
        <v>0</v>
      </c>
      <c r="AI204" s="378">
        <f>'4.  2011-2014 LRAM'!AI529*AI200</f>
        <v>0</v>
      </c>
      <c r="AJ204" s="378">
        <f>'4.  2011-2014 LRAM'!AJ529*AJ200</f>
        <v>0</v>
      </c>
      <c r="AK204" s="378">
        <f>'4.  2011-2014 LRAM'!AK529*AK200</f>
        <v>0</v>
      </c>
      <c r="AL204" s="378">
        <f>'4.  2011-2014 LRAM'!AL529*AL200</f>
        <v>0</v>
      </c>
      <c r="AM204" s="628">
        <f>SUM(Y204:AL204)</f>
        <v>0</v>
      </c>
    </row>
    <row r="205" spans="1:39">
      <c r="B205" s="324" t="s">
        <v>153</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Y197*Y200</f>
        <v>0</v>
      </c>
      <c r="Z205" s="378">
        <f>Z197*Z200</f>
        <v>0</v>
      </c>
      <c r="AA205" s="378">
        <f>AA197*AA200</f>
        <v>0</v>
      </c>
      <c r="AB205" s="378">
        <f t="shared" ref="AB205:AL205" si="54">AB197*AB200</f>
        <v>0</v>
      </c>
      <c r="AC205" s="378">
        <f t="shared" si="54"/>
        <v>0</v>
      </c>
      <c r="AD205" s="378">
        <f t="shared" si="54"/>
        <v>0</v>
      </c>
      <c r="AE205" s="378">
        <f t="shared" si="54"/>
        <v>0</v>
      </c>
      <c r="AF205" s="378">
        <f t="shared" si="54"/>
        <v>0</v>
      </c>
      <c r="AG205" s="378">
        <f t="shared" si="54"/>
        <v>0</v>
      </c>
      <c r="AH205" s="378">
        <f t="shared" si="54"/>
        <v>0</v>
      </c>
      <c r="AI205" s="378">
        <f t="shared" si="54"/>
        <v>0</v>
      </c>
      <c r="AJ205" s="378">
        <f t="shared" si="54"/>
        <v>0</v>
      </c>
      <c r="AK205" s="378">
        <f t="shared" si="54"/>
        <v>0</v>
      </c>
      <c r="AL205" s="378">
        <f t="shared" si="54"/>
        <v>0</v>
      </c>
      <c r="AM205" s="628">
        <f>SUM(Y205:AL205)</f>
        <v>0</v>
      </c>
    </row>
    <row r="206" spans="1:39" ht="15.75">
      <c r="B206" s="349" t="s">
        <v>268</v>
      </c>
      <c r="C206" s="345"/>
      <c r="D206" s="336"/>
      <c r="E206" s="334"/>
      <c r="F206" s="334"/>
      <c r="G206" s="334"/>
      <c r="H206" s="334"/>
      <c r="I206" s="334"/>
      <c r="J206" s="334"/>
      <c r="K206" s="334"/>
      <c r="L206" s="334"/>
      <c r="M206" s="334"/>
      <c r="N206" s="334"/>
      <c r="O206" s="300"/>
      <c r="P206" s="334"/>
      <c r="Q206" s="334"/>
      <c r="R206" s="334"/>
      <c r="S206" s="336"/>
      <c r="T206" s="336"/>
      <c r="U206" s="336"/>
      <c r="V206" s="336"/>
      <c r="W206" s="334"/>
      <c r="X206" s="334"/>
      <c r="Y206" s="346">
        <f t="shared" ref="Y206:AM206" si="55">SUM(Y201:Y205)</f>
        <v>0</v>
      </c>
      <c r="Z206" s="346">
        <f t="shared" si="55"/>
        <v>0</v>
      </c>
      <c r="AA206" s="346">
        <f t="shared" si="55"/>
        <v>0</v>
      </c>
      <c r="AB206" s="346">
        <f t="shared" si="55"/>
        <v>0</v>
      </c>
      <c r="AC206" s="346">
        <f t="shared" si="55"/>
        <v>0</v>
      </c>
      <c r="AD206" s="346">
        <f t="shared" si="55"/>
        <v>0</v>
      </c>
      <c r="AE206" s="346">
        <f t="shared" si="55"/>
        <v>0</v>
      </c>
      <c r="AF206" s="346">
        <f t="shared" si="55"/>
        <v>0</v>
      </c>
      <c r="AG206" s="346">
        <f t="shared" si="55"/>
        <v>0</v>
      </c>
      <c r="AH206" s="346">
        <f t="shared" si="55"/>
        <v>0</v>
      </c>
      <c r="AI206" s="346">
        <f t="shared" si="55"/>
        <v>0</v>
      </c>
      <c r="AJ206" s="346">
        <f t="shared" si="55"/>
        <v>0</v>
      </c>
      <c r="AK206" s="346">
        <f t="shared" si="55"/>
        <v>0</v>
      </c>
      <c r="AL206" s="346">
        <f t="shared" si="55"/>
        <v>0</v>
      </c>
      <c r="AM206" s="407">
        <f t="shared" si="55"/>
        <v>0</v>
      </c>
    </row>
    <row r="207" spans="1:39" ht="15.75">
      <c r="B207" s="349" t="s">
        <v>269</v>
      </c>
      <c r="C207" s="345"/>
      <c r="D207" s="350"/>
      <c r="E207" s="334"/>
      <c r="F207" s="334"/>
      <c r="G207" s="334"/>
      <c r="H207" s="334"/>
      <c r="I207" s="334"/>
      <c r="J207" s="334"/>
      <c r="K207" s="334"/>
      <c r="L207" s="334"/>
      <c r="M207" s="334"/>
      <c r="N207" s="334"/>
      <c r="O207" s="300"/>
      <c r="P207" s="334"/>
      <c r="Q207" s="334"/>
      <c r="R207" s="334"/>
      <c r="S207" s="336"/>
      <c r="T207" s="336"/>
      <c r="U207" s="336"/>
      <c r="V207" s="336"/>
      <c r="W207" s="334"/>
      <c r="X207" s="334"/>
      <c r="Y207" s="347">
        <f>Y198*Y200</f>
        <v>0</v>
      </c>
      <c r="Z207" s="347">
        <f t="shared" ref="Z207:AE207" si="56">Z198*Z200</f>
        <v>0</v>
      </c>
      <c r="AA207" s="347">
        <f t="shared" si="56"/>
        <v>0</v>
      </c>
      <c r="AB207" s="347">
        <f t="shared" si="56"/>
        <v>0</v>
      </c>
      <c r="AC207" s="347">
        <f t="shared" si="56"/>
        <v>0</v>
      </c>
      <c r="AD207" s="347">
        <f t="shared" si="56"/>
        <v>0</v>
      </c>
      <c r="AE207" s="347">
        <f t="shared" si="56"/>
        <v>0</v>
      </c>
      <c r="AF207" s="347">
        <f>AF198*AF200</f>
        <v>0</v>
      </c>
      <c r="AG207" s="347">
        <f t="shared" ref="AG207:AL207" si="57">AG198*AG200</f>
        <v>0</v>
      </c>
      <c r="AH207" s="347">
        <f t="shared" si="57"/>
        <v>0</v>
      </c>
      <c r="AI207" s="347">
        <f t="shared" si="57"/>
        <v>0</v>
      </c>
      <c r="AJ207" s="347">
        <f t="shared" si="57"/>
        <v>0</v>
      </c>
      <c r="AK207" s="347">
        <f t="shared" si="57"/>
        <v>0</v>
      </c>
      <c r="AL207" s="347">
        <f t="shared" si="57"/>
        <v>0</v>
      </c>
      <c r="AM207" s="407">
        <f>SUM(Y207:AL207)</f>
        <v>0</v>
      </c>
    </row>
    <row r="208" spans="1:39" ht="15.75">
      <c r="B208" s="349" t="s">
        <v>270</v>
      </c>
      <c r="C208" s="345"/>
      <c r="D208" s="350"/>
      <c r="E208" s="334"/>
      <c r="F208" s="334"/>
      <c r="G208" s="334"/>
      <c r="H208" s="334"/>
      <c r="I208" s="334"/>
      <c r="J208" s="334"/>
      <c r="K208" s="334"/>
      <c r="L208" s="334"/>
      <c r="M208" s="334"/>
      <c r="N208" s="334"/>
      <c r="O208" s="300"/>
      <c r="P208" s="334"/>
      <c r="Q208" s="334"/>
      <c r="R208" s="334"/>
      <c r="S208" s="350"/>
      <c r="T208" s="350"/>
      <c r="U208" s="350"/>
      <c r="V208" s="350"/>
      <c r="W208" s="334"/>
      <c r="X208" s="334"/>
      <c r="Y208" s="351"/>
      <c r="Z208" s="351"/>
      <c r="AA208" s="351"/>
      <c r="AB208" s="351"/>
      <c r="AC208" s="351"/>
      <c r="AD208" s="351"/>
      <c r="AE208" s="351"/>
      <c r="AF208" s="351"/>
      <c r="AG208" s="351"/>
      <c r="AH208" s="351"/>
      <c r="AI208" s="351"/>
      <c r="AJ208" s="351"/>
      <c r="AK208" s="351"/>
      <c r="AL208" s="351"/>
      <c r="AM208" s="407">
        <f>AM206-AM207</f>
        <v>0</v>
      </c>
    </row>
    <row r="209" spans="1:39">
      <c r="B209" s="324"/>
      <c r="C209" s="350"/>
      <c r="D209" s="350"/>
      <c r="E209" s="334"/>
      <c r="F209" s="334"/>
      <c r="G209" s="334"/>
      <c r="H209" s="334"/>
      <c r="I209" s="334"/>
      <c r="J209" s="334"/>
      <c r="K209" s="334"/>
      <c r="L209" s="334"/>
      <c r="M209" s="334"/>
      <c r="N209" s="334"/>
      <c r="O209" s="300"/>
      <c r="P209" s="334"/>
      <c r="Q209" s="334"/>
      <c r="R209" s="334"/>
      <c r="S209" s="350"/>
      <c r="T209" s="345"/>
      <c r="U209" s="350"/>
      <c r="V209" s="350"/>
      <c r="W209" s="334"/>
      <c r="X209" s="334"/>
      <c r="Y209" s="352"/>
      <c r="Z209" s="352"/>
      <c r="AA209" s="352"/>
      <c r="AB209" s="352"/>
      <c r="AC209" s="352"/>
      <c r="AD209" s="352"/>
      <c r="AE209" s="352"/>
      <c r="AF209" s="352"/>
      <c r="AG209" s="352"/>
      <c r="AH209" s="352"/>
      <c r="AI209" s="352"/>
      <c r="AJ209" s="352"/>
      <c r="AK209" s="352"/>
      <c r="AL209" s="352"/>
      <c r="AM209" s="348"/>
    </row>
    <row r="210" spans="1:39">
      <c r="B210" s="294" t="s">
        <v>144</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SUMPRODUCT(E38:E195,Y38:Y195)</f>
        <v>5703475.5497828312</v>
      </c>
      <c r="Z210" s="291">
        <f>SUMPRODUCT(E38:E195,Z38:Z195)</f>
        <v>2811360.077992477</v>
      </c>
      <c r="AA210" s="291">
        <f>IF(AA36="kw",SUMPRODUCT(N38:N195,P38:P195,AA38:AA195),SUMPRODUCT(E38:E195,AA38:AA195))</f>
        <v>19726.132046765386</v>
      </c>
      <c r="AB210" s="291">
        <f>IF(AB36="kw",SUMPRODUCT(N38:N195,P38:P195,AB38:AB195),SUMPRODUCT(E38:E195,AB38:AB195))</f>
        <v>102.16308125983106</v>
      </c>
      <c r="AC210" s="291">
        <f>IF(AC36="kw",SUMPRODUCT(N38:N195,P38:P195,AC38:AC195),SUMPRODUCT(E38:E195,AC38:AC195))</f>
        <v>9740.6741621080364</v>
      </c>
      <c r="AD210" s="291">
        <f>IF(AD36="kw",SUMPRODUCT(N38:N195,P38:P195,AD38:AD195),SUMPRODUCT(E38:E195,AD38:AD195))</f>
        <v>1293.8547353310007</v>
      </c>
      <c r="AE210" s="291">
        <f>IF(AE36="kw",SUMPRODUCT(N38:N195,P38:P195,AE38:AE195),SUMPRODUCT(E38:E195,AE38:AE195))</f>
        <v>0</v>
      </c>
      <c r="AF210" s="291">
        <f>IF(AF36="kw",SUMPRODUCT(N38:N195,P38:P195,AF38:AF195),SUMPRODUCT(E38:E195,AF38:AF195))</f>
        <v>0</v>
      </c>
      <c r="AG210" s="291">
        <f>IF(AG36="kw",SUMPRODUCT(N38:N195,P38:P195,AG38:AG195),SUMPRODUCT(E38:E195,AG38:AG195))</f>
        <v>0</v>
      </c>
      <c r="AH210" s="291">
        <f>IF(AH36="kw",SUMPRODUCT(N38:N195,P38:P195,AH38:AH195),SUMPRODUCT(E38:E195,AH38:AH195))</f>
        <v>0</v>
      </c>
      <c r="AI210" s="291">
        <f>IF(AI36="kw",SUMPRODUCT(N38:N195,P38:P195,AI38:AI195),SUMPRODUCT(E38:E195,AI38:AI195))</f>
        <v>0</v>
      </c>
      <c r="AJ210" s="291">
        <f>IF(AJ36="kw",SUMPRODUCT(N38:N195,P38:P195,AJ38:AJ195),SUMPRODUCT(E38:E195,AJ38:AJ195))</f>
        <v>0</v>
      </c>
      <c r="AK210" s="291">
        <f>IF(AK36="kw",SUMPRODUCT(N38:N195,P38:P195,AK38:AK195),SUMPRODUCT(E38:E195,AK38:AK195))</f>
        <v>0</v>
      </c>
      <c r="AL210" s="291">
        <f>IF(AL36="kw",SUMPRODUCT(N38:N195,P38:P195,AL38:AL195),SUMPRODUCT(E38:E195,AL38:AL195))</f>
        <v>0</v>
      </c>
      <c r="AM210" s="348"/>
    </row>
    <row r="211" spans="1:39">
      <c r="B211" s="294" t="s">
        <v>145</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SUMPRODUCT(F38:F195,Y38:Y195)</f>
        <v>5691604.5497828303</v>
      </c>
      <c r="Z211" s="291">
        <f>SUMPRODUCT(F38:F195,Z38:Z195)</f>
        <v>2738610.9998576599</v>
      </c>
      <c r="AA211" s="291">
        <f>IF(AA36="kw",SUMPRODUCT(N38:N195,Q38:Q195,AA38:AA195),SUMPRODUCT(F38:F195,AA38:AA195))</f>
        <v>19706.895427950283</v>
      </c>
      <c r="AB211" s="291">
        <f>IF(AB36="kw",SUMPRODUCT(N38:N195,Q38:Q195,AB38:AB195),SUMPRODUCT(F38:F195,AB38:AB195))</f>
        <v>102.22112846509231</v>
      </c>
      <c r="AC211" s="291">
        <f>IF(AC36="kw",SUMPRODUCT(N38:N195,Q38:Q195,AC38:AC195),SUMPRODUCT(F38:F195,AC38:AC195))</f>
        <v>4852.4386274878425</v>
      </c>
      <c r="AD211" s="291">
        <f>IF(AD36="kw",SUMPRODUCT(N38:N195,Q38:Q195,AD38:AD195),SUMPRODUCT(F38:F195,AD38:AD195))</f>
        <v>1293.8547353310005</v>
      </c>
      <c r="AE211" s="291">
        <f>IF(AE36="kw",SUMPRODUCT(N38:N195,Q38:Q195,AE38:AE195),SUMPRODUCT(F38:F195,AE38:AE195))</f>
        <v>0</v>
      </c>
      <c r="AF211" s="291">
        <f>IF(AF36="kw",SUMPRODUCT(N38:N195,Q38:Q195,AF38:AF195),SUMPRODUCT(F38:F195,AF38:AF195))</f>
        <v>0</v>
      </c>
      <c r="AG211" s="291">
        <f>IF(AG36="kw",SUMPRODUCT(N38:N195,Q38:Q195,AG38:AG195),SUMPRODUCT(F38:F195,AG38:AG195))</f>
        <v>0</v>
      </c>
      <c r="AH211" s="291">
        <f>IF(AH36="kw",SUMPRODUCT(N38:N195,Q38:Q195,AH38:AH195),SUMPRODUCT(F38:F195,AH38:AH195))</f>
        <v>0</v>
      </c>
      <c r="AI211" s="291">
        <f>IF(AI36="kw",SUMPRODUCT(N38:N195,Q38:Q195,AI38:AI195),SUMPRODUCT(F38:F195,AI38:AI195))</f>
        <v>0</v>
      </c>
      <c r="AJ211" s="291">
        <f>IF(AJ36="kw",SUMPRODUCT(N38:N195,Q38:Q195,AJ38:AJ195),SUMPRODUCT(F38:F195,AJ38:AJ195))</f>
        <v>0</v>
      </c>
      <c r="AK211" s="291">
        <f>IF(AK36="kw",SUMPRODUCT(N38:N195,Q38:Q195,AK38:AK195),SUMPRODUCT(F38:F195,AK38:AK195))</f>
        <v>0</v>
      </c>
      <c r="AL211" s="291">
        <f>IF(AL36="kw",SUMPRODUCT(N38:N195,Q38:Q195,AL38:AL195),SUMPRODUCT(F38:F195,AL38:AL195))</f>
        <v>0</v>
      </c>
      <c r="AM211" s="337"/>
    </row>
    <row r="212" spans="1:39">
      <c r="B212" s="294" t="s">
        <v>146</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SUMPRODUCT(G38:G195,Y38:Y195)</f>
        <v>5679401.2231739573</v>
      </c>
      <c r="Z212" s="291">
        <f>SUMPRODUCT(G38:G195,Z38:Z195)</f>
        <v>2823092.7645999161</v>
      </c>
      <c r="AA212" s="291">
        <f>IF(AA36="kw",SUMPRODUCT(N38:N195,R38:R195,AA38:AA195),SUMPRODUCT(G38:G195,AA38:AA195))</f>
        <v>19744.399565988853</v>
      </c>
      <c r="AB212" s="291">
        <f>IF(AB36="kw",SUMPRODUCT(N38:N195,R38:R195,AB38:AB195),SUMPRODUCT(G38:G195,AB38:AB195))</f>
        <v>102.45331728613738</v>
      </c>
      <c r="AC212" s="291">
        <f>IF(AC36="kw",SUMPRODUCT(N38:N195,R38:R195,AC38:AC195),SUMPRODUCT(G38:G195,AC38:AC195))</f>
        <v>4854.1456640908336</v>
      </c>
      <c r="AD212" s="291">
        <f>IF(AD36="kw",SUMPRODUCT(N38:N195,R38:R195,AD38:AD195),SUMPRODUCT(G38:G195,AD38:AD195))</f>
        <v>1295.4810346726294</v>
      </c>
      <c r="AE212" s="291">
        <f>IF(AE36="kw",SUMPRODUCT(N38:N195,R38:R195,AE38:AE195),SUMPRODUCT(G38:G195,AE38:AE195))</f>
        <v>0</v>
      </c>
      <c r="AF212" s="291">
        <f>IF(AF36="kw",SUMPRODUCT(N38:N195,R38:R195,AF38:AF195),SUMPRODUCT(G38:G195,AF38:AF195))</f>
        <v>0</v>
      </c>
      <c r="AG212" s="291">
        <f>IF(AG36="kw",SUMPRODUCT(N38:N195,R38:R195,AG38:AG195),SUMPRODUCT(G38:G195,AG38:AG195))</f>
        <v>0</v>
      </c>
      <c r="AH212" s="291">
        <f>IF(AH36="kw",SUMPRODUCT(N38:N195,R38:R195,AH38:AH195),SUMPRODUCT(G38:G195,AH38:AH195))</f>
        <v>0</v>
      </c>
      <c r="AI212" s="291">
        <f>IF(AI36="kw",SUMPRODUCT(N38:N195,R38:R195,AI38:AI195),SUMPRODUCT(G38:G195,AI38:AI195))</f>
        <v>0</v>
      </c>
      <c r="AJ212" s="291">
        <f>IF(AJ36="kw",SUMPRODUCT(N38:N195,R38:R195,AJ38:AJ195),SUMPRODUCT(G38:G195,AJ38:AJ195))</f>
        <v>0</v>
      </c>
      <c r="AK212" s="291">
        <f>IF(AK36="kw",SUMPRODUCT(N38:N195,R38:R195,AK38:AK195),SUMPRODUCT(G38:G195,AK38:AK195))</f>
        <v>0</v>
      </c>
      <c r="AL212" s="291">
        <f>IF(AL36="kw",SUMPRODUCT(N38:N195,R38:R195,AL38:AL195),SUMPRODUCT(G38:G195,AL38:AL195))</f>
        <v>0</v>
      </c>
      <c r="AM212" s="337"/>
    </row>
    <row r="213" spans="1:39">
      <c r="B213" s="294" t="s">
        <v>147</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SUMPRODUCT(H38:H195,Y38:Y195)</f>
        <v>5654263.2231739573</v>
      </c>
      <c r="Z213" s="291">
        <f>SUMPRODUCT(H38:H195,Z38:Z195)</f>
        <v>2823092.9645999162</v>
      </c>
      <c r="AA213" s="291">
        <f>IF(AA36="kw",SUMPRODUCT(N38:N195,S38:S195,AA38:AA195),SUMPRODUCT(H38:H195,AA38:AA195))</f>
        <v>19786.484681963218</v>
      </c>
      <c r="AB213" s="291">
        <f>IF(AB36="kw",SUMPRODUCT(N38:N195,S38:S195,AB38:AB195),SUMPRODUCT(H38:H195,AB38:AB195))</f>
        <v>102.45331728613738</v>
      </c>
      <c r="AC213" s="291">
        <f>IF(AC36="kw",SUMPRODUCT(N38:N195,S38:S195,AC38:AC195),SUMPRODUCT(H38:H195,AC38:AC195))</f>
        <v>4854.1456640908336</v>
      </c>
      <c r="AD213" s="291">
        <f>IF(AD36="kw",SUMPRODUCT(N38:N195,S38:S195,AD38:AD195),SUMPRODUCT(H38:H195,AD38:AD195))</f>
        <v>1295.4810346726294</v>
      </c>
      <c r="AE213" s="291">
        <f>IF(AE36="kw",SUMPRODUCT(N38:N195,S38:S195,AE38:AE195),SUMPRODUCT(H38:H195,AE38:AE195))</f>
        <v>0</v>
      </c>
      <c r="AF213" s="291">
        <f>IF(AF36="kw",SUMPRODUCT(N38:N195,S38:S195,AF38:AF195),SUMPRODUCT(H38:H195,AF38:AF195))</f>
        <v>0</v>
      </c>
      <c r="AG213" s="291">
        <f>IF(AG36="kw",SUMPRODUCT(N38:N195,S38:S195,AG38:AG195),SUMPRODUCT(H38:H195,AG38:AG195))</f>
        <v>0</v>
      </c>
      <c r="AH213" s="291">
        <f>IF(AH36="kw",SUMPRODUCT(N38:N195,S38:S195,AH38:AH195),SUMPRODUCT(H38:H195,AH38:AH195))</f>
        <v>0</v>
      </c>
      <c r="AI213" s="291">
        <f>IF(AI36="kw",SUMPRODUCT(N38:N195,S38:S195,AI38:AI195),SUMPRODUCT(H38:H195,AI38:AI195))</f>
        <v>0</v>
      </c>
      <c r="AJ213" s="291">
        <f>IF(AJ36="kw",SUMPRODUCT(N38:N195,S38:S195,AJ38:AJ195),SUMPRODUCT(H38:H195,AJ38:AJ195))</f>
        <v>0</v>
      </c>
      <c r="AK213" s="291">
        <f>IF(AK36="kw",SUMPRODUCT(N38:N195,S38:S195,AK38:AK195),SUMPRODUCT(H38:H195,AK38:AK195))</f>
        <v>0</v>
      </c>
      <c r="AL213" s="291">
        <f>IF(AL36="kw",SUMPRODUCT(N38:N195,S38:S195,AL38:AL195),SUMPRODUCT(H38:H195,AL38:AL195))</f>
        <v>0</v>
      </c>
      <c r="AM213" s="337"/>
    </row>
    <row r="214" spans="1:39">
      <c r="B214" s="437" t="s">
        <v>148</v>
      </c>
      <c r="C214" s="364"/>
      <c r="D214" s="384"/>
      <c r="E214" s="384"/>
      <c r="F214" s="384"/>
      <c r="G214" s="384"/>
      <c r="H214" s="384"/>
      <c r="I214" s="384"/>
      <c r="J214" s="384"/>
      <c r="K214" s="384"/>
      <c r="L214" s="384"/>
      <c r="M214" s="384"/>
      <c r="N214" s="384"/>
      <c r="O214" s="383"/>
      <c r="P214" s="384"/>
      <c r="Q214" s="384"/>
      <c r="R214" s="384"/>
      <c r="S214" s="364"/>
      <c r="T214" s="385"/>
      <c r="U214" s="385"/>
      <c r="V214" s="384"/>
      <c r="W214" s="384"/>
      <c r="X214" s="385"/>
      <c r="Y214" s="326">
        <f>SUMPRODUCT(I38:I195,Y38:Y195)</f>
        <v>5632646.2563456967</v>
      </c>
      <c r="Z214" s="326">
        <f>SUMPRODUCT(I38:I195,Z38:Z195)</f>
        <v>2822257.1758820717</v>
      </c>
      <c r="AA214" s="326">
        <f>IF(AA36="kw",SUMPRODUCT(N38:N195,T38:T195,AA38:AA195),SUMPRODUCT(I38:I195,AA38:AA195))</f>
        <v>19766.060286905482</v>
      </c>
      <c r="AB214" s="326">
        <f>IF(AB36="kw",SUMPRODUCT(N38:N195,T38:T195,AB38:AB195),SUMPRODUCT(I38:I195,AB38:AB195))</f>
        <v>102.33722287561484</v>
      </c>
      <c r="AC214" s="326">
        <f>IF(AC36="kw",SUMPRODUCT(N38:N195,T38:T195,AC38:AC195),SUMPRODUCT(I38:I195,AC38:AC195))</f>
        <v>4853.2921457893381</v>
      </c>
      <c r="AD214" s="326">
        <f>IF(AD36="kw",SUMPRODUCT(N38:N195,T38:T195,AD38:AD195),SUMPRODUCT(I38:I195,AD38:AD195))</f>
        <v>1294.6292533256812</v>
      </c>
      <c r="AE214" s="326">
        <f>IF(AE36="kw",SUMPRODUCT(N38:N195,T38:T195,AE38:AE195),SUMPRODUCT(I38:I195,AE38:AE195))</f>
        <v>0</v>
      </c>
      <c r="AF214" s="326">
        <f>IF(AF36="kw",SUMPRODUCT(N38:N195,T38:T195,AF38:AF195),SUMPRODUCT(I38:I195,AF38:AF195))</f>
        <v>0</v>
      </c>
      <c r="AG214" s="326">
        <f>IF(AG36="kw",SUMPRODUCT(N38:N195,T38:T195,AG38:AG195),SUMPRODUCT(I38:I195,AG38:AG195))</f>
        <v>0</v>
      </c>
      <c r="AH214" s="326">
        <f>IF(AH36="kw",SUMPRODUCT(N38:N195,T38:T195,AH38:AH195),SUMPRODUCT(I38:I195,AH38:AH195))</f>
        <v>0</v>
      </c>
      <c r="AI214" s="326">
        <f>IF(AI36="kw",SUMPRODUCT(N38:N195,T38:T195,AI38:AI195),SUMPRODUCT(I38:I195,AI38:AI195))</f>
        <v>0</v>
      </c>
      <c r="AJ214" s="326">
        <f>IF(AJ36="kw",SUMPRODUCT(N38:N195,T38:T195,AJ38:AJ195),SUMPRODUCT(I38:I195,AJ38:AJ195))</f>
        <v>0</v>
      </c>
      <c r="AK214" s="326">
        <f>IF(AK36="kw",SUMPRODUCT(N38:N195,T38:T195,AK38:AK195),SUMPRODUCT(I38:I195,AK38:AK195))</f>
        <v>0</v>
      </c>
      <c r="AL214" s="326">
        <f>IF(AL36="kw",SUMPRODUCT(N38:N195,T38:T195,AL38:AL195),SUMPRODUCT(I38:I195,AL38:AL195))</f>
        <v>0</v>
      </c>
      <c r="AM214" s="386"/>
    </row>
    <row r="215" spans="1:39" ht="81.95" customHeight="1">
      <c r="B215" s="883" t="s">
        <v>838</v>
      </c>
      <c r="C215" s="883"/>
      <c r="D215" s="883"/>
      <c r="E215" s="883"/>
      <c r="F215" s="883"/>
      <c r="G215" s="883"/>
      <c r="H215" s="388"/>
      <c r="I215" s="388"/>
      <c r="J215" s="388"/>
      <c r="K215" s="388"/>
      <c r="L215" s="388"/>
      <c r="M215" s="388"/>
      <c r="N215" s="388"/>
      <c r="O215" s="388"/>
      <c r="P215" s="388"/>
      <c r="Q215" s="388"/>
      <c r="R215" s="388"/>
      <c r="S215" s="371"/>
      <c r="T215" s="372"/>
      <c r="U215" s="388"/>
      <c r="V215" s="388"/>
      <c r="W215" s="388"/>
      <c r="X215" s="388"/>
      <c r="Y215" s="409"/>
      <c r="Z215" s="409"/>
      <c r="AA215" s="409"/>
      <c r="AB215" s="409"/>
      <c r="AC215" s="409"/>
      <c r="AD215" s="409"/>
      <c r="AE215" s="409"/>
      <c r="AF215" s="409"/>
      <c r="AG215" s="409"/>
      <c r="AH215" s="409"/>
      <c r="AI215" s="409"/>
      <c r="AJ215" s="409"/>
      <c r="AK215" s="409"/>
      <c r="AL215" s="409"/>
      <c r="AM215" s="389"/>
    </row>
    <row r="216" spans="1:39" ht="15.75">
      <c r="B216" s="438"/>
    </row>
    <row r="217" spans="1:39" ht="15.75">
      <c r="B217" s="438"/>
    </row>
    <row r="218" spans="1:39" ht="15.75">
      <c r="B218" s="280" t="s">
        <v>273</v>
      </c>
      <c r="C218" s="281"/>
      <c r="D218" s="589" t="s">
        <v>525</v>
      </c>
      <c r="E218" s="253"/>
      <c r="F218" s="589"/>
      <c r="G218" s="253"/>
      <c r="H218" s="253"/>
      <c r="I218" s="253"/>
      <c r="J218" s="253"/>
      <c r="K218" s="253"/>
      <c r="L218" s="253"/>
      <c r="M218" s="253"/>
      <c r="N218" s="253"/>
      <c r="O218" s="281"/>
      <c r="P218" s="253"/>
      <c r="Q218" s="253"/>
      <c r="R218" s="253"/>
      <c r="S218" s="253"/>
      <c r="T218" s="253"/>
      <c r="U218" s="253"/>
      <c r="V218" s="253"/>
      <c r="W218" s="253"/>
      <c r="X218" s="253"/>
      <c r="Y218" s="270"/>
      <c r="Z218" s="267"/>
      <c r="AA218" s="267"/>
      <c r="AB218" s="267"/>
      <c r="AC218" s="267"/>
      <c r="AD218" s="267"/>
      <c r="AE218" s="267"/>
      <c r="AF218" s="267"/>
      <c r="AG218" s="267"/>
      <c r="AH218" s="267"/>
      <c r="AI218" s="267"/>
      <c r="AJ218" s="267"/>
      <c r="AK218" s="267"/>
      <c r="AL218" s="267"/>
      <c r="AM218" s="282"/>
    </row>
    <row r="219" spans="1:39" ht="34.5" customHeight="1">
      <c r="B219" s="871" t="s">
        <v>211</v>
      </c>
      <c r="C219" s="873" t="s">
        <v>33</v>
      </c>
      <c r="D219" s="284" t="s">
        <v>421</v>
      </c>
      <c r="E219" s="875" t="s">
        <v>209</v>
      </c>
      <c r="F219" s="876"/>
      <c r="G219" s="876"/>
      <c r="H219" s="876"/>
      <c r="I219" s="876"/>
      <c r="J219" s="876"/>
      <c r="K219" s="876"/>
      <c r="L219" s="876"/>
      <c r="M219" s="877"/>
      <c r="N219" s="881" t="s">
        <v>213</v>
      </c>
      <c r="O219" s="284" t="s">
        <v>422</v>
      </c>
      <c r="P219" s="875" t="s">
        <v>212</v>
      </c>
      <c r="Q219" s="876"/>
      <c r="R219" s="876"/>
      <c r="S219" s="876"/>
      <c r="T219" s="876"/>
      <c r="U219" s="876"/>
      <c r="V219" s="876"/>
      <c r="W219" s="876"/>
      <c r="X219" s="877"/>
      <c r="Y219" s="878" t="s">
        <v>243</v>
      </c>
      <c r="Z219" s="879"/>
      <c r="AA219" s="879"/>
      <c r="AB219" s="879"/>
      <c r="AC219" s="879"/>
      <c r="AD219" s="879"/>
      <c r="AE219" s="879"/>
      <c r="AF219" s="879"/>
      <c r="AG219" s="879"/>
      <c r="AH219" s="879"/>
      <c r="AI219" s="879"/>
      <c r="AJ219" s="879"/>
      <c r="AK219" s="879"/>
      <c r="AL219" s="879"/>
      <c r="AM219" s="880"/>
    </row>
    <row r="220" spans="1:39" ht="60.75" customHeight="1">
      <c r="B220" s="872"/>
      <c r="C220" s="874"/>
      <c r="D220" s="285">
        <v>2016</v>
      </c>
      <c r="E220" s="285">
        <v>2017</v>
      </c>
      <c r="F220" s="285">
        <v>2018</v>
      </c>
      <c r="G220" s="285">
        <v>2019</v>
      </c>
      <c r="H220" s="285">
        <v>2020</v>
      </c>
      <c r="I220" s="285">
        <v>2021</v>
      </c>
      <c r="J220" s="285">
        <v>2022</v>
      </c>
      <c r="K220" s="285">
        <v>2023</v>
      </c>
      <c r="L220" s="285">
        <v>2024</v>
      </c>
      <c r="M220" s="285">
        <v>2025</v>
      </c>
      <c r="N220" s="882"/>
      <c r="O220" s="285">
        <v>2016</v>
      </c>
      <c r="P220" s="285">
        <v>2017</v>
      </c>
      <c r="Q220" s="285">
        <v>2018</v>
      </c>
      <c r="R220" s="285">
        <v>2019</v>
      </c>
      <c r="S220" s="285">
        <v>2020</v>
      </c>
      <c r="T220" s="285">
        <v>2021</v>
      </c>
      <c r="U220" s="285">
        <v>2022</v>
      </c>
      <c r="V220" s="285">
        <v>2023</v>
      </c>
      <c r="W220" s="285">
        <v>2024</v>
      </c>
      <c r="X220" s="285">
        <v>2025</v>
      </c>
      <c r="Y220" s="285" t="str">
        <f>'1.  LRAMVA Summary'!D52</f>
        <v>Residential</v>
      </c>
      <c r="Z220" s="285" t="str">
        <f>'1.  LRAMVA Summary'!E52</f>
        <v>GS&lt;50 kW</v>
      </c>
      <c r="AA220" s="285" t="str">
        <f>'1.  LRAMVA Summary'!F52</f>
        <v>GS 50 to 2,999 kW</v>
      </c>
      <c r="AB220" s="285" t="str">
        <f>'1.  LRAMVA Summary'!G52</f>
        <v>GS 3,000 to 4,999 kW</v>
      </c>
      <c r="AC220" s="285" t="str">
        <f>'1.  LRAMVA Summary'!H52</f>
        <v>Large Use</v>
      </c>
      <c r="AD220" s="285" t="str">
        <f>'1.  LRAMVA Summary'!I52</f>
        <v>Unmetered Scattered Load</v>
      </c>
      <c r="AE220" s="285" t="str">
        <f>'1.  LRAMVA Summary'!J52</f>
        <v>Sentinel Lighting</v>
      </c>
      <c r="AF220" s="285" t="str">
        <f>'1.  LRAMVA Summary'!K52</f>
        <v>Street Lighting</v>
      </c>
      <c r="AG220" s="285" t="str">
        <f>'1.  LRAMVA Summary'!L52</f>
        <v/>
      </c>
      <c r="AH220" s="285" t="str">
        <f>'1.  LRAMVA Summary'!M52</f>
        <v/>
      </c>
      <c r="AI220" s="285" t="str">
        <f>'1.  LRAMVA Summary'!N52</f>
        <v/>
      </c>
      <c r="AJ220" s="285" t="str">
        <f>'1.  LRAMVA Summary'!O52</f>
        <v/>
      </c>
      <c r="AK220" s="285" t="str">
        <f>'1.  LRAMVA Summary'!P52</f>
        <v/>
      </c>
      <c r="AL220" s="285" t="str">
        <f>'1.  LRAMVA Summary'!Q52</f>
        <v/>
      </c>
      <c r="AM220" s="287" t="str">
        <f>'1.  LRAMVA Summary'!R52</f>
        <v>Total</v>
      </c>
    </row>
    <row r="221" spans="1:39" ht="15.75" customHeight="1">
      <c r="B221" s="517" t="s">
        <v>503</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t="str">
        <f>'1.  LRAMVA Summary'!D53</f>
        <v>kWh</v>
      </c>
      <c r="Z221" s="291" t="str">
        <f>'1.  LRAMVA Summary'!E53</f>
        <v>kWh</v>
      </c>
      <c r="AA221" s="291" t="str">
        <f>'1.  LRAMVA Summary'!F53</f>
        <v>kW</v>
      </c>
      <c r="AB221" s="291" t="str">
        <f>'1.  LRAMVA Summary'!G53</f>
        <v>kW</v>
      </c>
      <c r="AC221" s="291" t="str">
        <f>'1.  LRAMVA Summary'!H53</f>
        <v>kW</v>
      </c>
      <c r="AD221" s="291" t="str">
        <f>'1.  LRAMVA Summary'!I53</f>
        <v>kWh</v>
      </c>
      <c r="AE221" s="291" t="str">
        <f>'1.  LRAMVA Summary'!J53</f>
        <v>kW</v>
      </c>
      <c r="AF221" s="291" t="str">
        <f>'1.  LRAMVA Summary'!K53</f>
        <v>kW</v>
      </c>
      <c r="AG221" s="291">
        <f>'1.  LRAMVA Summary'!L53</f>
        <v>0</v>
      </c>
      <c r="AH221" s="291">
        <f>'1.  LRAMVA Summary'!M53</f>
        <v>0</v>
      </c>
      <c r="AI221" s="291">
        <f>'1.  LRAMVA Summary'!N53</f>
        <v>0</v>
      </c>
      <c r="AJ221" s="291">
        <f>'1.  LRAMVA Summary'!O53</f>
        <v>0</v>
      </c>
      <c r="AK221" s="291">
        <f>'1.  LRAMVA Summary'!P53</f>
        <v>0</v>
      </c>
      <c r="AL221" s="291">
        <f>'1.  LRAMVA Summary'!Q53</f>
        <v>0</v>
      </c>
      <c r="AM221" s="292"/>
    </row>
    <row r="222" spans="1:39" ht="15.75" hidden="1" outlineLevel="1">
      <c r="B222" s="288" t="s">
        <v>496</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c r="Z222" s="291"/>
      <c r="AA222" s="291"/>
      <c r="AB222" s="291"/>
      <c r="AC222" s="291"/>
      <c r="AD222" s="291"/>
      <c r="AE222" s="291"/>
      <c r="AF222" s="291"/>
      <c r="AG222" s="291"/>
      <c r="AH222" s="291"/>
      <c r="AI222" s="291"/>
      <c r="AJ222" s="291"/>
      <c r="AK222" s="291"/>
      <c r="AL222" s="291"/>
      <c r="AM222" s="292"/>
    </row>
    <row r="223" spans="1:39" hidden="1" outlineLevel="1">
      <c r="A223" s="521">
        <v>1</v>
      </c>
      <c r="B223" s="519" t="s">
        <v>95</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hidden="1" outlineLevel="1">
      <c r="B224" s="294" t="s">
        <v>289</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 t="shared" ref="Y224:AL224" si="58">Y223</f>
        <v>0</v>
      </c>
      <c r="Z224" s="411">
        <f t="shared" si="58"/>
        <v>0</v>
      </c>
      <c r="AA224" s="411">
        <f t="shared" si="58"/>
        <v>0</v>
      </c>
      <c r="AB224" s="411">
        <f t="shared" si="58"/>
        <v>0</v>
      </c>
      <c r="AC224" s="411">
        <f t="shared" si="58"/>
        <v>0</v>
      </c>
      <c r="AD224" s="411">
        <f t="shared" si="58"/>
        <v>0</v>
      </c>
      <c r="AE224" s="411">
        <f t="shared" si="58"/>
        <v>0</v>
      </c>
      <c r="AF224" s="411">
        <f t="shared" si="58"/>
        <v>0</v>
      </c>
      <c r="AG224" s="411">
        <f t="shared" si="58"/>
        <v>0</v>
      </c>
      <c r="AH224" s="411">
        <f t="shared" si="58"/>
        <v>0</v>
      </c>
      <c r="AI224" s="411">
        <f t="shared" si="58"/>
        <v>0</v>
      </c>
      <c r="AJ224" s="411">
        <f t="shared" si="58"/>
        <v>0</v>
      </c>
      <c r="AK224" s="411">
        <f t="shared" si="58"/>
        <v>0</v>
      </c>
      <c r="AL224" s="411">
        <f t="shared" si="58"/>
        <v>0</v>
      </c>
      <c r="AM224" s="297"/>
    </row>
    <row r="225" spans="1:39" ht="15.75" hidden="1" outlineLevel="1">
      <c r="B225" s="298"/>
      <c r="C225" s="299"/>
      <c r="D225" s="299"/>
      <c r="E225" s="299"/>
      <c r="F225" s="299"/>
      <c r="G225" s="299"/>
      <c r="H225" s="299"/>
      <c r="I225" s="299"/>
      <c r="J225" s="299"/>
      <c r="K225" s="299"/>
      <c r="L225" s="299"/>
      <c r="M225" s="299"/>
      <c r="N225" s="300"/>
      <c r="O225" s="299"/>
      <c r="P225" s="299"/>
      <c r="Q225" s="299"/>
      <c r="R225" s="299"/>
      <c r="S225" s="299"/>
      <c r="T225" s="299"/>
      <c r="U225" s="299"/>
      <c r="V225" s="299"/>
      <c r="W225" s="299"/>
      <c r="X225" s="299"/>
      <c r="Y225" s="412"/>
      <c r="Z225" s="413"/>
      <c r="AA225" s="413"/>
      <c r="AB225" s="413"/>
      <c r="AC225" s="413"/>
      <c r="AD225" s="413"/>
      <c r="AE225" s="413"/>
      <c r="AF225" s="413"/>
      <c r="AG225" s="413"/>
      <c r="AH225" s="413"/>
      <c r="AI225" s="413"/>
      <c r="AJ225" s="413"/>
      <c r="AK225" s="413"/>
      <c r="AL225" s="413"/>
      <c r="AM225" s="302"/>
    </row>
    <row r="226" spans="1:39" hidden="1" outlineLevel="1">
      <c r="A226" s="521">
        <v>2</v>
      </c>
      <c r="B226" s="519" t="s">
        <v>96</v>
      </c>
      <c r="C226" s="291" t="s">
        <v>25</v>
      </c>
      <c r="D226" s="295"/>
      <c r="E226" s="295"/>
      <c r="F226" s="295"/>
      <c r="G226" s="295"/>
      <c r="H226" s="295"/>
      <c r="I226" s="295"/>
      <c r="J226" s="295"/>
      <c r="K226" s="295"/>
      <c r="L226" s="295"/>
      <c r="M226" s="295"/>
      <c r="N226" s="291"/>
      <c r="O226" s="295"/>
      <c r="P226" s="295"/>
      <c r="Q226" s="295"/>
      <c r="R226" s="295"/>
      <c r="S226" s="295"/>
      <c r="T226" s="295"/>
      <c r="U226" s="295"/>
      <c r="V226" s="295"/>
      <c r="W226" s="295"/>
      <c r="X226" s="295"/>
      <c r="Y226" s="410"/>
      <c r="Z226" s="410"/>
      <c r="AA226" s="410"/>
      <c r="AB226" s="410"/>
      <c r="AC226" s="410"/>
      <c r="AD226" s="410"/>
      <c r="AE226" s="410"/>
      <c r="AF226" s="410"/>
      <c r="AG226" s="410"/>
      <c r="AH226" s="410"/>
      <c r="AI226" s="410"/>
      <c r="AJ226" s="410"/>
      <c r="AK226" s="410"/>
      <c r="AL226" s="410"/>
      <c r="AM226" s="296">
        <f>SUM(Y226:AL226)</f>
        <v>0</v>
      </c>
    </row>
    <row r="227" spans="1:39" hidden="1" outlineLevel="1">
      <c r="B227" s="294" t="s">
        <v>289</v>
      </c>
      <c r="C227" s="291" t="s">
        <v>163</v>
      </c>
      <c r="D227" s="295"/>
      <c r="E227" s="295"/>
      <c r="F227" s="295"/>
      <c r="G227" s="295"/>
      <c r="H227" s="295"/>
      <c r="I227" s="295"/>
      <c r="J227" s="295"/>
      <c r="K227" s="295"/>
      <c r="L227" s="295"/>
      <c r="M227" s="295"/>
      <c r="N227" s="467"/>
      <c r="O227" s="295"/>
      <c r="P227" s="295"/>
      <c r="Q227" s="295"/>
      <c r="R227" s="295"/>
      <c r="S227" s="295"/>
      <c r="T227" s="295"/>
      <c r="U227" s="295"/>
      <c r="V227" s="295"/>
      <c r="W227" s="295"/>
      <c r="X227" s="295"/>
      <c r="Y227" s="411">
        <f t="shared" ref="Y227:AL227" si="59">Y226</f>
        <v>0</v>
      </c>
      <c r="Z227" s="411">
        <f t="shared" si="59"/>
        <v>0</v>
      </c>
      <c r="AA227" s="411">
        <f t="shared" si="59"/>
        <v>0</v>
      </c>
      <c r="AB227" s="411">
        <f t="shared" si="59"/>
        <v>0</v>
      </c>
      <c r="AC227" s="411">
        <f t="shared" si="59"/>
        <v>0</v>
      </c>
      <c r="AD227" s="411">
        <f t="shared" si="59"/>
        <v>0</v>
      </c>
      <c r="AE227" s="411">
        <f t="shared" si="59"/>
        <v>0</v>
      </c>
      <c r="AF227" s="411">
        <f t="shared" si="59"/>
        <v>0</v>
      </c>
      <c r="AG227" s="411">
        <f t="shared" si="59"/>
        <v>0</v>
      </c>
      <c r="AH227" s="411">
        <f t="shared" si="59"/>
        <v>0</v>
      </c>
      <c r="AI227" s="411">
        <f t="shared" si="59"/>
        <v>0</v>
      </c>
      <c r="AJ227" s="411">
        <f t="shared" si="59"/>
        <v>0</v>
      </c>
      <c r="AK227" s="411">
        <f t="shared" si="59"/>
        <v>0</v>
      </c>
      <c r="AL227" s="411">
        <f t="shared" si="59"/>
        <v>0</v>
      </c>
      <c r="AM227" s="297"/>
    </row>
    <row r="228" spans="1:39" ht="15.75" hidden="1" outlineLevel="1">
      <c r="B228" s="298"/>
      <c r="C228" s="299"/>
      <c r="D228" s="304"/>
      <c r="E228" s="304"/>
      <c r="F228" s="304"/>
      <c r="G228" s="304"/>
      <c r="H228" s="304"/>
      <c r="I228" s="304"/>
      <c r="J228" s="304"/>
      <c r="K228" s="304"/>
      <c r="L228" s="304"/>
      <c r="M228" s="304"/>
      <c r="N228" s="300"/>
      <c r="O228" s="304"/>
      <c r="P228" s="304"/>
      <c r="Q228" s="304"/>
      <c r="R228" s="304"/>
      <c r="S228" s="304"/>
      <c r="T228" s="304"/>
      <c r="U228" s="304"/>
      <c r="V228" s="304"/>
      <c r="W228" s="304"/>
      <c r="X228" s="304"/>
      <c r="Y228" s="412"/>
      <c r="Z228" s="413"/>
      <c r="AA228" s="413"/>
      <c r="AB228" s="413"/>
      <c r="AC228" s="413"/>
      <c r="AD228" s="413"/>
      <c r="AE228" s="413"/>
      <c r="AF228" s="413"/>
      <c r="AG228" s="413"/>
      <c r="AH228" s="413"/>
      <c r="AI228" s="413"/>
      <c r="AJ228" s="413"/>
      <c r="AK228" s="413"/>
      <c r="AL228" s="413"/>
      <c r="AM228" s="302"/>
    </row>
    <row r="229" spans="1:39" hidden="1" outlineLevel="1">
      <c r="A229" s="521">
        <v>3</v>
      </c>
      <c r="B229" s="519" t="s">
        <v>97</v>
      </c>
      <c r="C229" s="291" t="s">
        <v>25</v>
      </c>
      <c r="D229" s="295"/>
      <c r="E229" s="295"/>
      <c r="F229" s="295"/>
      <c r="G229" s="295"/>
      <c r="H229" s="295"/>
      <c r="I229" s="295"/>
      <c r="J229" s="295"/>
      <c r="K229" s="295"/>
      <c r="L229" s="295"/>
      <c r="M229" s="295"/>
      <c r="N229" s="291"/>
      <c r="O229" s="295"/>
      <c r="P229" s="295"/>
      <c r="Q229" s="295"/>
      <c r="R229" s="295"/>
      <c r="S229" s="295"/>
      <c r="T229" s="295"/>
      <c r="U229" s="295"/>
      <c r="V229" s="295"/>
      <c r="W229" s="295"/>
      <c r="X229" s="295"/>
      <c r="Y229" s="410"/>
      <c r="Z229" s="410"/>
      <c r="AA229" s="410"/>
      <c r="AB229" s="410"/>
      <c r="AC229" s="410"/>
      <c r="AD229" s="410"/>
      <c r="AE229" s="410"/>
      <c r="AF229" s="410"/>
      <c r="AG229" s="410"/>
      <c r="AH229" s="410"/>
      <c r="AI229" s="410"/>
      <c r="AJ229" s="410"/>
      <c r="AK229" s="410"/>
      <c r="AL229" s="410"/>
      <c r="AM229" s="296">
        <f>SUM(Y229:AL229)</f>
        <v>0</v>
      </c>
    </row>
    <row r="230" spans="1:39" hidden="1" outlineLevel="1">
      <c r="B230" s="294" t="s">
        <v>289</v>
      </c>
      <c r="C230" s="291" t="s">
        <v>163</v>
      </c>
      <c r="D230" s="295"/>
      <c r="E230" s="295"/>
      <c r="F230" s="295"/>
      <c r="G230" s="295"/>
      <c r="H230" s="295"/>
      <c r="I230" s="295"/>
      <c r="J230" s="295"/>
      <c r="K230" s="295"/>
      <c r="L230" s="295"/>
      <c r="M230" s="295"/>
      <c r="N230" s="467"/>
      <c r="O230" s="295"/>
      <c r="P230" s="295"/>
      <c r="Q230" s="295"/>
      <c r="R230" s="295"/>
      <c r="S230" s="295"/>
      <c r="T230" s="295"/>
      <c r="U230" s="295"/>
      <c r="V230" s="295"/>
      <c r="W230" s="295"/>
      <c r="X230" s="295"/>
      <c r="Y230" s="411">
        <f t="shared" ref="Y230:AL230" si="60">Y229</f>
        <v>0</v>
      </c>
      <c r="Z230" s="411">
        <f t="shared" si="60"/>
        <v>0</v>
      </c>
      <c r="AA230" s="411">
        <f t="shared" si="60"/>
        <v>0</v>
      </c>
      <c r="AB230" s="411">
        <f t="shared" si="60"/>
        <v>0</v>
      </c>
      <c r="AC230" s="411">
        <f t="shared" si="60"/>
        <v>0</v>
      </c>
      <c r="AD230" s="411">
        <f t="shared" si="60"/>
        <v>0</v>
      </c>
      <c r="AE230" s="411">
        <f t="shared" si="60"/>
        <v>0</v>
      </c>
      <c r="AF230" s="411">
        <f t="shared" si="60"/>
        <v>0</v>
      </c>
      <c r="AG230" s="411">
        <f t="shared" si="60"/>
        <v>0</v>
      </c>
      <c r="AH230" s="411">
        <f t="shared" si="60"/>
        <v>0</v>
      </c>
      <c r="AI230" s="411">
        <f t="shared" si="60"/>
        <v>0</v>
      </c>
      <c r="AJ230" s="411">
        <f t="shared" si="60"/>
        <v>0</v>
      </c>
      <c r="AK230" s="411">
        <f t="shared" si="60"/>
        <v>0</v>
      </c>
      <c r="AL230" s="411">
        <f t="shared" si="60"/>
        <v>0</v>
      </c>
      <c r="AM230" s="297"/>
    </row>
    <row r="231" spans="1:39" hidden="1" outlineLevel="1">
      <c r="B231" s="294"/>
      <c r="C231" s="305"/>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412"/>
      <c r="Z231" s="412"/>
      <c r="AA231" s="412"/>
      <c r="AB231" s="412"/>
      <c r="AC231" s="412"/>
      <c r="AD231" s="412"/>
      <c r="AE231" s="412"/>
      <c r="AF231" s="412"/>
      <c r="AG231" s="412"/>
      <c r="AH231" s="412"/>
      <c r="AI231" s="412"/>
      <c r="AJ231" s="412"/>
      <c r="AK231" s="412"/>
      <c r="AL231" s="412"/>
      <c r="AM231" s="306"/>
    </row>
    <row r="232" spans="1:39" hidden="1" outlineLevel="1">
      <c r="A232" s="521">
        <v>4</v>
      </c>
      <c r="B232" s="519" t="s">
        <v>680</v>
      </c>
      <c r="C232" s="291" t="s">
        <v>25</v>
      </c>
      <c r="D232" s="295"/>
      <c r="E232" s="295"/>
      <c r="F232" s="295"/>
      <c r="G232" s="295"/>
      <c r="H232" s="295"/>
      <c r="I232" s="295"/>
      <c r="J232" s="295"/>
      <c r="K232" s="295"/>
      <c r="L232" s="295"/>
      <c r="M232" s="295"/>
      <c r="N232" s="291"/>
      <c r="O232" s="295"/>
      <c r="P232" s="295"/>
      <c r="Q232" s="295"/>
      <c r="R232" s="295"/>
      <c r="S232" s="295"/>
      <c r="T232" s="295"/>
      <c r="U232" s="295"/>
      <c r="V232" s="295"/>
      <c r="W232" s="295"/>
      <c r="X232" s="295"/>
      <c r="Y232" s="410"/>
      <c r="Z232" s="410"/>
      <c r="AA232" s="410"/>
      <c r="AB232" s="410"/>
      <c r="AC232" s="410"/>
      <c r="AD232" s="410"/>
      <c r="AE232" s="410"/>
      <c r="AF232" s="410"/>
      <c r="AG232" s="410"/>
      <c r="AH232" s="410"/>
      <c r="AI232" s="410"/>
      <c r="AJ232" s="410"/>
      <c r="AK232" s="410"/>
      <c r="AL232" s="410"/>
      <c r="AM232" s="296">
        <f>SUM(Y232:AL232)</f>
        <v>0</v>
      </c>
    </row>
    <row r="233" spans="1:39" hidden="1" outlineLevel="1">
      <c r="B233" s="294" t="s">
        <v>289</v>
      </c>
      <c r="C233" s="291" t="s">
        <v>163</v>
      </c>
      <c r="D233" s="295"/>
      <c r="E233" s="295"/>
      <c r="F233" s="295"/>
      <c r="G233" s="295"/>
      <c r="H233" s="295"/>
      <c r="I233" s="295"/>
      <c r="J233" s="295"/>
      <c r="K233" s="295"/>
      <c r="L233" s="295"/>
      <c r="M233" s="295"/>
      <c r="N233" s="467"/>
      <c r="O233" s="295"/>
      <c r="P233" s="295"/>
      <c r="Q233" s="295"/>
      <c r="R233" s="295"/>
      <c r="S233" s="295"/>
      <c r="T233" s="295"/>
      <c r="U233" s="295"/>
      <c r="V233" s="295"/>
      <c r="W233" s="295"/>
      <c r="X233" s="295"/>
      <c r="Y233" s="411">
        <f t="shared" ref="Y233:AL233" si="61">Y232</f>
        <v>0</v>
      </c>
      <c r="Z233" s="411">
        <f t="shared" si="61"/>
        <v>0</v>
      </c>
      <c r="AA233" s="411">
        <f t="shared" si="61"/>
        <v>0</v>
      </c>
      <c r="AB233" s="411">
        <f t="shared" si="61"/>
        <v>0</v>
      </c>
      <c r="AC233" s="411">
        <f t="shared" si="61"/>
        <v>0</v>
      </c>
      <c r="AD233" s="411">
        <f t="shared" si="61"/>
        <v>0</v>
      </c>
      <c r="AE233" s="411">
        <f t="shared" si="61"/>
        <v>0</v>
      </c>
      <c r="AF233" s="411">
        <f t="shared" si="61"/>
        <v>0</v>
      </c>
      <c r="AG233" s="411">
        <f t="shared" si="61"/>
        <v>0</v>
      </c>
      <c r="AH233" s="411">
        <f t="shared" si="61"/>
        <v>0</v>
      </c>
      <c r="AI233" s="411">
        <f t="shared" si="61"/>
        <v>0</v>
      </c>
      <c r="AJ233" s="411">
        <f t="shared" si="61"/>
        <v>0</v>
      </c>
      <c r="AK233" s="411">
        <f t="shared" si="61"/>
        <v>0</v>
      </c>
      <c r="AL233" s="411">
        <f t="shared" si="61"/>
        <v>0</v>
      </c>
      <c r="AM233" s="297"/>
    </row>
    <row r="234" spans="1:39" hidden="1" outlineLevel="1">
      <c r="B234" s="294"/>
      <c r="C234" s="305"/>
      <c r="D234" s="304"/>
      <c r="E234" s="304"/>
      <c r="F234" s="304"/>
      <c r="G234" s="304"/>
      <c r="H234" s="304"/>
      <c r="I234" s="304"/>
      <c r="J234" s="304"/>
      <c r="K234" s="304"/>
      <c r="L234" s="304"/>
      <c r="M234" s="304"/>
      <c r="N234" s="291"/>
      <c r="O234" s="304"/>
      <c r="P234" s="304"/>
      <c r="Q234" s="304"/>
      <c r="R234" s="304"/>
      <c r="S234" s="304"/>
      <c r="T234" s="304"/>
      <c r="U234" s="304"/>
      <c r="V234" s="304"/>
      <c r="W234" s="304"/>
      <c r="X234" s="304"/>
      <c r="Y234" s="412"/>
      <c r="Z234" s="412"/>
      <c r="AA234" s="412"/>
      <c r="AB234" s="412"/>
      <c r="AC234" s="412"/>
      <c r="AD234" s="412"/>
      <c r="AE234" s="412"/>
      <c r="AF234" s="412"/>
      <c r="AG234" s="412"/>
      <c r="AH234" s="412"/>
      <c r="AI234" s="412"/>
      <c r="AJ234" s="412"/>
      <c r="AK234" s="412"/>
      <c r="AL234" s="412"/>
      <c r="AM234" s="306"/>
    </row>
    <row r="235" spans="1:39" ht="30" hidden="1" outlineLevel="1">
      <c r="A235" s="521">
        <v>5</v>
      </c>
      <c r="B235" s="519" t="s">
        <v>98</v>
      </c>
      <c r="C235" s="291" t="s">
        <v>25</v>
      </c>
      <c r="D235" s="295"/>
      <c r="E235" s="295"/>
      <c r="F235" s="295"/>
      <c r="G235" s="295"/>
      <c r="H235" s="295"/>
      <c r="I235" s="295"/>
      <c r="J235" s="295"/>
      <c r="K235" s="295"/>
      <c r="L235" s="295"/>
      <c r="M235" s="295"/>
      <c r="N235" s="291"/>
      <c r="O235" s="295"/>
      <c r="P235" s="295"/>
      <c r="Q235" s="295"/>
      <c r="R235" s="295"/>
      <c r="S235" s="295"/>
      <c r="T235" s="295"/>
      <c r="U235" s="295"/>
      <c r="V235" s="295"/>
      <c r="W235" s="295"/>
      <c r="X235" s="295"/>
      <c r="Y235" s="410"/>
      <c r="Z235" s="410"/>
      <c r="AA235" s="410"/>
      <c r="AB235" s="410"/>
      <c r="AC235" s="410"/>
      <c r="AD235" s="410"/>
      <c r="AE235" s="410"/>
      <c r="AF235" s="410"/>
      <c r="AG235" s="410"/>
      <c r="AH235" s="410"/>
      <c r="AI235" s="410"/>
      <c r="AJ235" s="410"/>
      <c r="AK235" s="410"/>
      <c r="AL235" s="410"/>
      <c r="AM235" s="296">
        <f>SUM(Y235:AL235)</f>
        <v>0</v>
      </c>
    </row>
    <row r="236" spans="1:39" hidden="1" outlineLevel="1">
      <c r="B236" s="294" t="s">
        <v>289</v>
      </c>
      <c r="C236" s="291" t="s">
        <v>163</v>
      </c>
      <c r="D236" s="295"/>
      <c r="E236" s="295"/>
      <c r="F236" s="295"/>
      <c r="G236" s="295"/>
      <c r="H236" s="295"/>
      <c r="I236" s="295"/>
      <c r="J236" s="295"/>
      <c r="K236" s="295"/>
      <c r="L236" s="295"/>
      <c r="M236" s="295"/>
      <c r="N236" s="467"/>
      <c r="O236" s="295"/>
      <c r="P236" s="295"/>
      <c r="Q236" s="295"/>
      <c r="R236" s="295"/>
      <c r="S236" s="295"/>
      <c r="T236" s="295"/>
      <c r="U236" s="295"/>
      <c r="V236" s="295"/>
      <c r="W236" s="295"/>
      <c r="X236" s="295"/>
      <c r="Y236" s="411">
        <f t="shared" ref="Y236:AL236" si="62">Y235</f>
        <v>0</v>
      </c>
      <c r="Z236" s="411">
        <f t="shared" si="62"/>
        <v>0</v>
      </c>
      <c r="AA236" s="411">
        <f t="shared" si="62"/>
        <v>0</v>
      </c>
      <c r="AB236" s="411">
        <f t="shared" si="62"/>
        <v>0</v>
      </c>
      <c r="AC236" s="411">
        <f t="shared" si="62"/>
        <v>0</v>
      </c>
      <c r="AD236" s="411">
        <f t="shared" si="62"/>
        <v>0</v>
      </c>
      <c r="AE236" s="411">
        <f t="shared" si="62"/>
        <v>0</v>
      </c>
      <c r="AF236" s="411">
        <f t="shared" si="62"/>
        <v>0</v>
      </c>
      <c r="AG236" s="411">
        <f t="shared" si="62"/>
        <v>0</v>
      </c>
      <c r="AH236" s="411">
        <f t="shared" si="62"/>
        <v>0</v>
      </c>
      <c r="AI236" s="411">
        <f t="shared" si="62"/>
        <v>0</v>
      </c>
      <c r="AJ236" s="411">
        <f t="shared" si="62"/>
        <v>0</v>
      </c>
      <c r="AK236" s="411">
        <f t="shared" si="62"/>
        <v>0</v>
      </c>
      <c r="AL236" s="411">
        <f t="shared" si="62"/>
        <v>0</v>
      </c>
      <c r="AM236" s="297"/>
    </row>
    <row r="237" spans="1:39" hidden="1" outlineLevel="1">
      <c r="B237" s="294"/>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3"/>
      <c r="AA237" s="423"/>
      <c r="AB237" s="423"/>
      <c r="AC237" s="423"/>
      <c r="AD237" s="423"/>
      <c r="AE237" s="423"/>
      <c r="AF237" s="423"/>
      <c r="AG237" s="423"/>
      <c r="AH237" s="423"/>
      <c r="AI237" s="423"/>
      <c r="AJ237" s="423"/>
      <c r="AK237" s="423"/>
      <c r="AL237" s="423"/>
      <c r="AM237" s="297"/>
    </row>
    <row r="238" spans="1:39" ht="15.75" hidden="1" outlineLevel="1">
      <c r="B238" s="319" t="s">
        <v>497</v>
      </c>
      <c r="C238" s="289"/>
      <c r="D238" s="289"/>
      <c r="E238" s="289"/>
      <c r="F238" s="289"/>
      <c r="G238" s="289"/>
      <c r="H238" s="289"/>
      <c r="I238" s="289"/>
      <c r="J238" s="289"/>
      <c r="K238" s="289"/>
      <c r="L238" s="289"/>
      <c r="M238" s="289"/>
      <c r="N238" s="290"/>
      <c r="O238" s="289"/>
      <c r="P238" s="289"/>
      <c r="Q238" s="289"/>
      <c r="R238" s="289"/>
      <c r="S238" s="289"/>
      <c r="T238" s="289"/>
      <c r="U238" s="289"/>
      <c r="V238" s="289"/>
      <c r="W238" s="289"/>
      <c r="X238" s="289"/>
      <c r="Y238" s="414"/>
      <c r="Z238" s="414"/>
      <c r="AA238" s="414"/>
      <c r="AB238" s="414"/>
      <c r="AC238" s="414"/>
      <c r="AD238" s="414"/>
      <c r="AE238" s="414"/>
      <c r="AF238" s="414"/>
      <c r="AG238" s="414"/>
      <c r="AH238" s="414"/>
      <c r="AI238" s="414"/>
      <c r="AJ238" s="414"/>
      <c r="AK238" s="414"/>
      <c r="AL238" s="414"/>
      <c r="AM238" s="292"/>
    </row>
    <row r="239" spans="1:39" hidden="1" outlineLevel="1">
      <c r="A239" s="521">
        <v>6</v>
      </c>
      <c r="B239" s="519" t="s">
        <v>99</v>
      </c>
      <c r="C239" s="291" t="s">
        <v>25</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415"/>
      <c r="Z239" s="410"/>
      <c r="AA239" s="410"/>
      <c r="AB239" s="410"/>
      <c r="AC239" s="410"/>
      <c r="AD239" s="410"/>
      <c r="AE239" s="410"/>
      <c r="AF239" s="415"/>
      <c r="AG239" s="415"/>
      <c r="AH239" s="415"/>
      <c r="AI239" s="415"/>
      <c r="AJ239" s="415"/>
      <c r="AK239" s="415"/>
      <c r="AL239" s="415"/>
      <c r="AM239" s="296">
        <f>SUM(Y239:AL239)</f>
        <v>0</v>
      </c>
    </row>
    <row r="240" spans="1:39" hidden="1" outlineLevel="1">
      <c r="B240" s="294" t="s">
        <v>289</v>
      </c>
      <c r="C240" s="291" t="s">
        <v>163</v>
      </c>
      <c r="D240" s="295"/>
      <c r="E240" s="295"/>
      <c r="F240" s="295"/>
      <c r="G240" s="295"/>
      <c r="H240" s="295"/>
      <c r="I240" s="295"/>
      <c r="J240" s="295"/>
      <c r="K240" s="295"/>
      <c r="L240" s="295"/>
      <c r="M240" s="295"/>
      <c r="N240" s="295">
        <f>N239</f>
        <v>12</v>
      </c>
      <c r="O240" s="295"/>
      <c r="P240" s="295"/>
      <c r="Q240" s="295"/>
      <c r="R240" s="295"/>
      <c r="S240" s="295"/>
      <c r="T240" s="295"/>
      <c r="U240" s="295"/>
      <c r="V240" s="295"/>
      <c r="W240" s="295"/>
      <c r="X240" s="295"/>
      <c r="Y240" s="411">
        <f t="shared" ref="Y240:AL240" si="63">Y239</f>
        <v>0</v>
      </c>
      <c r="Z240" s="411">
        <f t="shared" si="63"/>
        <v>0</v>
      </c>
      <c r="AA240" s="411">
        <f t="shared" si="63"/>
        <v>0</v>
      </c>
      <c r="AB240" s="411">
        <f t="shared" si="63"/>
        <v>0</v>
      </c>
      <c r="AC240" s="411">
        <f t="shared" si="63"/>
        <v>0</v>
      </c>
      <c r="AD240" s="411">
        <f t="shared" si="63"/>
        <v>0</v>
      </c>
      <c r="AE240" s="411">
        <f t="shared" si="63"/>
        <v>0</v>
      </c>
      <c r="AF240" s="411">
        <f t="shared" si="63"/>
        <v>0</v>
      </c>
      <c r="AG240" s="411">
        <f t="shared" si="63"/>
        <v>0</v>
      </c>
      <c r="AH240" s="411">
        <f t="shared" si="63"/>
        <v>0</v>
      </c>
      <c r="AI240" s="411">
        <f t="shared" si="63"/>
        <v>0</v>
      </c>
      <c r="AJ240" s="411">
        <f t="shared" si="63"/>
        <v>0</v>
      </c>
      <c r="AK240" s="411">
        <f t="shared" si="63"/>
        <v>0</v>
      </c>
      <c r="AL240" s="411">
        <f t="shared" si="63"/>
        <v>0</v>
      </c>
      <c r="AM240" s="311"/>
    </row>
    <row r="241" spans="1:39" hidden="1" outlineLevel="1">
      <c r="B241" s="310"/>
      <c r="C241" s="312"/>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6"/>
      <c r="Z241" s="416"/>
      <c r="AA241" s="416"/>
      <c r="AB241" s="416"/>
      <c r="AC241" s="416"/>
      <c r="AD241" s="416"/>
      <c r="AE241" s="416"/>
      <c r="AF241" s="416"/>
      <c r="AG241" s="416"/>
      <c r="AH241" s="416"/>
      <c r="AI241" s="416"/>
      <c r="AJ241" s="416"/>
      <c r="AK241" s="416"/>
      <c r="AL241" s="416"/>
      <c r="AM241" s="313"/>
    </row>
    <row r="242" spans="1:39" ht="30" hidden="1" outlineLevel="1">
      <c r="A242" s="521">
        <v>7</v>
      </c>
      <c r="B242" s="519" t="s">
        <v>100</v>
      </c>
      <c r="C242" s="291" t="s">
        <v>25</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415"/>
      <c r="Z242" s="410"/>
      <c r="AA242" s="410"/>
      <c r="AB242" s="410"/>
      <c r="AC242" s="410"/>
      <c r="AD242" s="410"/>
      <c r="AE242" s="410"/>
      <c r="AF242" s="415"/>
      <c r="AG242" s="415"/>
      <c r="AH242" s="415"/>
      <c r="AI242" s="415"/>
      <c r="AJ242" s="415"/>
      <c r="AK242" s="415"/>
      <c r="AL242" s="415"/>
      <c r="AM242" s="296">
        <f>SUM(Y242:AL242)</f>
        <v>0</v>
      </c>
    </row>
    <row r="243" spans="1:39" hidden="1" outlineLevel="1">
      <c r="B243" s="294" t="s">
        <v>289</v>
      </c>
      <c r="C243" s="291" t="s">
        <v>163</v>
      </c>
      <c r="D243" s="295"/>
      <c r="E243" s="295"/>
      <c r="F243" s="295"/>
      <c r="G243" s="295"/>
      <c r="H243" s="295"/>
      <c r="I243" s="295"/>
      <c r="J243" s="295"/>
      <c r="K243" s="295"/>
      <c r="L243" s="295"/>
      <c r="M243" s="295"/>
      <c r="N243" s="295">
        <f>N242</f>
        <v>12</v>
      </c>
      <c r="O243" s="295"/>
      <c r="P243" s="295"/>
      <c r="Q243" s="295"/>
      <c r="R243" s="295"/>
      <c r="S243" s="295"/>
      <c r="T243" s="295"/>
      <c r="U243" s="295"/>
      <c r="V243" s="295"/>
      <c r="W243" s="295"/>
      <c r="X243" s="295"/>
      <c r="Y243" s="411">
        <f t="shared" ref="Y243:AL243" si="64">Y242</f>
        <v>0</v>
      </c>
      <c r="Z243" s="411">
        <f t="shared" si="64"/>
        <v>0</v>
      </c>
      <c r="AA243" s="411">
        <f t="shared" si="64"/>
        <v>0</v>
      </c>
      <c r="AB243" s="411">
        <f t="shared" si="64"/>
        <v>0</v>
      </c>
      <c r="AC243" s="411">
        <f t="shared" si="64"/>
        <v>0</v>
      </c>
      <c r="AD243" s="411">
        <f t="shared" si="64"/>
        <v>0</v>
      </c>
      <c r="AE243" s="411">
        <f t="shared" si="64"/>
        <v>0</v>
      </c>
      <c r="AF243" s="411">
        <f t="shared" si="64"/>
        <v>0</v>
      </c>
      <c r="AG243" s="411">
        <f t="shared" si="64"/>
        <v>0</v>
      </c>
      <c r="AH243" s="411">
        <f t="shared" si="64"/>
        <v>0</v>
      </c>
      <c r="AI243" s="411">
        <f t="shared" si="64"/>
        <v>0</v>
      </c>
      <c r="AJ243" s="411">
        <f t="shared" si="64"/>
        <v>0</v>
      </c>
      <c r="AK243" s="411">
        <f t="shared" si="64"/>
        <v>0</v>
      </c>
      <c r="AL243" s="411">
        <f t="shared" si="64"/>
        <v>0</v>
      </c>
      <c r="AM243" s="311"/>
    </row>
    <row r="244" spans="1:39" hidden="1" outlineLevel="1">
      <c r="B244" s="314"/>
      <c r="C244" s="312"/>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7"/>
      <c r="AA244" s="416"/>
      <c r="AB244" s="416"/>
      <c r="AC244" s="416"/>
      <c r="AD244" s="416"/>
      <c r="AE244" s="416"/>
      <c r="AF244" s="416"/>
      <c r="AG244" s="416"/>
      <c r="AH244" s="416"/>
      <c r="AI244" s="416"/>
      <c r="AJ244" s="416"/>
      <c r="AK244" s="416"/>
      <c r="AL244" s="416"/>
      <c r="AM244" s="313"/>
    </row>
    <row r="245" spans="1:39" ht="30" hidden="1" outlineLevel="1">
      <c r="A245" s="521">
        <v>8</v>
      </c>
      <c r="B245" s="519" t="s">
        <v>101</v>
      </c>
      <c r="C245" s="291" t="s">
        <v>25</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415"/>
      <c r="Z245" s="410"/>
      <c r="AA245" s="410"/>
      <c r="AB245" s="410"/>
      <c r="AC245" s="410"/>
      <c r="AD245" s="410"/>
      <c r="AE245" s="410"/>
      <c r="AF245" s="415"/>
      <c r="AG245" s="415"/>
      <c r="AH245" s="415"/>
      <c r="AI245" s="415"/>
      <c r="AJ245" s="415"/>
      <c r="AK245" s="415"/>
      <c r="AL245" s="415"/>
      <c r="AM245" s="296">
        <f>SUM(Y245:AL245)</f>
        <v>0</v>
      </c>
    </row>
    <row r="246" spans="1:39" hidden="1" outlineLevel="1">
      <c r="B246" s="294" t="s">
        <v>289</v>
      </c>
      <c r="C246" s="291" t="s">
        <v>163</v>
      </c>
      <c r="D246" s="295"/>
      <c r="E246" s="295"/>
      <c r="F246" s="295"/>
      <c r="G246" s="295"/>
      <c r="H246" s="295"/>
      <c r="I246" s="295"/>
      <c r="J246" s="295"/>
      <c r="K246" s="295"/>
      <c r="L246" s="295"/>
      <c r="M246" s="295"/>
      <c r="N246" s="295">
        <f>N245</f>
        <v>12</v>
      </c>
      <c r="O246" s="295"/>
      <c r="P246" s="295"/>
      <c r="Q246" s="295"/>
      <c r="R246" s="295"/>
      <c r="S246" s="295"/>
      <c r="T246" s="295"/>
      <c r="U246" s="295"/>
      <c r="V246" s="295"/>
      <c r="W246" s="295"/>
      <c r="X246" s="295"/>
      <c r="Y246" s="411">
        <f t="shared" ref="Y246:AL246" si="65">Y245</f>
        <v>0</v>
      </c>
      <c r="Z246" s="411">
        <f t="shared" si="65"/>
        <v>0</v>
      </c>
      <c r="AA246" s="411">
        <f t="shared" si="65"/>
        <v>0</v>
      </c>
      <c r="AB246" s="411">
        <f t="shared" si="65"/>
        <v>0</v>
      </c>
      <c r="AC246" s="411">
        <f t="shared" si="65"/>
        <v>0</v>
      </c>
      <c r="AD246" s="411">
        <f t="shared" si="65"/>
        <v>0</v>
      </c>
      <c r="AE246" s="411">
        <f t="shared" si="65"/>
        <v>0</v>
      </c>
      <c r="AF246" s="411">
        <f t="shared" si="65"/>
        <v>0</v>
      </c>
      <c r="AG246" s="411">
        <f t="shared" si="65"/>
        <v>0</v>
      </c>
      <c r="AH246" s="411">
        <f t="shared" si="65"/>
        <v>0</v>
      </c>
      <c r="AI246" s="411">
        <f t="shared" si="65"/>
        <v>0</v>
      </c>
      <c r="AJ246" s="411">
        <f t="shared" si="65"/>
        <v>0</v>
      </c>
      <c r="AK246" s="411">
        <f t="shared" si="65"/>
        <v>0</v>
      </c>
      <c r="AL246" s="411">
        <f t="shared" si="65"/>
        <v>0</v>
      </c>
      <c r="AM246" s="311"/>
    </row>
    <row r="247" spans="1:39" hidden="1" outlineLevel="1">
      <c r="B247" s="314"/>
      <c r="C247" s="312"/>
      <c r="D247" s="316"/>
      <c r="E247" s="316"/>
      <c r="F247" s="316"/>
      <c r="G247" s="316"/>
      <c r="H247" s="316"/>
      <c r="I247" s="316"/>
      <c r="J247" s="316"/>
      <c r="K247" s="316"/>
      <c r="L247" s="316"/>
      <c r="M247" s="316"/>
      <c r="N247" s="291"/>
      <c r="O247" s="316"/>
      <c r="P247" s="316"/>
      <c r="Q247" s="316"/>
      <c r="R247" s="316"/>
      <c r="S247" s="316"/>
      <c r="T247" s="316"/>
      <c r="U247" s="316"/>
      <c r="V247" s="316"/>
      <c r="W247" s="316"/>
      <c r="X247" s="316"/>
      <c r="Y247" s="416"/>
      <c r="Z247" s="417"/>
      <c r="AA247" s="416"/>
      <c r="AB247" s="416"/>
      <c r="AC247" s="416"/>
      <c r="AD247" s="416"/>
      <c r="AE247" s="416"/>
      <c r="AF247" s="416"/>
      <c r="AG247" s="416"/>
      <c r="AH247" s="416"/>
      <c r="AI247" s="416"/>
      <c r="AJ247" s="416"/>
      <c r="AK247" s="416"/>
      <c r="AL247" s="416"/>
      <c r="AM247" s="313"/>
    </row>
    <row r="248" spans="1:39" ht="30" hidden="1" outlineLevel="1">
      <c r="A248" s="521">
        <v>9</v>
      </c>
      <c r="B248" s="519" t="s">
        <v>102</v>
      </c>
      <c r="C248" s="291" t="s">
        <v>25</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415"/>
      <c r="Z248" s="410"/>
      <c r="AA248" s="410"/>
      <c r="AB248" s="410"/>
      <c r="AC248" s="410"/>
      <c r="AD248" s="410"/>
      <c r="AE248" s="410"/>
      <c r="AF248" s="415"/>
      <c r="AG248" s="415"/>
      <c r="AH248" s="415"/>
      <c r="AI248" s="415"/>
      <c r="AJ248" s="415"/>
      <c r="AK248" s="415"/>
      <c r="AL248" s="415"/>
      <c r="AM248" s="296">
        <f>SUM(Y248:AL248)</f>
        <v>0</v>
      </c>
    </row>
    <row r="249" spans="1:39" hidden="1" outlineLevel="1">
      <c r="B249" s="294" t="s">
        <v>289</v>
      </c>
      <c r="C249" s="291" t="s">
        <v>163</v>
      </c>
      <c r="D249" s="295"/>
      <c r="E249" s="295"/>
      <c r="F249" s="295"/>
      <c r="G249" s="295"/>
      <c r="H249" s="295"/>
      <c r="I249" s="295"/>
      <c r="J249" s="295"/>
      <c r="K249" s="295"/>
      <c r="L249" s="295"/>
      <c r="M249" s="295"/>
      <c r="N249" s="295">
        <f>N248</f>
        <v>12</v>
      </c>
      <c r="O249" s="295"/>
      <c r="P249" s="295"/>
      <c r="Q249" s="295"/>
      <c r="R249" s="295"/>
      <c r="S249" s="295"/>
      <c r="T249" s="295"/>
      <c r="U249" s="295"/>
      <c r="V249" s="295"/>
      <c r="W249" s="295"/>
      <c r="X249" s="295"/>
      <c r="Y249" s="411">
        <f t="shared" ref="Y249:AL249" si="66">Y248</f>
        <v>0</v>
      </c>
      <c r="Z249" s="411">
        <f t="shared" si="66"/>
        <v>0</v>
      </c>
      <c r="AA249" s="411">
        <f t="shared" si="66"/>
        <v>0</v>
      </c>
      <c r="AB249" s="411">
        <f t="shared" si="66"/>
        <v>0</v>
      </c>
      <c r="AC249" s="411">
        <f t="shared" si="66"/>
        <v>0</v>
      </c>
      <c r="AD249" s="411">
        <f t="shared" si="66"/>
        <v>0</v>
      </c>
      <c r="AE249" s="411">
        <f t="shared" si="66"/>
        <v>0</v>
      </c>
      <c r="AF249" s="411">
        <f t="shared" si="66"/>
        <v>0</v>
      </c>
      <c r="AG249" s="411">
        <f t="shared" si="66"/>
        <v>0</v>
      </c>
      <c r="AH249" s="411">
        <f t="shared" si="66"/>
        <v>0</v>
      </c>
      <c r="AI249" s="411">
        <f t="shared" si="66"/>
        <v>0</v>
      </c>
      <c r="AJ249" s="411">
        <f t="shared" si="66"/>
        <v>0</v>
      </c>
      <c r="AK249" s="411">
        <f t="shared" si="66"/>
        <v>0</v>
      </c>
      <c r="AL249" s="411">
        <f t="shared" si="66"/>
        <v>0</v>
      </c>
      <c r="AM249" s="311"/>
    </row>
    <row r="250" spans="1:39" hidden="1" outlineLevel="1">
      <c r="B250" s="314"/>
      <c r="C250" s="312"/>
      <c r="D250" s="316"/>
      <c r="E250" s="316"/>
      <c r="F250" s="316"/>
      <c r="G250" s="316"/>
      <c r="H250" s="316"/>
      <c r="I250" s="316"/>
      <c r="J250" s="316"/>
      <c r="K250" s="316"/>
      <c r="L250" s="316"/>
      <c r="M250" s="316"/>
      <c r="N250" s="291"/>
      <c r="O250" s="316"/>
      <c r="P250" s="316"/>
      <c r="Q250" s="316"/>
      <c r="R250" s="316"/>
      <c r="S250" s="316"/>
      <c r="T250" s="316"/>
      <c r="U250" s="316"/>
      <c r="V250" s="316"/>
      <c r="W250" s="316"/>
      <c r="X250" s="316"/>
      <c r="Y250" s="416"/>
      <c r="Z250" s="416"/>
      <c r="AA250" s="416"/>
      <c r="AB250" s="416"/>
      <c r="AC250" s="416"/>
      <c r="AD250" s="416"/>
      <c r="AE250" s="416"/>
      <c r="AF250" s="416"/>
      <c r="AG250" s="416"/>
      <c r="AH250" s="416"/>
      <c r="AI250" s="416"/>
      <c r="AJ250" s="416"/>
      <c r="AK250" s="416"/>
      <c r="AL250" s="416"/>
      <c r="AM250" s="313"/>
    </row>
    <row r="251" spans="1:39" ht="30" hidden="1" outlineLevel="1">
      <c r="A251" s="521">
        <v>10</v>
      </c>
      <c r="B251" s="519" t="s">
        <v>103</v>
      </c>
      <c r="C251" s="291" t="s">
        <v>25</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415"/>
      <c r="Z251" s="410"/>
      <c r="AA251" s="410"/>
      <c r="AB251" s="410"/>
      <c r="AC251" s="410"/>
      <c r="AD251" s="410"/>
      <c r="AE251" s="410"/>
      <c r="AF251" s="415"/>
      <c r="AG251" s="415"/>
      <c r="AH251" s="415"/>
      <c r="AI251" s="415"/>
      <c r="AJ251" s="415"/>
      <c r="AK251" s="415"/>
      <c r="AL251" s="415"/>
      <c r="AM251" s="296">
        <f>SUM(Y251:AL251)</f>
        <v>0</v>
      </c>
    </row>
    <row r="252" spans="1:39" hidden="1" outlineLevel="1">
      <c r="B252" s="294" t="s">
        <v>289</v>
      </c>
      <c r="C252" s="291" t="s">
        <v>163</v>
      </c>
      <c r="D252" s="295"/>
      <c r="E252" s="295"/>
      <c r="F252" s="295"/>
      <c r="G252" s="295"/>
      <c r="H252" s="295"/>
      <c r="I252" s="295"/>
      <c r="J252" s="295"/>
      <c r="K252" s="295"/>
      <c r="L252" s="295"/>
      <c r="M252" s="295"/>
      <c r="N252" s="295">
        <f>N251</f>
        <v>3</v>
      </c>
      <c r="O252" s="295"/>
      <c r="P252" s="295"/>
      <c r="Q252" s="295"/>
      <c r="R252" s="295"/>
      <c r="S252" s="295"/>
      <c r="T252" s="295"/>
      <c r="U252" s="295"/>
      <c r="V252" s="295"/>
      <c r="W252" s="295"/>
      <c r="X252" s="295"/>
      <c r="Y252" s="411">
        <f t="shared" ref="Y252:AL252" si="67">Y251</f>
        <v>0</v>
      </c>
      <c r="Z252" s="411">
        <f t="shared" si="67"/>
        <v>0</v>
      </c>
      <c r="AA252" s="411">
        <f t="shared" si="67"/>
        <v>0</v>
      </c>
      <c r="AB252" s="411">
        <f t="shared" si="67"/>
        <v>0</v>
      </c>
      <c r="AC252" s="411">
        <f t="shared" si="67"/>
        <v>0</v>
      </c>
      <c r="AD252" s="411">
        <f t="shared" si="67"/>
        <v>0</v>
      </c>
      <c r="AE252" s="411">
        <f t="shared" si="67"/>
        <v>0</v>
      </c>
      <c r="AF252" s="411">
        <f t="shared" si="67"/>
        <v>0</v>
      </c>
      <c r="AG252" s="411">
        <f t="shared" si="67"/>
        <v>0</v>
      </c>
      <c r="AH252" s="411">
        <f t="shared" si="67"/>
        <v>0</v>
      </c>
      <c r="AI252" s="411">
        <f t="shared" si="67"/>
        <v>0</v>
      </c>
      <c r="AJ252" s="411">
        <f t="shared" si="67"/>
        <v>0</v>
      </c>
      <c r="AK252" s="411">
        <f t="shared" si="67"/>
        <v>0</v>
      </c>
      <c r="AL252" s="411">
        <f t="shared" si="67"/>
        <v>0</v>
      </c>
      <c r="AM252" s="311"/>
    </row>
    <row r="253" spans="1:39" hidden="1" outlineLevel="1">
      <c r="B253" s="314"/>
      <c r="C253" s="312"/>
      <c r="D253" s="316"/>
      <c r="E253" s="316"/>
      <c r="F253" s="316"/>
      <c r="G253" s="316"/>
      <c r="H253" s="316"/>
      <c r="I253" s="316"/>
      <c r="J253" s="316"/>
      <c r="K253" s="316"/>
      <c r="L253" s="316"/>
      <c r="M253" s="316"/>
      <c r="N253" s="291"/>
      <c r="O253" s="316"/>
      <c r="P253" s="316"/>
      <c r="Q253" s="316"/>
      <c r="R253" s="316"/>
      <c r="S253" s="316"/>
      <c r="T253" s="316"/>
      <c r="U253" s="316"/>
      <c r="V253" s="316"/>
      <c r="W253" s="316"/>
      <c r="X253" s="316"/>
      <c r="Y253" s="416"/>
      <c r="Z253" s="417"/>
      <c r="AA253" s="416"/>
      <c r="AB253" s="416"/>
      <c r="AC253" s="416"/>
      <c r="AD253" s="416"/>
      <c r="AE253" s="416"/>
      <c r="AF253" s="416"/>
      <c r="AG253" s="416"/>
      <c r="AH253" s="416"/>
      <c r="AI253" s="416"/>
      <c r="AJ253" s="416"/>
      <c r="AK253" s="416"/>
      <c r="AL253" s="416"/>
      <c r="AM253" s="313"/>
    </row>
    <row r="254" spans="1:39" ht="15.75" hidden="1" outlineLevel="1">
      <c r="B254" s="288" t="s">
        <v>10</v>
      </c>
      <c r="C254" s="289"/>
      <c r="D254" s="289"/>
      <c r="E254" s="289"/>
      <c r="F254" s="289"/>
      <c r="G254" s="289"/>
      <c r="H254" s="289"/>
      <c r="I254" s="289"/>
      <c r="J254" s="289"/>
      <c r="K254" s="289"/>
      <c r="L254" s="289"/>
      <c r="M254" s="289"/>
      <c r="N254" s="290"/>
      <c r="O254" s="289"/>
      <c r="P254" s="289"/>
      <c r="Q254" s="289"/>
      <c r="R254" s="289"/>
      <c r="S254" s="289"/>
      <c r="T254" s="289"/>
      <c r="U254" s="289"/>
      <c r="V254" s="289"/>
      <c r="W254" s="289"/>
      <c r="X254" s="289"/>
      <c r="Y254" s="414"/>
      <c r="Z254" s="414"/>
      <c r="AA254" s="414"/>
      <c r="AB254" s="414"/>
      <c r="AC254" s="414"/>
      <c r="AD254" s="414"/>
      <c r="AE254" s="414"/>
      <c r="AF254" s="414"/>
      <c r="AG254" s="414"/>
      <c r="AH254" s="414"/>
      <c r="AI254" s="414"/>
      <c r="AJ254" s="414"/>
      <c r="AK254" s="414"/>
      <c r="AL254" s="414"/>
      <c r="AM254" s="292"/>
    </row>
    <row r="255" spans="1:39" ht="30" hidden="1" outlineLevel="1">
      <c r="A255" s="521">
        <v>11</v>
      </c>
      <c r="B255" s="519" t="s">
        <v>104</v>
      </c>
      <c r="C255" s="291" t="s">
        <v>25</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426"/>
      <c r="Z255" s="410"/>
      <c r="AA255" s="410"/>
      <c r="AB255" s="410"/>
      <c r="AC255" s="410"/>
      <c r="AD255" s="410"/>
      <c r="AE255" s="410"/>
      <c r="AF255" s="415"/>
      <c r="AG255" s="415"/>
      <c r="AH255" s="415"/>
      <c r="AI255" s="415"/>
      <c r="AJ255" s="415"/>
      <c r="AK255" s="415"/>
      <c r="AL255" s="415"/>
      <c r="AM255" s="296">
        <f>SUM(Y255:AL255)</f>
        <v>0</v>
      </c>
    </row>
    <row r="256" spans="1:39" hidden="1" outlineLevel="1">
      <c r="B256" s="294" t="s">
        <v>289</v>
      </c>
      <c r="C256" s="291" t="s">
        <v>163</v>
      </c>
      <c r="D256" s="295"/>
      <c r="E256" s="295"/>
      <c r="F256" s="295"/>
      <c r="G256" s="295"/>
      <c r="H256" s="295"/>
      <c r="I256" s="295"/>
      <c r="J256" s="295"/>
      <c r="K256" s="295"/>
      <c r="L256" s="295"/>
      <c r="M256" s="295"/>
      <c r="N256" s="295">
        <f>N255</f>
        <v>12</v>
      </c>
      <c r="O256" s="295"/>
      <c r="P256" s="295"/>
      <c r="Q256" s="295"/>
      <c r="R256" s="295"/>
      <c r="S256" s="295"/>
      <c r="T256" s="295"/>
      <c r="U256" s="295"/>
      <c r="V256" s="295"/>
      <c r="W256" s="295"/>
      <c r="X256" s="295"/>
      <c r="Y256" s="411">
        <f t="shared" ref="Y256:AL256" si="68">Y255</f>
        <v>0</v>
      </c>
      <c r="Z256" s="411">
        <f t="shared" si="68"/>
        <v>0</v>
      </c>
      <c r="AA256" s="411">
        <f t="shared" si="68"/>
        <v>0</v>
      </c>
      <c r="AB256" s="411">
        <f t="shared" si="68"/>
        <v>0</v>
      </c>
      <c r="AC256" s="411">
        <f t="shared" si="68"/>
        <v>0</v>
      </c>
      <c r="AD256" s="411">
        <f t="shared" si="68"/>
        <v>0</v>
      </c>
      <c r="AE256" s="411">
        <f t="shared" si="68"/>
        <v>0</v>
      </c>
      <c r="AF256" s="411">
        <f t="shared" si="68"/>
        <v>0</v>
      </c>
      <c r="AG256" s="411">
        <f t="shared" si="68"/>
        <v>0</v>
      </c>
      <c r="AH256" s="411">
        <f t="shared" si="68"/>
        <v>0</v>
      </c>
      <c r="AI256" s="411">
        <f t="shared" si="68"/>
        <v>0</v>
      </c>
      <c r="AJ256" s="411">
        <f t="shared" si="68"/>
        <v>0</v>
      </c>
      <c r="AK256" s="411">
        <f t="shared" si="68"/>
        <v>0</v>
      </c>
      <c r="AL256" s="411">
        <f t="shared" si="68"/>
        <v>0</v>
      </c>
      <c r="AM256" s="297"/>
    </row>
    <row r="257" spans="1:40" hidden="1" outlineLevel="1">
      <c r="B257" s="315"/>
      <c r="C257" s="305"/>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1"/>
      <c r="AA257" s="421"/>
      <c r="AB257" s="421"/>
      <c r="AC257" s="421"/>
      <c r="AD257" s="421"/>
      <c r="AE257" s="421"/>
      <c r="AF257" s="421"/>
      <c r="AG257" s="421"/>
      <c r="AH257" s="421"/>
      <c r="AI257" s="421"/>
      <c r="AJ257" s="421"/>
      <c r="AK257" s="421"/>
      <c r="AL257" s="421"/>
      <c r="AM257" s="306"/>
    </row>
    <row r="258" spans="1:40" ht="45" hidden="1" outlineLevel="1">
      <c r="A258" s="521">
        <v>12</v>
      </c>
      <c r="B258" s="519" t="s">
        <v>105</v>
      </c>
      <c r="C258" s="291" t="s">
        <v>25</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410"/>
      <c r="Z258" s="410"/>
      <c r="AA258" s="410"/>
      <c r="AB258" s="410"/>
      <c r="AC258" s="410"/>
      <c r="AD258" s="410"/>
      <c r="AE258" s="410"/>
      <c r="AF258" s="415"/>
      <c r="AG258" s="415"/>
      <c r="AH258" s="415"/>
      <c r="AI258" s="415"/>
      <c r="AJ258" s="415"/>
      <c r="AK258" s="415"/>
      <c r="AL258" s="415"/>
      <c r="AM258" s="296">
        <f>SUM(Y258:AL258)</f>
        <v>0</v>
      </c>
    </row>
    <row r="259" spans="1:40" hidden="1" outlineLevel="1">
      <c r="B259" s="294" t="s">
        <v>289</v>
      </c>
      <c r="C259" s="291" t="s">
        <v>163</v>
      </c>
      <c r="D259" s="295"/>
      <c r="E259" s="295"/>
      <c r="F259" s="295"/>
      <c r="G259" s="295"/>
      <c r="H259" s="295"/>
      <c r="I259" s="295"/>
      <c r="J259" s="295"/>
      <c r="K259" s="295"/>
      <c r="L259" s="295"/>
      <c r="M259" s="295"/>
      <c r="N259" s="295">
        <f>N258</f>
        <v>12</v>
      </c>
      <c r="O259" s="295"/>
      <c r="P259" s="295"/>
      <c r="Q259" s="295"/>
      <c r="R259" s="295"/>
      <c r="S259" s="295"/>
      <c r="T259" s="295"/>
      <c r="U259" s="295"/>
      <c r="V259" s="295"/>
      <c r="W259" s="295"/>
      <c r="X259" s="295"/>
      <c r="Y259" s="411">
        <f t="shared" ref="Y259:AL259" si="69">Y258</f>
        <v>0</v>
      </c>
      <c r="Z259" s="411">
        <f t="shared" si="69"/>
        <v>0</v>
      </c>
      <c r="AA259" s="411">
        <f t="shared" si="69"/>
        <v>0</v>
      </c>
      <c r="AB259" s="411">
        <f t="shared" si="69"/>
        <v>0</v>
      </c>
      <c r="AC259" s="411">
        <f t="shared" si="69"/>
        <v>0</v>
      </c>
      <c r="AD259" s="411">
        <f t="shared" si="69"/>
        <v>0</v>
      </c>
      <c r="AE259" s="411">
        <f t="shared" si="69"/>
        <v>0</v>
      </c>
      <c r="AF259" s="411">
        <f t="shared" si="69"/>
        <v>0</v>
      </c>
      <c r="AG259" s="411">
        <f t="shared" si="69"/>
        <v>0</v>
      </c>
      <c r="AH259" s="411">
        <f t="shared" si="69"/>
        <v>0</v>
      </c>
      <c r="AI259" s="411">
        <f t="shared" si="69"/>
        <v>0</v>
      </c>
      <c r="AJ259" s="411">
        <f t="shared" si="69"/>
        <v>0</v>
      </c>
      <c r="AK259" s="411">
        <f t="shared" si="69"/>
        <v>0</v>
      </c>
      <c r="AL259" s="411">
        <f t="shared" si="69"/>
        <v>0</v>
      </c>
      <c r="AM259" s="297"/>
    </row>
    <row r="260" spans="1:40" hidden="1" outlineLevel="1">
      <c r="B260" s="315"/>
      <c r="C260" s="305"/>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422"/>
      <c r="Z260" s="422"/>
      <c r="AA260" s="412"/>
      <c r="AB260" s="412"/>
      <c r="AC260" s="412"/>
      <c r="AD260" s="412"/>
      <c r="AE260" s="412"/>
      <c r="AF260" s="412"/>
      <c r="AG260" s="412"/>
      <c r="AH260" s="412"/>
      <c r="AI260" s="412"/>
      <c r="AJ260" s="412"/>
      <c r="AK260" s="412"/>
      <c r="AL260" s="412"/>
      <c r="AM260" s="306"/>
    </row>
    <row r="261" spans="1:40" ht="30" hidden="1" outlineLevel="1">
      <c r="A261" s="521">
        <v>13</v>
      </c>
      <c r="B261" s="519" t="s">
        <v>106</v>
      </c>
      <c r="C261" s="291" t="s">
        <v>25</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410"/>
      <c r="Z261" s="410"/>
      <c r="AA261" s="410"/>
      <c r="AB261" s="410"/>
      <c r="AC261" s="410"/>
      <c r="AD261" s="410"/>
      <c r="AE261" s="410"/>
      <c r="AF261" s="415"/>
      <c r="AG261" s="415"/>
      <c r="AH261" s="415"/>
      <c r="AI261" s="415"/>
      <c r="AJ261" s="415"/>
      <c r="AK261" s="415"/>
      <c r="AL261" s="415"/>
      <c r="AM261" s="296">
        <f>SUM(Y261:AL261)</f>
        <v>0</v>
      </c>
    </row>
    <row r="262" spans="1:40" hidden="1" outlineLevel="1">
      <c r="B262" s="294" t="s">
        <v>289</v>
      </c>
      <c r="C262" s="291" t="s">
        <v>163</v>
      </c>
      <c r="D262" s="295"/>
      <c r="E262" s="295"/>
      <c r="F262" s="295"/>
      <c r="G262" s="295"/>
      <c r="H262" s="295"/>
      <c r="I262" s="295"/>
      <c r="J262" s="295"/>
      <c r="K262" s="295"/>
      <c r="L262" s="295"/>
      <c r="M262" s="295"/>
      <c r="N262" s="295">
        <f>N261</f>
        <v>12</v>
      </c>
      <c r="O262" s="295"/>
      <c r="P262" s="295"/>
      <c r="Q262" s="295"/>
      <c r="R262" s="295"/>
      <c r="S262" s="295"/>
      <c r="T262" s="295"/>
      <c r="U262" s="295"/>
      <c r="V262" s="295"/>
      <c r="W262" s="295"/>
      <c r="X262" s="295"/>
      <c r="Y262" s="411">
        <f t="shared" ref="Y262:AL262" si="70">Y261</f>
        <v>0</v>
      </c>
      <c r="Z262" s="411">
        <f t="shared" si="70"/>
        <v>0</v>
      </c>
      <c r="AA262" s="411">
        <f t="shared" si="70"/>
        <v>0</v>
      </c>
      <c r="AB262" s="411">
        <f t="shared" si="70"/>
        <v>0</v>
      </c>
      <c r="AC262" s="411">
        <f t="shared" si="70"/>
        <v>0</v>
      </c>
      <c r="AD262" s="411">
        <f t="shared" si="70"/>
        <v>0</v>
      </c>
      <c r="AE262" s="411">
        <f t="shared" si="70"/>
        <v>0</v>
      </c>
      <c r="AF262" s="411">
        <f t="shared" si="70"/>
        <v>0</v>
      </c>
      <c r="AG262" s="411">
        <f t="shared" si="70"/>
        <v>0</v>
      </c>
      <c r="AH262" s="411">
        <f t="shared" si="70"/>
        <v>0</v>
      </c>
      <c r="AI262" s="411">
        <f t="shared" si="70"/>
        <v>0</v>
      </c>
      <c r="AJ262" s="411">
        <f t="shared" si="70"/>
        <v>0</v>
      </c>
      <c r="AK262" s="411">
        <f t="shared" si="70"/>
        <v>0</v>
      </c>
      <c r="AL262" s="411">
        <f t="shared" si="70"/>
        <v>0</v>
      </c>
      <c r="AM262" s="306"/>
    </row>
    <row r="263" spans="1:40" hidden="1" outlineLevel="1">
      <c r="B263" s="315"/>
      <c r="C263" s="305"/>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12"/>
      <c r="AA263" s="412"/>
      <c r="AB263" s="412"/>
      <c r="AC263" s="412"/>
      <c r="AD263" s="412"/>
      <c r="AE263" s="412"/>
      <c r="AF263" s="412"/>
      <c r="AG263" s="412"/>
      <c r="AH263" s="412"/>
      <c r="AI263" s="412"/>
      <c r="AJ263" s="412"/>
      <c r="AK263" s="412"/>
      <c r="AL263" s="412"/>
      <c r="AM263" s="306"/>
    </row>
    <row r="264" spans="1:40" ht="15.75" hidden="1" outlineLevel="1">
      <c r="B264" s="288" t="s">
        <v>107</v>
      </c>
      <c r="C264" s="289"/>
      <c r="D264" s="290"/>
      <c r="E264" s="290"/>
      <c r="F264" s="290"/>
      <c r="G264" s="290"/>
      <c r="H264" s="290"/>
      <c r="I264" s="290"/>
      <c r="J264" s="290"/>
      <c r="K264" s="290"/>
      <c r="L264" s="290"/>
      <c r="M264" s="290"/>
      <c r="N264" s="290"/>
      <c r="O264" s="290"/>
      <c r="P264" s="289"/>
      <c r="Q264" s="289"/>
      <c r="R264" s="289"/>
      <c r="S264" s="289"/>
      <c r="T264" s="289"/>
      <c r="U264" s="289"/>
      <c r="V264" s="289"/>
      <c r="W264" s="289"/>
      <c r="X264" s="289"/>
      <c r="Y264" s="414"/>
      <c r="Z264" s="414"/>
      <c r="AA264" s="414"/>
      <c r="AB264" s="414"/>
      <c r="AC264" s="414"/>
      <c r="AD264" s="414"/>
      <c r="AE264" s="414"/>
      <c r="AF264" s="414"/>
      <c r="AG264" s="414"/>
      <c r="AH264" s="414"/>
      <c r="AI264" s="414"/>
      <c r="AJ264" s="414"/>
      <c r="AK264" s="414"/>
      <c r="AL264" s="414"/>
      <c r="AM264" s="292"/>
    </row>
    <row r="265" spans="1:40" hidden="1" outlineLevel="1">
      <c r="A265" s="521">
        <v>14</v>
      </c>
      <c r="B265" s="315" t="s">
        <v>108</v>
      </c>
      <c r="C265" s="291" t="s">
        <v>25</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410"/>
      <c r="Z265" s="410"/>
      <c r="AA265" s="410"/>
      <c r="AB265" s="410"/>
      <c r="AC265" s="410"/>
      <c r="AD265" s="410"/>
      <c r="AE265" s="410"/>
      <c r="AF265" s="410"/>
      <c r="AG265" s="410"/>
      <c r="AH265" s="410"/>
      <c r="AI265" s="410"/>
      <c r="AJ265" s="410"/>
      <c r="AK265" s="410"/>
      <c r="AL265" s="410"/>
      <c r="AM265" s="296">
        <f>SUM(Y265:AL265)</f>
        <v>0</v>
      </c>
    </row>
    <row r="266" spans="1:40" hidden="1" outlineLevel="1">
      <c r="B266" s="294" t="s">
        <v>289</v>
      </c>
      <c r="C266" s="291" t="s">
        <v>163</v>
      </c>
      <c r="D266" s="295"/>
      <c r="E266" s="295"/>
      <c r="F266" s="295"/>
      <c r="G266" s="295"/>
      <c r="H266" s="295"/>
      <c r="I266" s="295"/>
      <c r="J266" s="295"/>
      <c r="K266" s="295"/>
      <c r="L266" s="295"/>
      <c r="M266" s="295"/>
      <c r="N266" s="295">
        <f>N265</f>
        <v>12</v>
      </c>
      <c r="O266" s="295"/>
      <c r="P266" s="295"/>
      <c r="Q266" s="295"/>
      <c r="R266" s="295"/>
      <c r="S266" s="295"/>
      <c r="T266" s="295"/>
      <c r="U266" s="295"/>
      <c r="V266" s="295"/>
      <c r="W266" s="295"/>
      <c r="X266" s="295"/>
      <c r="Y266" s="411">
        <f t="shared" ref="Y266:AL266" si="71">Y265</f>
        <v>0</v>
      </c>
      <c r="Z266" s="411">
        <f t="shared" si="71"/>
        <v>0</v>
      </c>
      <c r="AA266" s="411">
        <f t="shared" si="71"/>
        <v>0</v>
      </c>
      <c r="AB266" s="411">
        <f t="shared" si="71"/>
        <v>0</v>
      </c>
      <c r="AC266" s="411">
        <f t="shared" si="71"/>
        <v>0</v>
      </c>
      <c r="AD266" s="411">
        <f t="shared" si="71"/>
        <v>0</v>
      </c>
      <c r="AE266" s="411">
        <f t="shared" si="71"/>
        <v>0</v>
      </c>
      <c r="AF266" s="411">
        <f t="shared" si="71"/>
        <v>0</v>
      </c>
      <c r="AG266" s="411">
        <f t="shared" si="71"/>
        <v>0</v>
      </c>
      <c r="AH266" s="411">
        <f t="shared" si="71"/>
        <v>0</v>
      </c>
      <c r="AI266" s="411">
        <f t="shared" si="71"/>
        <v>0</v>
      </c>
      <c r="AJ266" s="411">
        <f t="shared" si="71"/>
        <v>0</v>
      </c>
      <c r="AK266" s="411">
        <f t="shared" si="71"/>
        <v>0</v>
      </c>
      <c r="AL266" s="411">
        <f t="shared" si="71"/>
        <v>0</v>
      </c>
      <c r="AM266" s="297"/>
    </row>
    <row r="267" spans="1:40" hidden="1" outlineLevel="1">
      <c r="A267" s="522"/>
      <c r="B267" s="315"/>
      <c r="C267" s="305"/>
      <c r="D267" s="291"/>
      <c r="E267" s="291"/>
      <c r="F267" s="291"/>
      <c r="G267" s="291"/>
      <c r="H267" s="291"/>
      <c r="I267" s="291"/>
      <c r="J267" s="291"/>
      <c r="K267" s="291"/>
      <c r="L267" s="291"/>
      <c r="M267" s="291"/>
      <c r="N267" s="467"/>
      <c r="O267" s="291"/>
      <c r="P267" s="291"/>
      <c r="Q267" s="291"/>
      <c r="R267" s="291"/>
      <c r="S267" s="291"/>
      <c r="T267" s="291"/>
      <c r="U267" s="291"/>
      <c r="V267" s="291"/>
      <c r="W267" s="291"/>
      <c r="X267" s="291"/>
      <c r="Y267" s="412"/>
      <c r="Z267" s="412"/>
      <c r="AA267" s="412"/>
      <c r="AB267" s="412"/>
      <c r="AC267" s="412"/>
      <c r="AD267" s="412"/>
      <c r="AE267" s="412"/>
      <c r="AF267" s="412"/>
      <c r="AG267" s="412"/>
      <c r="AH267" s="412"/>
      <c r="AI267" s="412"/>
      <c r="AJ267" s="412"/>
      <c r="AK267" s="412"/>
      <c r="AL267" s="412"/>
      <c r="AM267" s="301"/>
      <c r="AN267" s="629"/>
    </row>
    <row r="268" spans="1:40" s="309" customFormat="1" ht="15.75" hidden="1" outlineLevel="1">
      <c r="A268" s="522"/>
      <c r="B268" s="288" t="s">
        <v>489</v>
      </c>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12"/>
      <c r="AA268" s="412"/>
      <c r="AB268" s="412"/>
      <c r="AC268" s="412"/>
      <c r="AD268" s="412"/>
      <c r="AE268" s="416"/>
      <c r="AF268" s="416"/>
      <c r="AG268" s="416"/>
      <c r="AH268" s="416"/>
      <c r="AI268" s="416"/>
      <c r="AJ268" s="416"/>
      <c r="AK268" s="416"/>
      <c r="AL268" s="416"/>
      <c r="AM268" s="516"/>
      <c r="AN268" s="630"/>
    </row>
    <row r="269" spans="1:40" hidden="1" outlineLevel="1">
      <c r="A269" s="521">
        <v>15</v>
      </c>
      <c r="B269" s="294" t="s">
        <v>494</v>
      </c>
      <c r="C269" s="291" t="s">
        <v>25</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410"/>
      <c r="Z269" s="410"/>
      <c r="AA269" s="410"/>
      <c r="AB269" s="410"/>
      <c r="AC269" s="410"/>
      <c r="AD269" s="410"/>
      <c r="AE269" s="410"/>
      <c r="AF269" s="410"/>
      <c r="AG269" s="410"/>
      <c r="AH269" s="410"/>
      <c r="AI269" s="410"/>
      <c r="AJ269" s="410"/>
      <c r="AK269" s="410"/>
      <c r="AL269" s="410"/>
      <c r="AM269" s="296">
        <f>SUM(Y269:AL269)</f>
        <v>0</v>
      </c>
    </row>
    <row r="270" spans="1:40" hidden="1" outlineLevel="1">
      <c r="B270" s="294" t="s">
        <v>289</v>
      </c>
      <c r="C270" s="291" t="s">
        <v>163</v>
      </c>
      <c r="D270" s="295"/>
      <c r="E270" s="295"/>
      <c r="F270" s="295"/>
      <c r="G270" s="295"/>
      <c r="H270" s="295"/>
      <c r="I270" s="295"/>
      <c r="J270" s="295"/>
      <c r="K270" s="295"/>
      <c r="L270" s="295"/>
      <c r="M270" s="295"/>
      <c r="N270" s="295">
        <f>N269</f>
        <v>0</v>
      </c>
      <c r="O270" s="295"/>
      <c r="P270" s="295"/>
      <c r="Q270" s="295"/>
      <c r="R270" s="295"/>
      <c r="S270" s="295"/>
      <c r="T270" s="295"/>
      <c r="U270" s="295"/>
      <c r="V270" s="295"/>
      <c r="W270" s="295"/>
      <c r="X270" s="295"/>
      <c r="Y270" s="411">
        <f>Y269</f>
        <v>0</v>
      </c>
      <c r="Z270" s="411">
        <f t="shared" ref="Z270:AL270" si="72">Z269</f>
        <v>0</v>
      </c>
      <c r="AA270" s="411">
        <f t="shared" si="72"/>
        <v>0</v>
      </c>
      <c r="AB270" s="411">
        <f t="shared" si="72"/>
        <v>0</v>
      </c>
      <c r="AC270" s="411">
        <f t="shared" si="72"/>
        <v>0</v>
      </c>
      <c r="AD270" s="411">
        <f t="shared" si="72"/>
        <v>0</v>
      </c>
      <c r="AE270" s="411">
        <f t="shared" si="72"/>
        <v>0</v>
      </c>
      <c r="AF270" s="411">
        <f t="shared" si="72"/>
        <v>0</v>
      </c>
      <c r="AG270" s="411">
        <f t="shared" si="72"/>
        <v>0</v>
      </c>
      <c r="AH270" s="411">
        <f t="shared" si="72"/>
        <v>0</v>
      </c>
      <c r="AI270" s="411">
        <f t="shared" si="72"/>
        <v>0</v>
      </c>
      <c r="AJ270" s="411">
        <f t="shared" si="72"/>
        <v>0</v>
      </c>
      <c r="AK270" s="411">
        <f t="shared" si="72"/>
        <v>0</v>
      </c>
      <c r="AL270" s="411">
        <f t="shared" si="72"/>
        <v>0</v>
      </c>
      <c r="AM270" s="297"/>
    </row>
    <row r="271" spans="1:40" hidden="1" outlineLevel="1">
      <c r="B271" s="315"/>
      <c r="C271" s="305"/>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412"/>
      <c r="Z271" s="412"/>
      <c r="AA271" s="412"/>
      <c r="AB271" s="412"/>
      <c r="AC271" s="412"/>
      <c r="AD271" s="412"/>
      <c r="AE271" s="412"/>
      <c r="AF271" s="412"/>
      <c r="AG271" s="412"/>
      <c r="AH271" s="412"/>
      <c r="AI271" s="412"/>
      <c r="AJ271" s="412"/>
      <c r="AK271" s="412"/>
      <c r="AL271" s="412"/>
      <c r="AM271" s="306"/>
    </row>
    <row r="272" spans="1:40" s="283" customFormat="1" hidden="1" outlineLevel="1">
      <c r="A272" s="521">
        <v>16</v>
      </c>
      <c r="B272" s="324" t="s">
        <v>490</v>
      </c>
      <c r="C272" s="291" t="s">
        <v>25</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410"/>
      <c r="Z272" s="410"/>
      <c r="AA272" s="410"/>
      <c r="AB272" s="410"/>
      <c r="AC272" s="410"/>
      <c r="AD272" s="410"/>
      <c r="AE272" s="410"/>
      <c r="AF272" s="410"/>
      <c r="AG272" s="410"/>
      <c r="AH272" s="410"/>
      <c r="AI272" s="410"/>
      <c r="AJ272" s="410"/>
      <c r="AK272" s="410"/>
      <c r="AL272" s="410"/>
      <c r="AM272" s="296">
        <f>SUM(Y272:AL272)</f>
        <v>0</v>
      </c>
    </row>
    <row r="273" spans="1:39" s="283" customFormat="1" hidden="1" outlineLevel="1">
      <c r="A273" s="521"/>
      <c r="B273" s="324" t="s">
        <v>289</v>
      </c>
      <c r="C273" s="291" t="s">
        <v>163</v>
      </c>
      <c r="D273" s="295"/>
      <c r="E273" s="295"/>
      <c r="F273" s="295"/>
      <c r="G273" s="295"/>
      <c r="H273" s="295"/>
      <c r="I273" s="295"/>
      <c r="J273" s="295"/>
      <c r="K273" s="295"/>
      <c r="L273" s="295"/>
      <c r="M273" s="295"/>
      <c r="N273" s="295">
        <f>N272</f>
        <v>0</v>
      </c>
      <c r="O273" s="295"/>
      <c r="P273" s="295"/>
      <c r="Q273" s="295"/>
      <c r="R273" s="295"/>
      <c r="S273" s="295"/>
      <c r="T273" s="295"/>
      <c r="U273" s="295"/>
      <c r="V273" s="295"/>
      <c r="W273" s="295"/>
      <c r="X273" s="295"/>
      <c r="Y273" s="411">
        <f>Y272</f>
        <v>0</v>
      </c>
      <c r="Z273" s="411">
        <f t="shared" ref="Z273:AL273" si="73">Z272</f>
        <v>0</v>
      </c>
      <c r="AA273" s="411">
        <f t="shared" si="73"/>
        <v>0</v>
      </c>
      <c r="AB273" s="411">
        <f t="shared" si="73"/>
        <v>0</v>
      </c>
      <c r="AC273" s="411">
        <f t="shared" si="73"/>
        <v>0</v>
      </c>
      <c r="AD273" s="411">
        <f t="shared" si="73"/>
        <v>0</v>
      </c>
      <c r="AE273" s="411">
        <f t="shared" si="73"/>
        <v>0</v>
      </c>
      <c r="AF273" s="411">
        <f t="shared" si="73"/>
        <v>0</v>
      </c>
      <c r="AG273" s="411">
        <f t="shared" si="73"/>
        <v>0</v>
      </c>
      <c r="AH273" s="411">
        <f t="shared" si="73"/>
        <v>0</v>
      </c>
      <c r="AI273" s="411">
        <f t="shared" si="73"/>
        <v>0</v>
      </c>
      <c r="AJ273" s="411">
        <f t="shared" si="73"/>
        <v>0</v>
      </c>
      <c r="AK273" s="411">
        <f t="shared" si="73"/>
        <v>0</v>
      </c>
      <c r="AL273" s="411">
        <f t="shared" si="73"/>
        <v>0</v>
      </c>
      <c r="AM273" s="297"/>
    </row>
    <row r="274" spans="1:39" s="283" customFormat="1" hidden="1" outlineLevel="1">
      <c r="A274" s="521"/>
      <c r="B274" s="32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12"/>
      <c r="AA274" s="412"/>
      <c r="AB274" s="412"/>
      <c r="AC274" s="412"/>
      <c r="AD274" s="412"/>
      <c r="AE274" s="416"/>
      <c r="AF274" s="416"/>
      <c r="AG274" s="416"/>
      <c r="AH274" s="416"/>
      <c r="AI274" s="416"/>
      <c r="AJ274" s="416"/>
      <c r="AK274" s="416"/>
      <c r="AL274" s="416"/>
      <c r="AM274" s="313"/>
    </row>
    <row r="275" spans="1:39" ht="15.75" outlineLevel="1">
      <c r="B275" s="518" t="s">
        <v>495</v>
      </c>
      <c r="C275" s="320"/>
      <c r="D275" s="290"/>
      <c r="E275" s="289"/>
      <c r="F275" s="289"/>
      <c r="G275" s="289"/>
      <c r="H275" s="289"/>
      <c r="I275" s="289"/>
      <c r="J275" s="289"/>
      <c r="K275" s="289"/>
      <c r="L275" s="289"/>
      <c r="M275" s="289"/>
      <c r="N275" s="290"/>
      <c r="O275" s="289"/>
      <c r="P275" s="289"/>
      <c r="Q275" s="289"/>
      <c r="R275" s="289"/>
      <c r="S275" s="289"/>
      <c r="T275" s="289"/>
      <c r="U275" s="289"/>
      <c r="V275" s="289"/>
      <c r="W275" s="289"/>
      <c r="X275" s="289"/>
      <c r="Y275" s="414"/>
      <c r="Z275" s="414"/>
      <c r="AA275" s="414"/>
      <c r="AB275" s="414"/>
      <c r="AC275" s="414"/>
      <c r="AD275" s="414"/>
      <c r="AE275" s="414"/>
      <c r="AF275" s="414"/>
      <c r="AG275" s="414"/>
      <c r="AH275" s="414"/>
      <c r="AI275" s="414"/>
      <c r="AJ275" s="414"/>
      <c r="AK275" s="414"/>
      <c r="AL275" s="414"/>
      <c r="AM275" s="292"/>
    </row>
    <row r="276" spans="1:39" ht="30" outlineLevel="1">
      <c r="A276" s="521">
        <v>17</v>
      </c>
      <c r="B276" s="519" t="s">
        <v>889</v>
      </c>
      <c r="C276" s="291" t="s">
        <v>25</v>
      </c>
      <c r="D276" s="295">
        <v>2025</v>
      </c>
      <c r="E276" s="295">
        <v>2025</v>
      </c>
      <c r="F276" s="295">
        <v>2025</v>
      </c>
      <c r="G276" s="295">
        <v>2025</v>
      </c>
      <c r="H276" s="295">
        <v>2025</v>
      </c>
      <c r="I276" s="295">
        <v>2025</v>
      </c>
      <c r="J276" s="295">
        <v>2025</v>
      </c>
      <c r="K276" s="295">
        <v>2025</v>
      </c>
      <c r="L276" s="295">
        <v>2025</v>
      </c>
      <c r="M276" s="295">
        <v>2025</v>
      </c>
      <c r="N276" s="295">
        <v>12</v>
      </c>
      <c r="O276" s="295">
        <v>0</v>
      </c>
      <c r="P276" s="295">
        <v>0</v>
      </c>
      <c r="Q276" s="295">
        <v>0</v>
      </c>
      <c r="R276" s="295">
        <v>0</v>
      </c>
      <c r="S276" s="295">
        <v>0</v>
      </c>
      <c r="T276" s="295">
        <v>0</v>
      </c>
      <c r="U276" s="295">
        <v>0</v>
      </c>
      <c r="V276" s="295">
        <v>0</v>
      </c>
      <c r="W276" s="295">
        <v>0</v>
      </c>
      <c r="X276" s="295">
        <v>0</v>
      </c>
      <c r="Y276" s="426">
        <v>1</v>
      </c>
      <c r="Z276" s="410"/>
      <c r="AA276" s="410"/>
      <c r="AB276" s="410"/>
      <c r="AC276" s="410"/>
      <c r="AD276" s="410"/>
      <c r="AE276" s="410"/>
      <c r="AF276" s="415"/>
      <c r="AG276" s="415"/>
      <c r="AH276" s="415"/>
      <c r="AI276" s="415"/>
      <c r="AJ276" s="415"/>
      <c r="AK276" s="415"/>
      <c r="AL276" s="415"/>
      <c r="AM276" s="296">
        <f>SUM(Y276:AL276)</f>
        <v>1</v>
      </c>
    </row>
    <row r="277" spans="1:39" outlineLevel="1">
      <c r="B277" s="294" t="s">
        <v>289</v>
      </c>
      <c r="C277" s="291" t="s">
        <v>163</v>
      </c>
      <c r="D277" s="295"/>
      <c r="E277" s="295"/>
      <c r="F277" s="295"/>
      <c r="G277" s="295"/>
      <c r="H277" s="295"/>
      <c r="I277" s="295"/>
      <c r="J277" s="295"/>
      <c r="K277" s="295"/>
      <c r="L277" s="295"/>
      <c r="M277" s="295"/>
      <c r="N277" s="295">
        <f>N276</f>
        <v>12</v>
      </c>
      <c r="O277" s="295"/>
      <c r="P277" s="295"/>
      <c r="Q277" s="295"/>
      <c r="R277" s="295"/>
      <c r="S277" s="295"/>
      <c r="T277" s="295"/>
      <c r="U277" s="295"/>
      <c r="V277" s="295"/>
      <c r="W277" s="295"/>
      <c r="X277" s="295"/>
      <c r="Y277" s="411">
        <f>Y276</f>
        <v>1</v>
      </c>
      <c r="Z277" s="411">
        <f t="shared" ref="Z277:AL277" si="74">Z276</f>
        <v>0</v>
      </c>
      <c r="AA277" s="411">
        <f t="shared" si="74"/>
        <v>0</v>
      </c>
      <c r="AB277" s="411">
        <f t="shared" si="74"/>
        <v>0</v>
      </c>
      <c r="AC277" s="411">
        <f t="shared" si="74"/>
        <v>0</v>
      </c>
      <c r="AD277" s="411">
        <f t="shared" si="74"/>
        <v>0</v>
      </c>
      <c r="AE277" s="411">
        <f t="shared" si="74"/>
        <v>0</v>
      </c>
      <c r="AF277" s="411">
        <f t="shared" si="74"/>
        <v>0</v>
      </c>
      <c r="AG277" s="411">
        <f t="shared" si="74"/>
        <v>0</v>
      </c>
      <c r="AH277" s="411">
        <f t="shared" si="74"/>
        <v>0</v>
      </c>
      <c r="AI277" s="411">
        <f t="shared" si="74"/>
        <v>0</v>
      </c>
      <c r="AJ277" s="411">
        <f t="shared" si="74"/>
        <v>0</v>
      </c>
      <c r="AK277" s="411">
        <f t="shared" si="74"/>
        <v>0</v>
      </c>
      <c r="AL277" s="411">
        <f t="shared" si="74"/>
        <v>0</v>
      </c>
      <c r="AM277" s="306"/>
    </row>
    <row r="278" spans="1:39"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22"/>
      <c r="Z278" s="425"/>
      <c r="AA278" s="425"/>
      <c r="AB278" s="425"/>
      <c r="AC278" s="425"/>
      <c r="AD278" s="425"/>
      <c r="AE278" s="425"/>
      <c r="AF278" s="425"/>
      <c r="AG278" s="425"/>
      <c r="AH278" s="425"/>
      <c r="AI278" s="425"/>
      <c r="AJ278" s="425"/>
      <c r="AK278" s="425"/>
      <c r="AL278" s="425"/>
      <c r="AM278" s="306"/>
    </row>
    <row r="279" spans="1:39" hidden="1" outlineLevel="1">
      <c r="A279" s="521">
        <v>18</v>
      </c>
      <c r="B279" s="519" t="s">
        <v>109</v>
      </c>
      <c r="C279" s="291" t="s">
        <v>25</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426"/>
      <c r="Z279" s="410"/>
      <c r="AA279" s="410"/>
      <c r="AB279" s="410"/>
      <c r="AC279" s="410"/>
      <c r="AD279" s="410"/>
      <c r="AE279" s="410"/>
      <c r="AF279" s="415"/>
      <c r="AG279" s="415"/>
      <c r="AH279" s="415"/>
      <c r="AI279" s="415"/>
      <c r="AJ279" s="415"/>
      <c r="AK279" s="415"/>
      <c r="AL279" s="415"/>
      <c r="AM279" s="296">
        <f>SUM(Y279:AL279)</f>
        <v>0</v>
      </c>
    </row>
    <row r="280" spans="1:39" hidden="1" outlineLevel="1">
      <c r="B280" s="294" t="s">
        <v>289</v>
      </c>
      <c r="C280" s="291" t="s">
        <v>163</v>
      </c>
      <c r="D280" s="295"/>
      <c r="E280" s="295"/>
      <c r="F280" s="295"/>
      <c r="G280" s="295"/>
      <c r="H280" s="295"/>
      <c r="I280" s="295"/>
      <c r="J280" s="295"/>
      <c r="K280" s="295"/>
      <c r="L280" s="295"/>
      <c r="M280" s="295"/>
      <c r="N280" s="295">
        <f>N279</f>
        <v>12</v>
      </c>
      <c r="O280" s="295"/>
      <c r="P280" s="295"/>
      <c r="Q280" s="295"/>
      <c r="R280" s="295"/>
      <c r="S280" s="295"/>
      <c r="T280" s="295"/>
      <c r="U280" s="295"/>
      <c r="V280" s="295"/>
      <c r="W280" s="295"/>
      <c r="X280" s="295"/>
      <c r="Y280" s="411">
        <f>Y279</f>
        <v>0</v>
      </c>
      <c r="Z280" s="411">
        <f t="shared" ref="Z280:AL280" si="75">Z279</f>
        <v>0</v>
      </c>
      <c r="AA280" s="411">
        <f t="shared" si="75"/>
        <v>0</v>
      </c>
      <c r="AB280" s="411">
        <f t="shared" si="75"/>
        <v>0</v>
      </c>
      <c r="AC280" s="411">
        <f t="shared" si="75"/>
        <v>0</v>
      </c>
      <c r="AD280" s="411">
        <f t="shared" si="75"/>
        <v>0</v>
      </c>
      <c r="AE280" s="411">
        <f t="shared" si="75"/>
        <v>0</v>
      </c>
      <c r="AF280" s="411">
        <f t="shared" si="75"/>
        <v>0</v>
      </c>
      <c r="AG280" s="411">
        <f t="shared" si="75"/>
        <v>0</v>
      </c>
      <c r="AH280" s="411">
        <f t="shared" si="75"/>
        <v>0</v>
      </c>
      <c r="AI280" s="411">
        <f t="shared" si="75"/>
        <v>0</v>
      </c>
      <c r="AJ280" s="411">
        <f t="shared" si="75"/>
        <v>0</v>
      </c>
      <c r="AK280" s="411">
        <f t="shared" si="75"/>
        <v>0</v>
      </c>
      <c r="AL280" s="411">
        <f t="shared" si="75"/>
        <v>0</v>
      </c>
      <c r="AM280" s="306"/>
    </row>
    <row r="281" spans="1:39" hidden="1" outlineLevel="1">
      <c r="B281" s="322"/>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423"/>
      <c r="Z281" s="424"/>
      <c r="AA281" s="424"/>
      <c r="AB281" s="424"/>
      <c r="AC281" s="424"/>
      <c r="AD281" s="424"/>
      <c r="AE281" s="424"/>
      <c r="AF281" s="424"/>
      <c r="AG281" s="424"/>
      <c r="AH281" s="424"/>
      <c r="AI281" s="424"/>
      <c r="AJ281" s="424"/>
      <c r="AK281" s="424"/>
      <c r="AL281" s="424"/>
      <c r="AM281" s="297"/>
    </row>
    <row r="282" spans="1:39" hidden="1" outlineLevel="1">
      <c r="A282" s="521">
        <v>19</v>
      </c>
      <c r="B282" s="519" t="s">
        <v>111</v>
      </c>
      <c r="C282" s="291" t="s">
        <v>25</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426"/>
      <c r="Z282" s="410"/>
      <c r="AA282" s="410"/>
      <c r="AB282" s="410"/>
      <c r="AC282" s="410"/>
      <c r="AD282" s="410"/>
      <c r="AE282" s="410"/>
      <c r="AF282" s="415"/>
      <c r="AG282" s="415"/>
      <c r="AH282" s="415"/>
      <c r="AI282" s="415"/>
      <c r="AJ282" s="415"/>
      <c r="AK282" s="415"/>
      <c r="AL282" s="415"/>
      <c r="AM282" s="296">
        <f>SUM(Y282:AL282)</f>
        <v>0</v>
      </c>
    </row>
    <row r="283" spans="1:39" hidden="1" outlineLevel="1">
      <c r="B283" s="294" t="s">
        <v>289</v>
      </c>
      <c r="C283" s="291" t="s">
        <v>163</v>
      </c>
      <c r="D283" s="295"/>
      <c r="E283" s="295"/>
      <c r="F283" s="295"/>
      <c r="G283" s="295"/>
      <c r="H283" s="295"/>
      <c r="I283" s="295"/>
      <c r="J283" s="295"/>
      <c r="K283" s="295"/>
      <c r="L283" s="295"/>
      <c r="M283" s="295"/>
      <c r="N283" s="295">
        <f>N282</f>
        <v>12</v>
      </c>
      <c r="O283" s="295"/>
      <c r="P283" s="295"/>
      <c r="Q283" s="295"/>
      <c r="R283" s="295"/>
      <c r="S283" s="295"/>
      <c r="T283" s="295"/>
      <c r="U283" s="295"/>
      <c r="V283" s="295"/>
      <c r="W283" s="295"/>
      <c r="X283" s="295"/>
      <c r="Y283" s="411">
        <f>Y282</f>
        <v>0</v>
      </c>
      <c r="Z283" s="411">
        <f t="shared" ref="Z283:AL283" si="76">Z282</f>
        <v>0</v>
      </c>
      <c r="AA283" s="411">
        <f t="shared" si="76"/>
        <v>0</v>
      </c>
      <c r="AB283" s="411">
        <f t="shared" si="76"/>
        <v>0</v>
      </c>
      <c r="AC283" s="411">
        <f t="shared" si="76"/>
        <v>0</v>
      </c>
      <c r="AD283" s="411">
        <f t="shared" si="76"/>
        <v>0</v>
      </c>
      <c r="AE283" s="411">
        <f t="shared" si="76"/>
        <v>0</v>
      </c>
      <c r="AF283" s="411">
        <f t="shared" si="76"/>
        <v>0</v>
      </c>
      <c r="AG283" s="411">
        <f t="shared" si="76"/>
        <v>0</v>
      </c>
      <c r="AH283" s="411">
        <f t="shared" si="76"/>
        <v>0</v>
      </c>
      <c r="AI283" s="411">
        <f t="shared" si="76"/>
        <v>0</v>
      </c>
      <c r="AJ283" s="411">
        <f t="shared" si="76"/>
        <v>0</v>
      </c>
      <c r="AK283" s="411">
        <f t="shared" si="76"/>
        <v>0</v>
      </c>
      <c r="AL283" s="411">
        <f t="shared" si="76"/>
        <v>0</v>
      </c>
      <c r="AM283" s="297"/>
    </row>
    <row r="284" spans="1:39" hidden="1" outlineLevel="1">
      <c r="B284" s="322"/>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412"/>
      <c r="Z284" s="412"/>
      <c r="AA284" s="412"/>
      <c r="AB284" s="412"/>
      <c r="AC284" s="412"/>
      <c r="AD284" s="412"/>
      <c r="AE284" s="412"/>
      <c r="AF284" s="412"/>
      <c r="AG284" s="412"/>
      <c r="AH284" s="412"/>
      <c r="AI284" s="412"/>
      <c r="AJ284" s="412"/>
      <c r="AK284" s="412"/>
      <c r="AL284" s="412"/>
      <c r="AM284" s="306"/>
    </row>
    <row r="285" spans="1:39" hidden="1" outlineLevel="1">
      <c r="A285" s="521">
        <v>20</v>
      </c>
      <c r="B285" s="519" t="s">
        <v>110</v>
      </c>
      <c r="C285" s="291" t="s">
        <v>25</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426"/>
      <c r="Z285" s="410"/>
      <c r="AA285" s="410"/>
      <c r="AB285" s="410"/>
      <c r="AC285" s="410"/>
      <c r="AD285" s="410"/>
      <c r="AE285" s="410"/>
      <c r="AF285" s="415"/>
      <c r="AG285" s="415"/>
      <c r="AH285" s="415"/>
      <c r="AI285" s="415"/>
      <c r="AJ285" s="415"/>
      <c r="AK285" s="415"/>
      <c r="AL285" s="415"/>
      <c r="AM285" s="296">
        <f>SUM(Y285:AL285)</f>
        <v>0</v>
      </c>
    </row>
    <row r="286" spans="1:39" hidden="1" outlineLevel="1">
      <c r="B286" s="294" t="s">
        <v>289</v>
      </c>
      <c r="C286" s="291" t="s">
        <v>163</v>
      </c>
      <c r="D286" s="295"/>
      <c r="E286" s="295"/>
      <c r="F286" s="295"/>
      <c r="G286" s="295"/>
      <c r="H286" s="295"/>
      <c r="I286" s="295"/>
      <c r="J286" s="295"/>
      <c r="K286" s="295"/>
      <c r="L286" s="295"/>
      <c r="M286" s="295"/>
      <c r="N286" s="295">
        <f>N285</f>
        <v>12</v>
      </c>
      <c r="O286" s="295"/>
      <c r="P286" s="295"/>
      <c r="Q286" s="295"/>
      <c r="R286" s="295"/>
      <c r="S286" s="295"/>
      <c r="T286" s="295"/>
      <c r="U286" s="295"/>
      <c r="V286" s="295"/>
      <c r="W286" s="295"/>
      <c r="X286" s="295"/>
      <c r="Y286" s="411">
        <f t="shared" ref="Y286:AL286" si="77">Y285</f>
        <v>0</v>
      </c>
      <c r="Z286" s="411">
        <f t="shared" si="77"/>
        <v>0</v>
      </c>
      <c r="AA286" s="411">
        <f t="shared" si="77"/>
        <v>0</v>
      </c>
      <c r="AB286" s="411">
        <f t="shared" si="77"/>
        <v>0</v>
      </c>
      <c r="AC286" s="411">
        <f t="shared" si="77"/>
        <v>0</v>
      </c>
      <c r="AD286" s="411">
        <f t="shared" si="77"/>
        <v>0</v>
      </c>
      <c r="AE286" s="411">
        <f t="shared" si="77"/>
        <v>0</v>
      </c>
      <c r="AF286" s="411">
        <f t="shared" si="77"/>
        <v>0</v>
      </c>
      <c r="AG286" s="411">
        <f t="shared" si="77"/>
        <v>0</v>
      </c>
      <c r="AH286" s="411">
        <f t="shared" si="77"/>
        <v>0</v>
      </c>
      <c r="AI286" s="411">
        <f t="shared" si="77"/>
        <v>0</v>
      </c>
      <c r="AJ286" s="411">
        <f t="shared" si="77"/>
        <v>0</v>
      </c>
      <c r="AK286" s="411">
        <f t="shared" si="77"/>
        <v>0</v>
      </c>
      <c r="AL286" s="411">
        <f t="shared" si="77"/>
        <v>0</v>
      </c>
      <c r="AM286" s="306"/>
    </row>
    <row r="287" spans="1:39" ht="15.75" hidden="1" outlineLevel="1">
      <c r="B287" s="323"/>
      <c r="C287" s="300"/>
      <c r="D287" s="291"/>
      <c r="E287" s="291"/>
      <c r="F287" s="291"/>
      <c r="G287" s="291"/>
      <c r="H287" s="291"/>
      <c r="I287" s="291"/>
      <c r="J287" s="291"/>
      <c r="K287" s="291"/>
      <c r="L287" s="291"/>
      <c r="M287" s="291"/>
      <c r="N287" s="300"/>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75" outlineLevel="1">
      <c r="B288" s="517" t="s">
        <v>502</v>
      </c>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22"/>
      <c r="Z288" s="425"/>
      <c r="AA288" s="425"/>
      <c r="AB288" s="425"/>
      <c r="AC288" s="425"/>
      <c r="AD288" s="425"/>
      <c r="AE288" s="425"/>
      <c r="AF288" s="425"/>
      <c r="AG288" s="425"/>
      <c r="AH288" s="425"/>
      <c r="AI288" s="425"/>
      <c r="AJ288" s="425"/>
      <c r="AK288" s="425"/>
      <c r="AL288" s="425"/>
      <c r="AM288" s="306"/>
    </row>
    <row r="289" spans="1:39" ht="15.75" outlineLevel="1">
      <c r="B289" s="288" t="s">
        <v>498</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outlineLevel="1">
      <c r="A290" s="521">
        <v>21</v>
      </c>
      <c r="B290" s="519" t="s">
        <v>113</v>
      </c>
      <c r="C290" s="291" t="s">
        <v>25</v>
      </c>
      <c r="D290" s="295">
        <v>8101450</v>
      </c>
      <c r="E290" s="295">
        <v>8101450</v>
      </c>
      <c r="F290" s="295">
        <v>8101450</v>
      </c>
      <c r="G290" s="295">
        <v>8101450</v>
      </c>
      <c r="H290" s="295">
        <v>8101450</v>
      </c>
      <c r="I290" s="295">
        <v>8101450</v>
      </c>
      <c r="J290" s="295">
        <v>8101450</v>
      </c>
      <c r="K290" s="295">
        <v>8100166</v>
      </c>
      <c r="L290" s="295">
        <v>8100166</v>
      </c>
      <c r="M290" s="295">
        <v>8064235</v>
      </c>
      <c r="N290" s="291"/>
      <c r="O290" s="295">
        <v>526</v>
      </c>
      <c r="P290" s="295">
        <v>526</v>
      </c>
      <c r="Q290" s="295">
        <v>526</v>
      </c>
      <c r="R290" s="295">
        <v>526</v>
      </c>
      <c r="S290" s="295">
        <v>526</v>
      </c>
      <c r="T290" s="295">
        <v>526</v>
      </c>
      <c r="U290" s="295">
        <v>526</v>
      </c>
      <c r="V290" s="295">
        <v>526</v>
      </c>
      <c r="W290" s="295">
        <v>526</v>
      </c>
      <c r="X290" s="295">
        <v>524</v>
      </c>
      <c r="Y290" s="410">
        <v>1</v>
      </c>
      <c r="Z290" s="410"/>
      <c r="AA290" s="410"/>
      <c r="AB290" s="410"/>
      <c r="AC290" s="410"/>
      <c r="AD290" s="410"/>
      <c r="AE290" s="410"/>
      <c r="AF290" s="410"/>
      <c r="AG290" s="410"/>
      <c r="AH290" s="410"/>
      <c r="AI290" s="410"/>
      <c r="AJ290" s="410"/>
      <c r="AK290" s="410"/>
      <c r="AL290" s="410"/>
      <c r="AM290" s="296">
        <f>SUM(Y290:AL290)</f>
        <v>1</v>
      </c>
    </row>
    <row r="291" spans="1:39" outlineLevel="1">
      <c r="B291" s="294" t="s">
        <v>289</v>
      </c>
      <c r="C291" s="291" t="s">
        <v>163</v>
      </c>
      <c r="D291" s="295">
        <v>908505</v>
      </c>
      <c r="E291" s="295">
        <v>908505</v>
      </c>
      <c r="F291" s="295">
        <v>908505</v>
      </c>
      <c r="G291" s="295">
        <v>908505</v>
      </c>
      <c r="H291" s="295">
        <v>908505</v>
      </c>
      <c r="I291" s="295">
        <v>908505</v>
      </c>
      <c r="J291" s="295">
        <v>908505</v>
      </c>
      <c r="K291" s="295">
        <v>908427</v>
      </c>
      <c r="L291" s="295">
        <v>908427</v>
      </c>
      <c r="M291" s="295">
        <v>909601</v>
      </c>
      <c r="N291" s="291"/>
      <c r="O291" s="295">
        <v>58</v>
      </c>
      <c r="P291" s="295">
        <v>58</v>
      </c>
      <c r="Q291" s="295">
        <v>58</v>
      </c>
      <c r="R291" s="295">
        <v>58</v>
      </c>
      <c r="S291" s="295">
        <v>58</v>
      </c>
      <c r="T291" s="295">
        <v>58</v>
      </c>
      <c r="U291" s="295">
        <v>58</v>
      </c>
      <c r="V291" s="295">
        <v>58</v>
      </c>
      <c r="W291" s="295">
        <v>58</v>
      </c>
      <c r="X291" s="295">
        <v>58</v>
      </c>
      <c r="Y291" s="411">
        <f t="shared" ref="Y291:AL291" si="78">Y290</f>
        <v>1</v>
      </c>
      <c r="Z291" s="411">
        <f t="shared" si="78"/>
        <v>0</v>
      </c>
      <c r="AA291" s="411">
        <f t="shared" si="78"/>
        <v>0</v>
      </c>
      <c r="AB291" s="411">
        <f t="shared" si="78"/>
        <v>0</v>
      </c>
      <c r="AC291" s="411">
        <f t="shared" si="78"/>
        <v>0</v>
      </c>
      <c r="AD291" s="411">
        <f t="shared" si="78"/>
        <v>0</v>
      </c>
      <c r="AE291" s="411">
        <f t="shared" si="78"/>
        <v>0</v>
      </c>
      <c r="AF291" s="411">
        <f t="shared" si="78"/>
        <v>0</v>
      </c>
      <c r="AG291" s="411">
        <f t="shared" si="78"/>
        <v>0</v>
      </c>
      <c r="AH291" s="411">
        <f t="shared" si="78"/>
        <v>0</v>
      </c>
      <c r="AI291" s="411">
        <f t="shared" si="78"/>
        <v>0</v>
      </c>
      <c r="AJ291" s="411">
        <f t="shared" si="78"/>
        <v>0</v>
      </c>
      <c r="AK291" s="411">
        <f t="shared" si="78"/>
        <v>0</v>
      </c>
      <c r="AL291" s="411">
        <f t="shared" si="78"/>
        <v>0</v>
      </c>
      <c r="AM291" s="306"/>
    </row>
    <row r="292" spans="1:39" outlineLevel="1">
      <c r="B292" s="294"/>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30" outlineLevel="1">
      <c r="A293" s="521">
        <v>22</v>
      </c>
      <c r="B293" s="519" t="s">
        <v>114</v>
      </c>
      <c r="C293" s="291" t="s">
        <v>25</v>
      </c>
      <c r="D293" s="295">
        <v>1999101</v>
      </c>
      <c r="E293" s="295">
        <v>1999101</v>
      </c>
      <c r="F293" s="295">
        <v>1999101</v>
      </c>
      <c r="G293" s="295">
        <v>1999101</v>
      </c>
      <c r="H293" s="295">
        <v>1999101</v>
      </c>
      <c r="I293" s="295">
        <v>1999101</v>
      </c>
      <c r="J293" s="295">
        <v>1999101</v>
      </c>
      <c r="K293" s="295">
        <v>1999101</v>
      </c>
      <c r="L293" s="295">
        <v>1999101</v>
      </c>
      <c r="M293" s="295">
        <v>1999101</v>
      </c>
      <c r="N293" s="291"/>
      <c r="O293" s="295">
        <v>589</v>
      </c>
      <c r="P293" s="295">
        <v>589</v>
      </c>
      <c r="Q293" s="295">
        <v>589</v>
      </c>
      <c r="R293" s="295">
        <v>589</v>
      </c>
      <c r="S293" s="295">
        <v>589</v>
      </c>
      <c r="T293" s="295">
        <v>589</v>
      </c>
      <c r="U293" s="295">
        <v>589</v>
      </c>
      <c r="V293" s="295">
        <v>589</v>
      </c>
      <c r="W293" s="295">
        <v>589</v>
      </c>
      <c r="X293" s="295">
        <v>589</v>
      </c>
      <c r="Y293" s="410">
        <v>1</v>
      </c>
      <c r="Z293" s="410"/>
      <c r="AA293" s="410"/>
      <c r="AB293" s="410"/>
      <c r="AC293" s="410"/>
      <c r="AD293" s="410"/>
      <c r="AE293" s="410"/>
      <c r="AF293" s="410"/>
      <c r="AG293" s="410"/>
      <c r="AH293" s="410"/>
      <c r="AI293" s="410"/>
      <c r="AJ293" s="410"/>
      <c r="AK293" s="410"/>
      <c r="AL293" s="410"/>
      <c r="AM293" s="296">
        <f>SUM(Y293:AL293)</f>
        <v>1</v>
      </c>
    </row>
    <row r="294" spans="1:39" outlineLevel="1">
      <c r="B294" s="294" t="s">
        <v>289</v>
      </c>
      <c r="C294" s="291" t="s">
        <v>163</v>
      </c>
      <c r="D294" s="295">
        <v>26246</v>
      </c>
      <c r="E294" s="295">
        <v>26246</v>
      </c>
      <c r="F294" s="295">
        <v>26246</v>
      </c>
      <c r="G294" s="295">
        <v>26246</v>
      </c>
      <c r="H294" s="295">
        <v>26246</v>
      </c>
      <c r="I294" s="295">
        <v>26246</v>
      </c>
      <c r="J294" s="295">
        <v>26246</v>
      </c>
      <c r="K294" s="295">
        <v>26246</v>
      </c>
      <c r="L294" s="295">
        <v>26246</v>
      </c>
      <c r="M294" s="295">
        <v>26246</v>
      </c>
      <c r="N294" s="291"/>
      <c r="O294" s="295">
        <v>8</v>
      </c>
      <c r="P294" s="295">
        <v>8</v>
      </c>
      <c r="Q294" s="295">
        <v>8</v>
      </c>
      <c r="R294" s="295">
        <v>8</v>
      </c>
      <c r="S294" s="295">
        <v>8</v>
      </c>
      <c r="T294" s="295">
        <v>8</v>
      </c>
      <c r="U294" s="295">
        <v>8</v>
      </c>
      <c r="V294" s="295">
        <v>8</v>
      </c>
      <c r="W294" s="295">
        <v>8</v>
      </c>
      <c r="X294" s="295">
        <v>8</v>
      </c>
      <c r="Y294" s="411">
        <f t="shared" ref="Y294:AL294" si="79">Y293</f>
        <v>1</v>
      </c>
      <c r="Z294" s="411">
        <f t="shared" si="79"/>
        <v>0</v>
      </c>
      <c r="AA294" s="411">
        <f t="shared" si="79"/>
        <v>0</v>
      </c>
      <c r="AB294" s="411">
        <f t="shared" si="79"/>
        <v>0</v>
      </c>
      <c r="AC294" s="411">
        <f t="shared" si="79"/>
        <v>0</v>
      </c>
      <c r="AD294" s="411">
        <f t="shared" si="79"/>
        <v>0</v>
      </c>
      <c r="AE294" s="411">
        <f t="shared" si="79"/>
        <v>0</v>
      </c>
      <c r="AF294" s="411">
        <f t="shared" si="79"/>
        <v>0</v>
      </c>
      <c r="AG294" s="411">
        <f t="shared" si="79"/>
        <v>0</v>
      </c>
      <c r="AH294" s="411">
        <f t="shared" si="79"/>
        <v>0</v>
      </c>
      <c r="AI294" s="411">
        <f t="shared" si="79"/>
        <v>0</v>
      </c>
      <c r="AJ294" s="411">
        <f t="shared" si="79"/>
        <v>0</v>
      </c>
      <c r="AK294" s="411">
        <f t="shared" si="79"/>
        <v>0</v>
      </c>
      <c r="AL294" s="411">
        <f t="shared" si="79"/>
        <v>0</v>
      </c>
      <c r="AM294" s="306"/>
    </row>
    <row r="295" spans="1:39" outlineLevel="1">
      <c r="B295" s="294" t="s">
        <v>769</v>
      </c>
      <c r="C295" s="340" t="s">
        <v>768</v>
      </c>
      <c r="D295" s="295">
        <v>2608.4435703955996</v>
      </c>
      <c r="E295" s="295">
        <f>D295+($H295-$D295)/($H$220-$D$220)</f>
        <v>2608.4435703955996</v>
      </c>
      <c r="F295" s="295">
        <f>E295+($H295-$D295)/($H$220-$D$220)</f>
        <v>2608.4435703955996</v>
      </c>
      <c r="G295" s="295">
        <f>F295+($H295-$D295)/($H$220-$D$220)</f>
        <v>2608.4435703955996</v>
      </c>
      <c r="H295" s="295">
        <v>2608.4435703955996</v>
      </c>
      <c r="I295" s="295"/>
      <c r="J295" s="295"/>
      <c r="K295" s="295"/>
      <c r="L295" s="295"/>
      <c r="M295" s="295"/>
      <c r="N295" s="291"/>
      <c r="O295" s="295"/>
      <c r="P295" s="295"/>
      <c r="Q295" s="295"/>
      <c r="R295" s="295"/>
      <c r="S295" s="295"/>
      <c r="T295" s="295"/>
      <c r="U295" s="295"/>
      <c r="V295" s="295"/>
      <c r="W295" s="295"/>
      <c r="X295" s="295"/>
      <c r="Y295" s="411">
        <f>Y293</f>
        <v>1</v>
      </c>
      <c r="Z295" s="411"/>
      <c r="AA295" s="411"/>
      <c r="AB295" s="411"/>
      <c r="AC295" s="411"/>
      <c r="AD295" s="411"/>
      <c r="AE295" s="411"/>
      <c r="AF295" s="411"/>
      <c r="AG295" s="411"/>
      <c r="AH295" s="411"/>
      <c r="AI295" s="411"/>
      <c r="AJ295" s="411"/>
      <c r="AK295" s="411"/>
      <c r="AL295" s="411"/>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1">
        <v>23</v>
      </c>
      <c r="B297" s="519"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 t="shared" ref="Y298:AL298" si="80">Y297</f>
        <v>1</v>
      </c>
      <c r="Z298" s="411">
        <f t="shared" si="80"/>
        <v>0</v>
      </c>
      <c r="AA298" s="411">
        <f t="shared" si="80"/>
        <v>0</v>
      </c>
      <c r="AB298" s="411">
        <f t="shared" si="80"/>
        <v>0</v>
      </c>
      <c r="AC298" s="411">
        <f t="shared" si="80"/>
        <v>0</v>
      </c>
      <c r="AD298" s="411">
        <f t="shared" si="80"/>
        <v>0</v>
      </c>
      <c r="AE298" s="411">
        <f t="shared" si="80"/>
        <v>0</v>
      </c>
      <c r="AF298" s="411">
        <f t="shared" si="80"/>
        <v>0</v>
      </c>
      <c r="AG298" s="411">
        <f t="shared" si="80"/>
        <v>0</v>
      </c>
      <c r="AH298" s="411">
        <f t="shared" si="80"/>
        <v>0</v>
      </c>
      <c r="AI298" s="411">
        <f t="shared" si="80"/>
        <v>0</v>
      </c>
      <c r="AJ298" s="411">
        <f t="shared" si="80"/>
        <v>0</v>
      </c>
      <c r="AK298" s="411">
        <f t="shared" si="80"/>
        <v>0</v>
      </c>
      <c r="AL298" s="411">
        <f t="shared" si="80"/>
        <v>0</v>
      </c>
      <c r="AM298" s="306"/>
    </row>
    <row r="299" spans="1:39" hidden="1"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1">
        <v>24</v>
      </c>
      <c r="B300" s="519" t="s">
        <v>116</v>
      </c>
      <c r="C300" s="291" t="s">
        <v>25</v>
      </c>
      <c r="D300" s="295">
        <v>21101</v>
      </c>
      <c r="E300" s="295">
        <v>21101</v>
      </c>
      <c r="F300" s="295">
        <v>21101</v>
      </c>
      <c r="G300" s="295">
        <v>21101</v>
      </c>
      <c r="H300" s="295">
        <v>21101</v>
      </c>
      <c r="I300" s="295">
        <v>21101</v>
      </c>
      <c r="J300" s="295">
        <v>21101</v>
      </c>
      <c r="K300" s="295">
        <v>21101</v>
      </c>
      <c r="L300" s="295">
        <v>21101</v>
      </c>
      <c r="M300" s="295">
        <v>17114</v>
      </c>
      <c r="N300" s="291"/>
      <c r="O300" s="295">
        <v>3</v>
      </c>
      <c r="P300" s="295">
        <v>3</v>
      </c>
      <c r="Q300" s="295">
        <v>3</v>
      </c>
      <c r="R300" s="295">
        <v>3</v>
      </c>
      <c r="S300" s="295">
        <v>3</v>
      </c>
      <c r="T300" s="295">
        <v>3</v>
      </c>
      <c r="U300" s="295">
        <v>3</v>
      </c>
      <c r="V300" s="295">
        <v>3</v>
      </c>
      <c r="W300" s="295">
        <v>3</v>
      </c>
      <c r="X300" s="295">
        <v>3</v>
      </c>
      <c r="Y300" s="410">
        <v>1</v>
      </c>
      <c r="Z300" s="410"/>
      <c r="AA300" s="410"/>
      <c r="AB300" s="410"/>
      <c r="AC300" s="410"/>
      <c r="AD300" s="410"/>
      <c r="AE300" s="410"/>
      <c r="AF300" s="410"/>
      <c r="AG300" s="410"/>
      <c r="AH300" s="410"/>
      <c r="AI300" s="410"/>
      <c r="AJ300" s="410"/>
      <c r="AK300" s="410"/>
      <c r="AL300" s="410"/>
      <c r="AM300" s="296">
        <f>SUM(Y300:AL300)</f>
        <v>1</v>
      </c>
    </row>
    <row r="301" spans="1:39" outlineLevel="1">
      <c r="B301" s="294" t="s">
        <v>289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 t="shared" ref="Y301:AL301" si="81">Y300</f>
        <v>1</v>
      </c>
      <c r="Z301" s="411">
        <f t="shared" si="81"/>
        <v>0</v>
      </c>
      <c r="AA301" s="411">
        <f t="shared" si="81"/>
        <v>0</v>
      </c>
      <c r="AB301" s="411">
        <f t="shared" si="81"/>
        <v>0</v>
      </c>
      <c r="AC301" s="411">
        <f t="shared" si="81"/>
        <v>0</v>
      </c>
      <c r="AD301" s="411">
        <f t="shared" si="81"/>
        <v>0</v>
      </c>
      <c r="AE301" s="411">
        <f t="shared" si="81"/>
        <v>0</v>
      </c>
      <c r="AF301" s="411">
        <f t="shared" si="81"/>
        <v>0</v>
      </c>
      <c r="AG301" s="411">
        <f t="shared" si="81"/>
        <v>0</v>
      </c>
      <c r="AH301" s="411">
        <f t="shared" si="81"/>
        <v>0</v>
      </c>
      <c r="AI301" s="411">
        <f t="shared" si="81"/>
        <v>0</v>
      </c>
      <c r="AJ301" s="411">
        <f t="shared" si="81"/>
        <v>0</v>
      </c>
      <c r="AK301" s="411">
        <f t="shared" si="81"/>
        <v>0</v>
      </c>
      <c r="AL301" s="411">
        <f t="shared" si="81"/>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25</v>
      </c>
      <c r="B304" s="519" t="s">
        <v>117</v>
      </c>
      <c r="C304" s="291" t="s">
        <v>25</v>
      </c>
      <c r="D304" s="295">
        <v>91998</v>
      </c>
      <c r="E304" s="295">
        <v>91998</v>
      </c>
      <c r="F304" s="295">
        <v>91998</v>
      </c>
      <c r="G304" s="295">
        <v>91998</v>
      </c>
      <c r="H304" s="295">
        <v>91998</v>
      </c>
      <c r="I304" s="295">
        <v>91998</v>
      </c>
      <c r="J304" s="295">
        <v>91998</v>
      </c>
      <c r="K304" s="295">
        <v>91998</v>
      </c>
      <c r="L304" s="295">
        <v>91998</v>
      </c>
      <c r="M304" s="295">
        <v>91998</v>
      </c>
      <c r="N304" s="295">
        <v>12</v>
      </c>
      <c r="O304" s="295">
        <v>12</v>
      </c>
      <c r="P304" s="295">
        <v>12</v>
      </c>
      <c r="Q304" s="295">
        <v>12</v>
      </c>
      <c r="R304" s="295">
        <v>12</v>
      </c>
      <c r="S304" s="295">
        <v>12</v>
      </c>
      <c r="T304" s="295">
        <v>12</v>
      </c>
      <c r="U304" s="295">
        <v>12</v>
      </c>
      <c r="V304" s="295">
        <v>12</v>
      </c>
      <c r="W304" s="295">
        <v>12</v>
      </c>
      <c r="X304" s="295">
        <v>12</v>
      </c>
      <c r="Y304" s="426"/>
      <c r="Z304" s="410">
        <v>0.2857142857142857</v>
      </c>
      <c r="AA304" s="410">
        <v>0.5714285714285714</v>
      </c>
      <c r="AB304" s="410">
        <v>0.14285714285714285</v>
      </c>
      <c r="AC304" s="410">
        <v>0</v>
      </c>
      <c r="AD304" s="410"/>
      <c r="AE304" s="410"/>
      <c r="AF304" s="410"/>
      <c r="AG304" s="415"/>
      <c r="AH304" s="415"/>
      <c r="AI304" s="415"/>
      <c r="AJ304" s="415"/>
      <c r="AK304" s="415"/>
      <c r="AL304" s="415"/>
      <c r="AM304" s="296">
        <f>SUM(Y304:AL304)</f>
        <v>1</v>
      </c>
    </row>
    <row r="305" spans="1:39" outlineLevel="1">
      <c r="B305" s="294" t="s">
        <v>289</v>
      </c>
      <c r="C305" s="291" t="s">
        <v>163</v>
      </c>
      <c r="D305" s="295">
        <v>26285</v>
      </c>
      <c r="E305" s="295">
        <v>26285</v>
      </c>
      <c r="F305" s="295">
        <v>26285</v>
      </c>
      <c r="G305" s="295">
        <v>26285</v>
      </c>
      <c r="H305" s="295">
        <v>26285</v>
      </c>
      <c r="I305" s="295">
        <v>26285</v>
      </c>
      <c r="J305" s="295">
        <v>26285</v>
      </c>
      <c r="K305" s="295">
        <v>26285</v>
      </c>
      <c r="L305" s="295">
        <v>26285</v>
      </c>
      <c r="M305" s="295">
        <v>26285</v>
      </c>
      <c r="N305" s="295">
        <f>N304</f>
        <v>12</v>
      </c>
      <c r="O305" s="295">
        <v>3</v>
      </c>
      <c r="P305" s="295">
        <v>3</v>
      </c>
      <c r="Q305" s="295">
        <v>3</v>
      </c>
      <c r="R305" s="295">
        <v>3</v>
      </c>
      <c r="S305" s="295">
        <v>3</v>
      </c>
      <c r="T305" s="295">
        <v>3</v>
      </c>
      <c r="U305" s="295">
        <v>3</v>
      </c>
      <c r="V305" s="295">
        <v>3</v>
      </c>
      <c r="W305" s="295">
        <v>3</v>
      </c>
      <c r="X305" s="295">
        <v>3</v>
      </c>
      <c r="Y305" s="411">
        <f>Y304</f>
        <v>0</v>
      </c>
      <c r="Z305" s="411">
        <v>0</v>
      </c>
      <c r="AA305" s="411">
        <v>1</v>
      </c>
      <c r="AB305" s="411">
        <v>0</v>
      </c>
      <c r="AC305" s="411">
        <f t="shared" ref="AC305:AL305" si="82">AC304</f>
        <v>0</v>
      </c>
      <c r="AD305" s="411">
        <f t="shared" si="82"/>
        <v>0</v>
      </c>
      <c r="AE305" s="411">
        <f t="shared" si="82"/>
        <v>0</v>
      </c>
      <c r="AF305" s="411">
        <f t="shared" si="82"/>
        <v>0</v>
      </c>
      <c r="AG305" s="411">
        <f t="shared" si="82"/>
        <v>0</v>
      </c>
      <c r="AH305" s="411">
        <f t="shared" si="82"/>
        <v>0</v>
      </c>
      <c r="AI305" s="411">
        <f t="shared" si="82"/>
        <v>0</v>
      </c>
      <c r="AJ305" s="411">
        <f t="shared" si="82"/>
        <v>0</v>
      </c>
      <c r="AK305" s="411">
        <f t="shared" si="82"/>
        <v>0</v>
      </c>
      <c r="AL305" s="411">
        <f t="shared" si="82"/>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1">
        <v>26</v>
      </c>
      <c r="B307" s="808" t="s">
        <v>876</v>
      </c>
      <c r="C307" s="291" t="s">
        <v>25</v>
      </c>
      <c r="D307" s="295">
        <v>8012422.0396710597</v>
      </c>
      <c r="E307" s="295">
        <v>7793782.0396710597</v>
      </c>
      <c r="F307" s="295">
        <v>7793782.0396710597</v>
      </c>
      <c r="G307" s="295">
        <v>7793782.0396710597</v>
      </c>
      <c r="H307" s="295">
        <v>7793782.0396710597</v>
      </c>
      <c r="I307" s="295">
        <v>7690287.0396710597</v>
      </c>
      <c r="J307" s="295">
        <v>7690287.0396710597</v>
      </c>
      <c r="K307" s="295">
        <v>7690287.0396710597</v>
      </c>
      <c r="L307" s="295">
        <v>7634053.0396710597</v>
      </c>
      <c r="M307" s="295">
        <v>7634053.0396710597</v>
      </c>
      <c r="N307" s="295">
        <v>12</v>
      </c>
      <c r="O307" s="295">
        <v>1061</v>
      </c>
      <c r="P307" s="295">
        <v>1026</v>
      </c>
      <c r="Q307" s="295">
        <v>1026</v>
      </c>
      <c r="R307" s="295">
        <v>1026</v>
      </c>
      <c r="S307" s="295">
        <v>1026</v>
      </c>
      <c r="T307" s="295">
        <v>1013</v>
      </c>
      <c r="U307" s="295">
        <v>1013</v>
      </c>
      <c r="V307" s="295">
        <v>1013</v>
      </c>
      <c r="W307" s="295">
        <v>1003</v>
      </c>
      <c r="X307" s="295">
        <v>1003</v>
      </c>
      <c r="Y307" s="410">
        <v>0</v>
      </c>
      <c r="Z307" s="410">
        <v>0.19956006807363397</v>
      </c>
      <c r="AA307" s="410">
        <v>0.52650353362510705</v>
      </c>
      <c r="AB307" s="410">
        <v>0.10317147213714607</v>
      </c>
      <c r="AC307" s="410">
        <v>0.21855943877900136</v>
      </c>
      <c r="AD307" s="816">
        <v>3.4561522249037477E-4</v>
      </c>
      <c r="AE307" s="410"/>
      <c r="AF307" s="410"/>
      <c r="AG307" s="415"/>
      <c r="AH307" s="415"/>
      <c r="AI307" s="415"/>
      <c r="AJ307" s="415"/>
      <c r="AK307" s="415"/>
      <c r="AL307" s="415"/>
      <c r="AM307" s="296">
        <f>SUM(Y307:AL307)</f>
        <v>1.0481401278373788</v>
      </c>
    </row>
    <row r="308" spans="1:39" outlineLevel="1">
      <c r="B308" s="761" t="s">
        <v>289</v>
      </c>
      <c r="C308" s="291" t="s">
        <v>163</v>
      </c>
      <c r="D308" s="295">
        <v>2885301</v>
      </c>
      <c r="E308" s="295">
        <v>3103941</v>
      </c>
      <c r="F308" s="295">
        <v>3106535</v>
      </c>
      <c r="G308" s="295">
        <v>3106535</v>
      </c>
      <c r="H308" s="295">
        <v>3106535</v>
      </c>
      <c r="I308" s="295">
        <v>3096126</v>
      </c>
      <c r="J308" s="295">
        <v>3096126</v>
      </c>
      <c r="K308" s="295">
        <v>3096126</v>
      </c>
      <c r="L308" s="295">
        <v>3090907</v>
      </c>
      <c r="M308" s="295">
        <v>3090907</v>
      </c>
      <c r="N308" s="295">
        <f>N307</f>
        <v>12</v>
      </c>
      <c r="O308" s="295">
        <v>486</v>
      </c>
      <c r="P308" s="295">
        <v>522</v>
      </c>
      <c r="Q308" s="295">
        <v>522</v>
      </c>
      <c r="R308" s="295">
        <v>522</v>
      </c>
      <c r="S308" s="295">
        <v>522</v>
      </c>
      <c r="T308" s="295">
        <v>521</v>
      </c>
      <c r="U308" s="295">
        <v>521</v>
      </c>
      <c r="V308" s="295">
        <v>521</v>
      </c>
      <c r="W308" s="295">
        <v>521</v>
      </c>
      <c r="X308" s="295">
        <v>521</v>
      </c>
      <c r="Y308" s="411">
        <f>Y307</f>
        <v>0</v>
      </c>
      <c r="Z308" s="758">
        <v>0.116433921347931</v>
      </c>
      <c r="AA308" s="758">
        <v>0.86308631692473459</v>
      </c>
      <c r="AB308" s="411">
        <v>0</v>
      </c>
      <c r="AC308" s="758">
        <v>2.7920391939135487E-2</v>
      </c>
      <c r="AD308" s="411">
        <v>0</v>
      </c>
      <c r="AE308" s="411">
        <f t="shared" ref="AE308:AL308" si="83">AE307</f>
        <v>0</v>
      </c>
      <c r="AF308" s="411">
        <f t="shared" si="83"/>
        <v>0</v>
      </c>
      <c r="AG308" s="411">
        <f t="shared" si="83"/>
        <v>0</v>
      </c>
      <c r="AH308" s="411">
        <f t="shared" si="83"/>
        <v>0</v>
      </c>
      <c r="AI308" s="411">
        <f t="shared" si="83"/>
        <v>0</v>
      </c>
      <c r="AJ308" s="411">
        <f t="shared" si="83"/>
        <v>0</v>
      </c>
      <c r="AK308" s="411">
        <f t="shared" si="83"/>
        <v>0</v>
      </c>
      <c r="AL308" s="411">
        <f t="shared" si="83"/>
        <v>0</v>
      </c>
      <c r="AM308" s="306"/>
    </row>
    <row r="309" spans="1:39" outlineLevel="1">
      <c r="B309" s="761" t="s">
        <v>769</v>
      </c>
      <c r="C309" s="340" t="s">
        <v>768</v>
      </c>
      <c r="D309" s="295">
        <v>83321.419485707651</v>
      </c>
      <c r="E309" s="295">
        <f>D309+($H309-$D309)/($H$220-$D$220)</f>
        <v>83218.411211633982</v>
      </c>
      <c r="F309" s="295">
        <f>E309+($H309-$D309)/($H$220-$D$220)</f>
        <v>83115.402937560313</v>
      </c>
      <c r="G309" s="295">
        <f>F309+($H309-$D309)/($H$220-$D$220)</f>
        <v>83012.394663486644</v>
      </c>
      <c r="H309" s="295">
        <v>82909.38638941299</v>
      </c>
      <c r="I309" s="295"/>
      <c r="J309" s="295"/>
      <c r="K309" s="295"/>
      <c r="L309" s="295"/>
      <c r="M309" s="295"/>
      <c r="N309" s="295">
        <v>12</v>
      </c>
      <c r="O309" s="295">
        <f>D309/(D308+D307)*(O308+O307)</f>
        <v>11.82799704811368</v>
      </c>
      <c r="P309" s="295">
        <f>E309/(E308+E307)*(P308+P307)</f>
        <v>11.821010690642201</v>
      </c>
      <c r="Q309" s="295">
        <f>F309/(F308+F307)*(Q308+Q307)</f>
        <v>11.803568949332693</v>
      </c>
      <c r="R309" s="295">
        <f>G309/(G308+G307)*(R308+R307)</f>
        <v>11.788940309845811</v>
      </c>
      <c r="S309" s="295">
        <f>H309/(H308+H307)*(S308+S307)</f>
        <v>11.774311670358934</v>
      </c>
      <c r="T309" s="295"/>
      <c r="U309" s="295"/>
      <c r="V309" s="295"/>
      <c r="W309" s="295"/>
      <c r="X309" s="295"/>
      <c r="Y309" s="411"/>
      <c r="Z309" s="758">
        <v>0.13799885559360553</v>
      </c>
      <c r="AA309" s="758">
        <v>0.86527347188731962</v>
      </c>
      <c r="AB309" s="411"/>
      <c r="AC309" s="758"/>
      <c r="AD309" s="411"/>
      <c r="AE309" s="411"/>
      <c r="AF309" s="411"/>
      <c r="AG309" s="411"/>
      <c r="AH309" s="411"/>
      <c r="AI309" s="411"/>
      <c r="AJ309" s="411"/>
      <c r="AK309" s="411"/>
      <c r="AL309" s="411"/>
      <c r="AM309" s="306"/>
    </row>
    <row r="310" spans="1:39" outlineLevel="1">
      <c r="B310" s="761"/>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outlineLevel="1">
      <c r="B311" s="761" t="s">
        <v>766</v>
      </c>
      <c r="C311" s="291" t="s">
        <v>25</v>
      </c>
      <c r="D311" s="295">
        <f>'8.  Streetlighting'!F25</f>
        <v>9062.9603289399056</v>
      </c>
      <c r="E311" s="295">
        <f>D311</f>
        <v>9062.9603289399056</v>
      </c>
      <c r="F311" s="295">
        <f t="shared" ref="F311:M311" si="84">E311</f>
        <v>9062.9603289399056</v>
      </c>
      <c r="G311" s="295">
        <f t="shared" si="84"/>
        <v>9062.9603289399056</v>
      </c>
      <c r="H311" s="295">
        <f t="shared" si="84"/>
        <v>9062.9603289399056</v>
      </c>
      <c r="I311" s="295">
        <f t="shared" si="84"/>
        <v>9062.9603289399056</v>
      </c>
      <c r="J311" s="295">
        <f t="shared" si="84"/>
        <v>9062.9603289399056</v>
      </c>
      <c r="K311" s="295">
        <f t="shared" si="84"/>
        <v>9062.9603289399056</v>
      </c>
      <c r="L311" s="295">
        <f t="shared" si="84"/>
        <v>9062.9603289399056</v>
      </c>
      <c r="M311" s="295">
        <f t="shared" si="84"/>
        <v>9062.9603289399056</v>
      </c>
      <c r="N311" s="295">
        <v>12</v>
      </c>
      <c r="O311" s="295">
        <f>'8.  Streetlighting'!R25</f>
        <v>0</v>
      </c>
      <c r="P311" s="295">
        <f>'8.  Streetlighting'!S25</f>
        <v>0</v>
      </c>
      <c r="Q311" s="295">
        <f>'8.  Streetlighting'!T25</f>
        <v>0</v>
      </c>
      <c r="R311" s="295">
        <f>'8.  Streetlighting'!U25</f>
        <v>0</v>
      </c>
      <c r="S311" s="295">
        <f>'8.  Streetlighting'!V25</f>
        <v>0</v>
      </c>
      <c r="T311" s="295">
        <f>'8.  Streetlighting'!W25</f>
        <v>0</v>
      </c>
      <c r="U311" s="295">
        <f>'8.  Streetlighting'!X25</f>
        <v>0</v>
      </c>
      <c r="V311" s="295">
        <f>'8.  Streetlighting'!Y25</f>
        <v>0</v>
      </c>
      <c r="W311" s="295">
        <f>'8.  Streetlighting'!Z25</f>
        <v>0</v>
      </c>
      <c r="X311" s="295">
        <f>'8.  Streetlighting'!AA25</f>
        <v>0</v>
      </c>
      <c r="Y311" s="426"/>
      <c r="Z311" s="410"/>
      <c r="AA311" s="410"/>
      <c r="AB311" s="410"/>
      <c r="AC311" s="410"/>
      <c r="AD311" s="410"/>
      <c r="AE311" s="410"/>
      <c r="AF311" s="410">
        <v>1</v>
      </c>
      <c r="AG311" s="415"/>
      <c r="AH311" s="415"/>
      <c r="AI311" s="415"/>
      <c r="AJ311" s="415"/>
      <c r="AK311" s="415"/>
      <c r="AL311" s="415"/>
      <c r="AM311" s="296">
        <f>SUM(Y311:AL311)</f>
        <v>1</v>
      </c>
    </row>
    <row r="312" spans="1:39" outlineLevel="1">
      <c r="B312" s="761" t="s">
        <v>289</v>
      </c>
      <c r="C312" s="291" t="s">
        <v>163</v>
      </c>
      <c r="D312" s="295"/>
      <c r="E312" s="295"/>
      <c r="F312" s="295"/>
      <c r="G312" s="295"/>
      <c r="H312" s="295"/>
      <c r="I312" s="295"/>
      <c r="J312" s="295"/>
      <c r="K312" s="295"/>
      <c r="L312" s="295"/>
      <c r="M312" s="295"/>
      <c r="N312" s="295">
        <f>N311</f>
        <v>12</v>
      </c>
      <c r="O312" s="295"/>
      <c r="P312" s="295"/>
      <c r="Q312" s="295"/>
      <c r="R312" s="295"/>
      <c r="S312" s="295"/>
      <c r="T312" s="295"/>
      <c r="U312" s="295"/>
      <c r="V312" s="295"/>
      <c r="W312" s="295"/>
      <c r="X312" s="295"/>
      <c r="Y312" s="411">
        <f>Y311</f>
        <v>0</v>
      </c>
      <c r="Z312" s="411">
        <f t="shared" ref="Z312:AL312" si="85">Z311</f>
        <v>0</v>
      </c>
      <c r="AA312" s="411">
        <f t="shared" si="85"/>
        <v>0</v>
      </c>
      <c r="AB312" s="411">
        <f t="shared" si="85"/>
        <v>0</v>
      </c>
      <c r="AC312" s="411">
        <f t="shared" si="85"/>
        <v>0</v>
      </c>
      <c r="AD312" s="411">
        <f t="shared" si="85"/>
        <v>0</v>
      </c>
      <c r="AE312" s="411">
        <f t="shared" si="85"/>
        <v>0</v>
      </c>
      <c r="AF312" s="411">
        <f t="shared" si="85"/>
        <v>1</v>
      </c>
      <c r="AG312" s="411">
        <f t="shared" si="85"/>
        <v>0</v>
      </c>
      <c r="AH312" s="411">
        <f t="shared" si="85"/>
        <v>0</v>
      </c>
      <c r="AI312" s="411">
        <f t="shared" si="85"/>
        <v>0</v>
      </c>
      <c r="AJ312" s="411">
        <f t="shared" si="85"/>
        <v>0</v>
      </c>
      <c r="AK312" s="411">
        <f t="shared" si="85"/>
        <v>0</v>
      </c>
      <c r="AL312" s="411">
        <f t="shared" si="85"/>
        <v>0</v>
      </c>
      <c r="AM312" s="306"/>
    </row>
    <row r="313" spans="1:39"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1">
        <v>27</v>
      </c>
      <c r="B314" s="519" t="s">
        <v>119</v>
      </c>
      <c r="C314" s="291" t="s">
        <v>25</v>
      </c>
      <c r="D314" s="295">
        <v>30823</v>
      </c>
      <c r="E314" s="295">
        <v>30823</v>
      </c>
      <c r="F314" s="295">
        <v>30823</v>
      </c>
      <c r="G314" s="295">
        <v>30823</v>
      </c>
      <c r="H314" s="295">
        <v>30823</v>
      </c>
      <c r="I314" s="295">
        <v>20211</v>
      </c>
      <c r="J314" s="295">
        <v>20211</v>
      </c>
      <c r="K314" s="295">
        <v>20211</v>
      </c>
      <c r="L314" s="295">
        <v>20211</v>
      </c>
      <c r="M314" s="295">
        <v>20211</v>
      </c>
      <c r="N314" s="295">
        <v>12</v>
      </c>
      <c r="O314" s="295">
        <v>5</v>
      </c>
      <c r="P314" s="295">
        <v>5</v>
      </c>
      <c r="Q314" s="295">
        <v>5</v>
      </c>
      <c r="R314" s="295">
        <v>5</v>
      </c>
      <c r="S314" s="295">
        <v>5</v>
      </c>
      <c r="T314" s="295">
        <v>4</v>
      </c>
      <c r="U314" s="295">
        <v>4</v>
      </c>
      <c r="V314" s="295">
        <v>4</v>
      </c>
      <c r="W314" s="295">
        <v>4</v>
      </c>
      <c r="X314" s="295">
        <v>4</v>
      </c>
      <c r="Y314" s="426"/>
      <c r="Z314" s="410">
        <v>1</v>
      </c>
      <c r="AA314" s="410"/>
      <c r="AB314" s="410"/>
      <c r="AC314" s="410"/>
      <c r="AD314" s="410"/>
      <c r="AE314" s="410"/>
      <c r="AF314" s="410"/>
      <c r="AG314" s="415"/>
      <c r="AH314" s="415"/>
      <c r="AI314" s="415"/>
      <c r="AJ314" s="415"/>
      <c r="AK314" s="415"/>
      <c r="AL314" s="415"/>
      <c r="AM314" s="296">
        <f>SUM(Y314:AL314)</f>
        <v>1</v>
      </c>
    </row>
    <row r="315" spans="1:39" outlineLevel="1">
      <c r="B315" s="294" t="s">
        <v>289</v>
      </c>
      <c r="C315" s="291" t="s">
        <v>163</v>
      </c>
      <c r="D315" s="295">
        <v>5437</v>
      </c>
      <c r="E315" s="295">
        <v>5437</v>
      </c>
      <c r="F315" s="295">
        <v>5437</v>
      </c>
      <c r="G315" s="295">
        <v>5437</v>
      </c>
      <c r="H315" s="295">
        <v>5437</v>
      </c>
      <c r="I315" s="295">
        <v>418</v>
      </c>
      <c r="J315" s="295">
        <v>418</v>
      </c>
      <c r="K315" s="295">
        <v>418</v>
      </c>
      <c r="L315" s="295">
        <v>418</v>
      </c>
      <c r="M315" s="295">
        <v>418</v>
      </c>
      <c r="N315" s="295">
        <f>N314</f>
        <v>12</v>
      </c>
      <c r="O315" s="295">
        <v>1</v>
      </c>
      <c r="P315" s="295">
        <v>1</v>
      </c>
      <c r="Q315" s="295">
        <v>1</v>
      </c>
      <c r="R315" s="295">
        <v>1</v>
      </c>
      <c r="S315" s="295">
        <v>1</v>
      </c>
      <c r="T315" s="295">
        <v>0</v>
      </c>
      <c r="U315" s="295">
        <v>0</v>
      </c>
      <c r="V315" s="295">
        <v>0</v>
      </c>
      <c r="W315" s="295">
        <v>0</v>
      </c>
      <c r="X315" s="295">
        <v>0</v>
      </c>
      <c r="Y315" s="411">
        <f t="shared" ref="Y315:AL315" si="86">Y314</f>
        <v>0</v>
      </c>
      <c r="Z315" s="411">
        <f t="shared" si="86"/>
        <v>1</v>
      </c>
      <c r="AA315" s="411">
        <f t="shared" si="86"/>
        <v>0</v>
      </c>
      <c r="AB315" s="411">
        <f t="shared" si="86"/>
        <v>0</v>
      </c>
      <c r="AC315" s="411">
        <f t="shared" si="86"/>
        <v>0</v>
      </c>
      <c r="AD315" s="411">
        <f t="shared" si="86"/>
        <v>0</v>
      </c>
      <c r="AE315" s="411">
        <f t="shared" si="86"/>
        <v>0</v>
      </c>
      <c r="AF315" s="411">
        <f t="shared" si="86"/>
        <v>0</v>
      </c>
      <c r="AG315" s="411">
        <f t="shared" si="86"/>
        <v>0</v>
      </c>
      <c r="AH315" s="411">
        <f t="shared" si="86"/>
        <v>0</v>
      </c>
      <c r="AI315" s="411">
        <f t="shared" si="86"/>
        <v>0</v>
      </c>
      <c r="AJ315" s="411">
        <f t="shared" si="86"/>
        <v>0</v>
      </c>
      <c r="AK315" s="411">
        <f t="shared" si="86"/>
        <v>0</v>
      </c>
      <c r="AL315" s="411">
        <f t="shared" si="86"/>
        <v>0</v>
      </c>
      <c r="AM315" s="306"/>
    </row>
    <row r="316" spans="1:39"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1">
        <v>28</v>
      </c>
      <c r="B317" s="519" t="s">
        <v>120</v>
      </c>
      <c r="C317" s="291" t="s">
        <v>25</v>
      </c>
      <c r="D317" s="295">
        <v>37569</v>
      </c>
      <c r="E317" s="295">
        <v>37569</v>
      </c>
      <c r="F317" s="295">
        <v>37569</v>
      </c>
      <c r="G317" s="295">
        <v>37569</v>
      </c>
      <c r="H317" s="295">
        <v>37569</v>
      </c>
      <c r="I317" s="295">
        <v>37569</v>
      </c>
      <c r="J317" s="295">
        <v>37569</v>
      </c>
      <c r="K317" s="295">
        <v>37569</v>
      </c>
      <c r="L317" s="295">
        <v>37569</v>
      </c>
      <c r="M317" s="295">
        <v>37569</v>
      </c>
      <c r="N317" s="295">
        <v>12</v>
      </c>
      <c r="O317" s="295">
        <v>20</v>
      </c>
      <c r="P317" s="295">
        <v>20</v>
      </c>
      <c r="Q317" s="295">
        <v>20</v>
      </c>
      <c r="R317" s="295">
        <v>20</v>
      </c>
      <c r="S317" s="295">
        <v>20</v>
      </c>
      <c r="T317" s="295">
        <v>20</v>
      </c>
      <c r="U317" s="295">
        <v>20</v>
      </c>
      <c r="V317" s="295">
        <v>20</v>
      </c>
      <c r="W317" s="295">
        <v>20</v>
      </c>
      <c r="X317" s="295">
        <v>20</v>
      </c>
      <c r="Y317" s="426"/>
      <c r="Z317" s="410">
        <v>0.10911568025686925</v>
      </c>
      <c r="AA317" s="410">
        <v>0.8426600527050071</v>
      </c>
      <c r="AB317" s="410"/>
      <c r="AC317" s="410"/>
      <c r="AD317" s="410"/>
      <c r="AE317" s="410"/>
      <c r="AF317" s="410"/>
      <c r="AG317" s="415"/>
      <c r="AH317" s="415"/>
      <c r="AI317" s="415"/>
      <c r="AJ317" s="415"/>
      <c r="AK317" s="415"/>
      <c r="AL317" s="415"/>
      <c r="AM317" s="296">
        <f>SUM(Y317:AL317)</f>
        <v>0.95177573296187634</v>
      </c>
    </row>
    <row r="318" spans="1:39" outlineLevel="1">
      <c r="B318" s="294" t="s">
        <v>289</v>
      </c>
      <c r="C318" s="291" t="s">
        <v>163</v>
      </c>
      <c r="D318" s="295">
        <v>16262</v>
      </c>
      <c r="E318" s="295">
        <v>16262</v>
      </c>
      <c r="F318" s="295">
        <v>16262</v>
      </c>
      <c r="G318" s="295">
        <v>16262</v>
      </c>
      <c r="H318" s="295">
        <v>16262</v>
      </c>
      <c r="I318" s="295">
        <v>16262</v>
      </c>
      <c r="J318" s="295">
        <v>16262</v>
      </c>
      <c r="K318" s="295">
        <v>16262</v>
      </c>
      <c r="L318" s="295">
        <v>16262</v>
      </c>
      <c r="M318" s="295">
        <v>16262</v>
      </c>
      <c r="N318" s="295">
        <f>N317</f>
        <v>12</v>
      </c>
      <c r="O318" s="295">
        <v>7</v>
      </c>
      <c r="P318" s="295">
        <v>7</v>
      </c>
      <c r="Q318" s="295">
        <v>7</v>
      </c>
      <c r="R318" s="295">
        <v>7</v>
      </c>
      <c r="S318" s="295">
        <v>7</v>
      </c>
      <c r="T318" s="295">
        <v>7</v>
      </c>
      <c r="U318" s="295">
        <v>7</v>
      </c>
      <c r="V318" s="295">
        <v>7</v>
      </c>
      <c r="W318" s="295">
        <v>7</v>
      </c>
      <c r="X318" s="295">
        <v>7</v>
      </c>
      <c r="Y318" s="411">
        <f>Y317</f>
        <v>0</v>
      </c>
      <c r="Z318" s="411">
        <v>0</v>
      </c>
      <c r="AA318" s="411">
        <v>1</v>
      </c>
      <c r="AB318" s="411">
        <f t="shared" ref="AB318:AL318" si="87">AB317</f>
        <v>0</v>
      </c>
      <c r="AC318" s="411">
        <f t="shared" si="87"/>
        <v>0</v>
      </c>
      <c r="AD318" s="411">
        <f t="shared" si="87"/>
        <v>0</v>
      </c>
      <c r="AE318" s="411">
        <f t="shared" si="87"/>
        <v>0</v>
      </c>
      <c r="AF318" s="411">
        <f t="shared" si="87"/>
        <v>0</v>
      </c>
      <c r="AG318" s="411">
        <f t="shared" si="87"/>
        <v>0</v>
      </c>
      <c r="AH318" s="411">
        <f t="shared" si="87"/>
        <v>0</v>
      </c>
      <c r="AI318" s="411">
        <f t="shared" si="87"/>
        <v>0</v>
      </c>
      <c r="AJ318" s="411">
        <f t="shared" si="87"/>
        <v>0</v>
      </c>
      <c r="AK318" s="411">
        <f t="shared" si="87"/>
        <v>0</v>
      </c>
      <c r="AL318" s="411">
        <f t="shared" si="87"/>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hidden="1" outlineLevel="1">
      <c r="A320" s="521">
        <v>29</v>
      </c>
      <c r="B320" s="519" t="s">
        <v>121</v>
      </c>
      <c r="C320" s="291" t="s">
        <v>25</v>
      </c>
      <c r="D320" s="295"/>
      <c r="E320" s="295"/>
      <c r="F320" s="295"/>
      <c r="G320" s="295"/>
      <c r="H320" s="295"/>
      <c r="I320" s="295"/>
      <c r="J320" s="295"/>
      <c r="K320" s="295"/>
      <c r="L320" s="295"/>
      <c r="M320" s="295"/>
      <c r="N320" s="295">
        <v>3</v>
      </c>
      <c r="O320" s="295"/>
      <c r="P320" s="295"/>
      <c r="Q320" s="295"/>
      <c r="R320" s="295"/>
      <c r="S320" s="295"/>
      <c r="T320" s="295"/>
      <c r="U320" s="295"/>
      <c r="V320" s="295"/>
      <c r="W320" s="295"/>
      <c r="X320" s="295"/>
      <c r="Y320" s="426"/>
      <c r="Z320" s="410"/>
      <c r="AA320" s="410"/>
      <c r="AB320" s="410"/>
      <c r="AC320" s="410"/>
      <c r="AD320" s="410"/>
      <c r="AE320" s="410"/>
      <c r="AF320" s="410"/>
      <c r="AG320" s="415"/>
      <c r="AH320" s="415"/>
      <c r="AI320" s="415"/>
      <c r="AJ320" s="415"/>
      <c r="AK320" s="415"/>
      <c r="AL320" s="415"/>
      <c r="AM320" s="296">
        <f>SUM(Y320:AL320)</f>
        <v>0</v>
      </c>
    </row>
    <row r="321" spans="1:39" hidden="1" outlineLevel="1">
      <c r="B321" s="294" t="s">
        <v>289</v>
      </c>
      <c r="C321" s="291" t="s">
        <v>163</v>
      </c>
      <c r="D321" s="295"/>
      <c r="E321" s="295"/>
      <c r="F321" s="295"/>
      <c r="G321" s="295"/>
      <c r="H321" s="295"/>
      <c r="I321" s="295"/>
      <c r="J321" s="295"/>
      <c r="K321" s="295"/>
      <c r="L321" s="295"/>
      <c r="M321" s="295"/>
      <c r="N321" s="295">
        <f>N320</f>
        <v>3</v>
      </c>
      <c r="O321" s="295"/>
      <c r="P321" s="295"/>
      <c r="Q321" s="295"/>
      <c r="R321" s="295"/>
      <c r="S321" s="295"/>
      <c r="T321" s="295"/>
      <c r="U321" s="295"/>
      <c r="V321" s="295"/>
      <c r="W321" s="295"/>
      <c r="X321" s="295"/>
      <c r="Y321" s="411">
        <f t="shared" ref="Y321:AL321" si="88">Y320</f>
        <v>0</v>
      </c>
      <c r="Z321" s="411">
        <f t="shared" si="88"/>
        <v>0</v>
      </c>
      <c r="AA321" s="411">
        <f t="shared" si="88"/>
        <v>0</v>
      </c>
      <c r="AB321" s="411">
        <f t="shared" si="88"/>
        <v>0</v>
      </c>
      <c r="AC321" s="411">
        <f t="shared" si="88"/>
        <v>0</v>
      </c>
      <c r="AD321" s="411">
        <f t="shared" si="88"/>
        <v>0</v>
      </c>
      <c r="AE321" s="411">
        <f t="shared" si="88"/>
        <v>0</v>
      </c>
      <c r="AF321" s="411">
        <f t="shared" si="88"/>
        <v>0</v>
      </c>
      <c r="AG321" s="411">
        <f t="shared" si="88"/>
        <v>0</v>
      </c>
      <c r="AH321" s="411">
        <f t="shared" si="88"/>
        <v>0</v>
      </c>
      <c r="AI321" s="411">
        <f t="shared" si="88"/>
        <v>0</v>
      </c>
      <c r="AJ321" s="411">
        <f t="shared" si="88"/>
        <v>0</v>
      </c>
      <c r="AK321" s="411">
        <f t="shared" si="88"/>
        <v>0</v>
      </c>
      <c r="AL321" s="411">
        <f t="shared" si="88"/>
        <v>0</v>
      </c>
      <c r="AM321" s="306"/>
    </row>
    <row r="322" spans="1:39" hidden="1" outlineLevel="1">
      <c r="B322" s="294"/>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hidden="1" outlineLevel="1">
      <c r="A323" s="521">
        <v>30</v>
      </c>
      <c r="B323" s="519" t="s">
        <v>122</v>
      </c>
      <c r="C323" s="291" t="s">
        <v>25</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26"/>
      <c r="Z323" s="410"/>
      <c r="AA323" s="410"/>
      <c r="AB323" s="410"/>
      <c r="AC323" s="410"/>
      <c r="AD323" s="410"/>
      <c r="AE323" s="410"/>
      <c r="AF323" s="410"/>
      <c r="AG323" s="415"/>
      <c r="AH323" s="415"/>
      <c r="AI323" s="415"/>
      <c r="AJ323" s="415"/>
      <c r="AK323" s="415"/>
      <c r="AL323" s="415"/>
      <c r="AM323" s="296">
        <f>SUM(Y323:AL323)</f>
        <v>0</v>
      </c>
    </row>
    <row r="324" spans="1:39" hidden="1" outlineLevel="1">
      <c r="B324" s="294" t="s">
        <v>289</v>
      </c>
      <c r="C324" s="291" t="s">
        <v>163</v>
      </c>
      <c r="D324" s="295"/>
      <c r="E324" s="295"/>
      <c r="F324" s="295"/>
      <c r="G324" s="295"/>
      <c r="H324" s="295"/>
      <c r="I324" s="295"/>
      <c r="J324" s="295"/>
      <c r="K324" s="295"/>
      <c r="L324" s="295"/>
      <c r="M324" s="295"/>
      <c r="N324" s="295">
        <f>N323</f>
        <v>12</v>
      </c>
      <c r="O324" s="295"/>
      <c r="P324" s="295"/>
      <c r="Q324" s="295"/>
      <c r="R324" s="295"/>
      <c r="S324" s="295"/>
      <c r="T324" s="295"/>
      <c r="U324" s="295"/>
      <c r="V324" s="295"/>
      <c r="W324" s="295"/>
      <c r="X324" s="295"/>
      <c r="Y324" s="411">
        <f t="shared" ref="Y324:AL324" si="89">Y323</f>
        <v>0</v>
      </c>
      <c r="Z324" s="411">
        <f t="shared" si="89"/>
        <v>0</v>
      </c>
      <c r="AA324" s="411">
        <f t="shared" si="89"/>
        <v>0</v>
      </c>
      <c r="AB324" s="411">
        <f t="shared" si="89"/>
        <v>0</v>
      </c>
      <c r="AC324" s="411">
        <f t="shared" si="89"/>
        <v>0</v>
      </c>
      <c r="AD324" s="411">
        <f t="shared" si="89"/>
        <v>0</v>
      </c>
      <c r="AE324" s="411">
        <f t="shared" si="89"/>
        <v>0</v>
      </c>
      <c r="AF324" s="411">
        <f t="shared" si="89"/>
        <v>0</v>
      </c>
      <c r="AG324" s="411">
        <f t="shared" si="89"/>
        <v>0</v>
      </c>
      <c r="AH324" s="411">
        <f t="shared" si="89"/>
        <v>0</v>
      </c>
      <c r="AI324" s="411">
        <f t="shared" si="89"/>
        <v>0</v>
      </c>
      <c r="AJ324" s="411">
        <f t="shared" si="89"/>
        <v>0</v>
      </c>
      <c r="AK324" s="411">
        <f t="shared" si="89"/>
        <v>0</v>
      </c>
      <c r="AL324" s="411">
        <f t="shared" si="89"/>
        <v>0</v>
      </c>
      <c r="AM324" s="306"/>
    </row>
    <row r="325" spans="1:39" hidden="1" outlineLevel="1">
      <c r="B325" s="294"/>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30" hidden="1" outlineLevel="1">
      <c r="A326" s="521">
        <v>31</v>
      </c>
      <c r="B326" s="519" t="s">
        <v>123</v>
      </c>
      <c r="C326" s="291" t="s">
        <v>25</v>
      </c>
      <c r="D326" s="295"/>
      <c r="E326" s="295"/>
      <c r="F326" s="295"/>
      <c r="G326" s="295"/>
      <c r="H326" s="295"/>
      <c r="I326" s="295"/>
      <c r="J326" s="295"/>
      <c r="K326" s="295"/>
      <c r="L326" s="295"/>
      <c r="M326" s="295"/>
      <c r="N326" s="295">
        <v>12</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f>N326</f>
        <v>12</v>
      </c>
      <c r="O327" s="295"/>
      <c r="P327" s="295"/>
      <c r="Q327" s="295"/>
      <c r="R327" s="295"/>
      <c r="S327" s="295"/>
      <c r="T327" s="295"/>
      <c r="U327" s="295"/>
      <c r="V327" s="295"/>
      <c r="W327" s="295"/>
      <c r="X327" s="295"/>
      <c r="Y327" s="411">
        <f t="shared" ref="Y327:AL327" si="90">Y326</f>
        <v>0</v>
      </c>
      <c r="Z327" s="411">
        <f t="shared" si="90"/>
        <v>0</v>
      </c>
      <c r="AA327" s="411">
        <f t="shared" si="90"/>
        <v>0</v>
      </c>
      <c r="AB327" s="411">
        <f t="shared" si="90"/>
        <v>0</v>
      </c>
      <c r="AC327" s="411">
        <f t="shared" si="90"/>
        <v>0</v>
      </c>
      <c r="AD327" s="411">
        <f t="shared" si="90"/>
        <v>0</v>
      </c>
      <c r="AE327" s="411">
        <f t="shared" si="90"/>
        <v>0</v>
      </c>
      <c r="AF327" s="411">
        <f t="shared" si="90"/>
        <v>0</v>
      </c>
      <c r="AG327" s="411">
        <f t="shared" si="90"/>
        <v>0</v>
      </c>
      <c r="AH327" s="411">
        <f t="shared" si="90"/>
        <v>0</v>
      </c>
      <c r="AI327" s="411">
        <f t="shared" si="90"/>
        <v>0</v>
      </c>
      <c r="AJ327" s="411">
        <f t="shared" si="90"/>
        <v>0</v>
      </c>
      <c r="AK327" s="411">
        <f t="shared" si="90"/>
        <v>0</v>
      </c>
      <c r="AL327" s="411">
        <f t="shared" si="90"/>
        <v>0</v>
      </c>
      <c r="AM327" s="306"/>
    </row>
    <row r="328" spans="1:39" hidden="1"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30" outlineLevel="1">
      <c r="A329" s="521">
        <v>32</v>
      </c>
      <c r="B329" s="519" t="s">
        <v>124</v>
      </c>
      <c r="C329" s="291" t="s">
        <v>25</v>
      </c>
      <c r="D329" s="295">
        <v>1010337</v>
      </c>
      <c r="E329" s="295">
        <v>0</v>
      </c>
      <c r="F329" s="295">
        <v>0</v>
      </c>
      <c r="G329" s="295">
        <v>0</v>
      </c>
      <c r="H329" s="295">
        <v>0</v>
      </c>
      <c r="I329" s="295">
        <v>0</v>
      </c>
      <c r="J329" s="295">
        <v>0</v>
      </c>
      <c r="K329" s="295">
        <v>0</v>
      </c>
      <c r="L329" s="295">
        <v>0</v>
      </c>
      <c r="M329" s="295">
        <v>0</v>
      </c>
      <c r="N329" s="295">
        <v>12</v>
      </c>
      <c r="O329" s="295">
        <v>7</v>
      </c>
      <c r="P329" s="295">
        <v>0</v>
      </c>
      <c r="Q329" s="295">
        <v>0</v>
      </c>
      <c r="R329" s="295">
        <v>0</v>
      </c>
      <c r="S329" s="295">
        <v>0</v>
      </c>
      <c r="T329" s="295">
        <v>0</v>
      </c>
      <c r="U329" s="295">
        <v>0</v>
      </c>
      <c r="V329" s="295">
        <v>0</v>
      </c>
      <c r="W329" s="295">
        <v>0</v>
      </c>
      <c r="X329" s="295">
        <v>0</v>
      </c>
      <c r="Y329" s="426"/>
      <c r="Z329" s="410"/>
      <c r="AA329" s="410"/>
      <c r="AB329" s="410"/>
      <c r="AC329" s="410">
        <v>1</v>
      </c>
      <c r="AD329" s="410"/>
      <c r="AE329" s="410"/>
      <c r="AF329" s="410"/>
      <c r="AG329" s="415"/>
      <c r="AH329" s="415"/>
      <c r="AI329" s="415"/>
      <c r="AJ329" s="415"/>
      <c r="AK329" s="415"/>
      <c r="AL329" s="415"/>
      <c r="AM329" s="296">
        <f>SUM(Y329:AL329)</f>
        <v>1</v>
      </c>
    </row>
    <row r="330" spans="1:39" outlineLevel="1">
      <c r="B330" s="294" t="s">
        <v>289</v>
      </c>
      <c r="C330" s="291" t="s">
        <v>163</v>
      </c>
      <c r="D330" s="295">
        <v>835</v>
      </c>
      <c r="E330" s="295">
        <v>835</v>
      </c>
      <c r="F330" s="295">
        <v>835</v>
      </c>
      <c r="G330" s="295">
        <v>835</v>
      </c>
      <c r="H330" s="295">
        <v>835</v>
      </c>
      <c r="I330" s="295">
        <v>835</v>
      </c>
      <c r="J330" s="295">
        <v>835</v>
      </c>
      <c r="K330" s="295">
        <v>835</v>
      </c>
      <c r="L330" s="295">
        <v>835</v>
      </c>
      <c r="M330" s="295">
        <v>835</v>
      </c>
      <c r="N330" s="295">
        <f>N329</f>
        <v>12</v>
      </c>
      <c r="O330" s="295">
        <v>0</v>
      </c>
      <c r="P330" s="295">
        <v>0</v>
      </c>
      <c r="Q330" s="295">
        <v>0</v>
      </c>
      <c r="R330" s="295">
        <v>0</v>
      </c>
      <c r="S330" s="295">
        <v>0</v>
      </c>
      <c r="T330" s="295">
        <v>0</v>
      </c>
      <c r="U330" s="295">
        <v>0</v>
      </c>
      <c r="V330" s="295">
        <v>0</v>
      </c>
      <c r="W330" s="295">
        <v>0</v>
      </c>
      <c r="X330" s="295">
        <v>0</v>
      </c>
      <c r="Y330" s="411">
        <f t="shared" ref="Y330:AL330" si="91">Y329</f>
        <v>0</v>
      </c>
      <c r="Z330" s="411">
        <f t="shared" si="91"/>
        <v>0</v>
      </c>
      <c r="AA330" s="411">
        <f t="shared" si="91"/>
        <v>0</v>
      </c>
      <c r="AB330" s="411">
        <f t="shared" si="91"/>
        <v>0</v>
      </c>
      <c r="AC330" s="411">
        <f t="shared" si="91"/>
        <v>1</v>
      </c>
      <c r="AD330" s="411">
        <f t="shared" si="91"/>
        <v>0</v>
      </c>
      <c r="AE330" s="411">
        <f t="shared" si="91"/>
        <v>0</v>
      </c>
      <c r="AF330" s="411">
        <f t="shared" si="91"/>
        <v>0</v>
      </c>
      <c r="AG330" s="411">
        <f t="shared" si="91"/>
        <v>0</v>
      </c>
      <c r="AH330" s="411">
        <f t="shared" si="91"/>
        <v>0</v>
      </c>
      <c r="AI330" s="411">
        <f t="shared" si="91"/>
        <v>0</v>
      </c>
      <c r="AJ330" s="411">
        <f t="shared" si="91"/>
        <v>0</v>
      </c>
      <c r="AK330" s="411">
        <f t="shared" si="91"/>
        <v>0</v>
      </c>
      <c r="AL330" s="411">
        <f t="shared" si="91"/>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75" hidden="1" outlineLevel="1">
      <c r="B332" s="288" t="s">
        <v>500</v>
      </c>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hidden="1" outlineLevel="1">
      <c r="A333" s="521">
        <v>33</v>
      </c>
      <c r="B333" s="519" t="s">
        <v>125</v>
      </c>
      <c r="C333" s="291" t="s">
        <v>25</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26"/>
      <c r="Z333" s="410"/>
      <c r="AA333" s="410"/>
      <c r="AB333" s="410"/>
      <c r="AC333" s="410"/>
      <c r="AD333" s="410"/>
      <c r="AE333" s="410"/>
      <c r="AF333" s="410"/>
      <c r="AG333" s="415"/>
      <c r="AH333" s="415"/>
      <c r="AI333" s="415"/>
      <c r="AJ333" s="415"/>
      <c r="AK333" s="415"/>
      <c r="AL333" s="415"/>
      <c r="AM333" s="296">
        <f>SUM(Y333:AL333)</f>
        <v>0</v>
      </c>
    </row>
    <row r="334" spans="1:39" hidden="1" outlineLevel="1">
      <c r="B334" s="294" t="s">
        <v>289</v>
      </c>
      <c r="C334" s="291" t="s">
        <v>163</v>
      </c>
      <c r="D334" s="295"/>
      <c r="E334" s="295"/>
      <c r="F334" s="295"/>
      <c r="G334" s="295"/>
      <c r="H334" s="295"/>
      <c r="I334" s="295"/>
      <c r="J334" s="295"/>
      <c r="K334" s="295"/>
      <c r="L334" s="295"/>
      <c r="M334" s="295"/>
      <c r="N334" s="295">
        <f>N333</f>
        <v>0</v>
      </c>
      <c r="O334" s="295"/>
      <c r="P334" s="295"/>
      <c r="Q334" s="295"/>
      <c r="R334" s="295"/>
      <c r="S334" s="295"/>
      <c r="T334" s="295"/>
      <c r="U334" s="295"/>
      <c r="V334" s="295"/>
      <c r="W334" s="295"/>
      <c r="X334" s="295"/>
      <c r="Y334" s="411">
        <f t="shared" ref="Y334:AL334" si="92">Y333</f>
        <v>0</v>
      </c>
      <c r="Z334" s="411">
        <f t="shared" si="92"/>
        <v>0</v>
      </c>
      <c r="AA334" s="411">
        <f t="shared" si="92"/>
        <v>0</v>
      </c>
      <c r="AB334" s="411">
        <f t="shared" si="92"/>
        <v>0</v>
      </c>
      <c r="AC334" s="411">
        <f t="shared" si="92"/>
        <v>0</v>
      </c>
      <c r="AD334" s="411">
        <f t="shared" si="92"/>
        <v>0</v>
      </c>
      <c r="AE334" s="411">
        <f t="shared" si="92"/>
        <v>0</v>
      </c>
      <c r="AF334" s="411">
        <f t="shared" si="92"/>
        <v>0</v>
      </c>
      <c r="AG334" s="411">
        <f t="shared" si="92"/>
        <v>0</v>
      </c>
      <c r="AH334" s="411">
        <f t="shared" si="92"/>
        <v>0</v>
      </c>
      <c r="AI334" s="411">
        <f t="shared" si="92"/>
        <v>0</v>
      </c>
      <c r="AJ334" s="411">
        <f t="shared" si="92"/>
        <v>0</v>
      </c>
      <c r="AK334" s="411">
        <f t="shared" si="92"/>
        <v>0</v>
      </c>
      <c r="AL334" s="411">
        <f t="shared" si="92"/>
        <v>0</v>
      </c>
      <c r="AM334" s="306"/>
    </row>
    <row r="335" spans="1:39" hidden="1" outlineLevel="1">
      <c r="B335" s="519"/>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idden="1" outlineLevel="1">
      <c r="A336" s="521">
        <v>34</v>
      </c>
      <c r="B336" s="519" t="s">
        <v>126</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 t="shared" ref="Y337:AL337" si="93">Y336</f>
        <v>0</v>
      </c>
      <c r="Z337" s="411">
        <f t="shared" si="93"/>
        <v>0</v>
      </c>
      <c r="AA337" s="411">
        <f t="shared" si="93"/>
        <v>0</v>
      </c>
      <c r="AB337" s="411">
        <f t="shared" si="93"/>
        <v>0</v>
      </c>
      <c r="AC337" s="411">
        <f t="shared" si="93"/>
        <v>0</v>
      </c>
      <c r="AD337" s="411">
        <f t="shared" si="93"/>
        <v>0</v>
      </c>
      <c r="AE337" s="411">
        <f t="shared" si="93"/>
        <v>0</v>
      </c>
      <c r="AF337" s="411">
        <f t="shared" si="93"/>
        <v>0</v>
      </c>
      <c r="AG337" s="411">
        <f t="shared" si="93"/>
        <v>0</v>
      </c>
      <c r="AH337" s="411">
        <f t="shared" si="93"/>
        <v>0</v>
      </c>
      <c r="AI337" s="411">
        <f t="shared" si="93"/>
        <v>0</v>
      </c>
      <c r="AJ337" s="411">
        <f t="shared" si="93"/>
        <v>0</v>
      </c>
      <c r="AK337" s="411">
        <f t="shared" si="93"/>
        <v>0</v>
      </c>
      <c r="AL337" s="411">
        <f t="shared" si="93"/>
        <v>0</v>
      </c>
      <c r="AM337" s="306"/>
    </row>
    <row r="338" spans="1:39" hidden="1"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idden="1" outlineLevel="1">
      <c r="A339" s="521">
        <v>35</v>
      </c>
      <c r="B339" s="519" t="s">
        <v>127</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 t="shared" ref="Y340:AL340" si="94">Y339</f>
        <v>0</v>
      </c>
      <c r="Z340" s="411">
        <f t="shared" si="94"/>
        <v>0</v>
      </c>
      <c r="AA340" s="411">
        <f t="shared" si="94"/>
        <v>0</v>
      </c>
      <c r="AB340" s="411">
        <f t="shared" si="94"/>
        <v>0</v>
      </c>
      <c r="AC340" s="411">
        <f t="shared" si="94"/>
        <v>0</v>
      </c>
      <c r="AD340" s="411">
        <f t="shared" si="94"/>
        <v>0</v>
      </c>
      <c r="AE340" s="411">
        <f t="shared" si="94"/>
        <v>0</v>
      </c>
      <c r="AF340" s="411">
        <f t="shared" si="94"/>
        <v>0</v>
      </c>
      <c r="AG340" s="411">
        <f t="shared" si="94"/>
        <v>0</v>
      </c>
      <c r="AH340" s="411">
        <f t="shared" si="94"/>
        <v>0</v>
      </c>
      <c r="AI340" s="411">
        <f t="shared" si="94"/>
        <v>0</v>
      </c>
      <c r="AJ340" s="411">
        <f t="shared" si="94"/>
        <v>0</v>
      </c>
      <c r="AK340" s="411">
        <f t="shared" si="94"/>
        <v>0</v>
      </c>
      <c r="AL340" s="411">
        <f t="shared" si="94"/>
        <v>0</v>
      </c>
      <c r="AM340" s="306"/>
    </row>
    <row r="341" spans="1:39" hidden="1" outlineLevel="1">
      <c r="B341" s="294"/>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75" hidden="1" outlineLevel="1">
      <c r="B342" s="288" t="s">
        <v>501</v>
      </c>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ht="45" hidden="1" outlineLevel="1">
      <c r="A343" s="521">
        <v>36</v>
      </c>
      <c r="B343" s="519" t="s">
        <v>128</v>
      </c>
      <c r="C343" s="291" t="s">
        <v>25</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26"/>
      <c r="Z343" s="410"/>
      <c r="AA343" s="410"/>
      <c r="AB343" s="410"/>
      <c r="AC343" s="410"/>
      <c r="AD343" s="410"/>
      <c r="AE343" s="410"/>
      <c r="AF343" s="410"/>
      <c r="AG343" s="415"/>
      <c r="AH343" s="415"/>
      <c r="AI343" s="415"/>
      <c r="AJ343" s="415"/>
      <c r="AK343" s="415"/>
      <c r="AL343" s="415"/>
      <c r="AM343" s="296">
        <f>SUM(Y343:AL343)</f>
        <v>0</v>
      </c>
    </row>
    <row r="344" spans="1:39" hidden="1" outlineLevel="1">
      <c r="B344" s="294" t="s">
        <v>289</v>
      </c>
      <c r="C344" s="291" t="s">
        <v>163</v>
      </c>
      <c r="D344" s="295"/>
      <c r="E344" s="295"/>
      <c r="F344" s="295"/>
      <c r="G344" s="295"/>
      <c r="H344" s="295"/>
      <c r="I344" s="295"/>
      <c r="J344" s="295"/>
      <c r="K344" s="295"/>
      <c r="L344" s="295"/>
      <c r="M344" s="295"/>
      <c r="N344" s="295">
        <f>N343</f>
        <v>12</v>
      </c>
      <c r="O344" s="295"/>
      <c r="P344" s="295"/>
      <c r="Q344" s="295"/>
      <c r="R344" s="295"/>
      <c r="S344" s="295"/>
      <c r="T344" s="295"/>
      <c r="U344" s="295"/>
      <c r="V344" s="295"/>
      <c r="W344" s="295"/>
      <c r="X344" s="295"/>
      <c r="Y344" s="411">
        <f t="shared" ref="Y344:AL344" si="95">Y343</f>
        <v>0</v>
      </c>
      <c r="Z344" s="411">
        <f t="shared" si="95"/>
        <v>0</v>
      </c>
      <c r="AA344" s="411">
        <f t="shared" si="95"/>
        <v>0</v>
      </c>
      <c r="AB344" s="411">
        <f t="shared" si="95"/>
        <v>0</v>
      </c>
      <c r="AC344" s="411">
        <f t="shared" si="95"/>
        <v>0</v>
      </c>
      <c r="AD344" s="411">
        <f t="shared" si="95"/>
        <v>0</v>
      </c>
      <c r="AE344" s="411">
        <f t="shared" si="95"/>
        <v>0</v>
      </c>
      <c r="AF344" s="411">
        <f t="shared" si="95"/>
        <v>0</v>
      </c>
      <c r="AG344" s="411">
        <f t="shared" si="95"/>
        <v>0</v>
      </c>
      <c r="AH344" s="411">
        <f t="shared" si="95"/>
        <v>0</v>
      </c>
      <c r="AI344" s="411">
        <f t="shared" si="95"/>
        <v>0</v>
      </c>
      <c r="AJ344" s="411">
        <f t="shared" si="95"/>
        <v>0</v>
      </c>
      <c r="AK344" s="411">
        <f t="shared" si="95"/>
        <v>0</v>
      </c>
      <c r="AL344" s="411">
        <f t="shared" si="95"/>
        <v>0</v>
      </c>
      <c r="AM344" s="306"/>
    </row>
    <row r="345" spans="1:39" hidden="1" outlineLevel="1">
      <c r="B345" s="519"/>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30" hidden="1" outlineLevel="1">
      <c r="A346" s="521">
        <v>37</v>
      </c>
      <c r="B346" s="519" t="s">
        <v>129</v>
      </c>
      <c r="C346" s="291" t="s">
        <v>25</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26"/>
      <c r="Z346" s="410"/>
      <c r="AA346" s="410"/>
      <c r="AB346" s="410"/>
      <c r="AC346" s="410"/>
      <c r="AD346" s="410"/>
      <c r="AE346" s="410"/>
      <c r="AF346" s="410"/>
      <c r="AG346" s="415"/>
      <c r="AH346" s="415"/>
      <c r="AI346" s="415"/>
      <c r="AJ346" s="415"/>
      <c r="AK346" s="415"/>
      <c r="AL346" s="415"/>
      <c r="AM346" s="296">
        <f>SUM(Y346:AL346)</f>
        <v>0</v>
      </c>
    </row>
    <row r="347" spans="1:39" hidden="1" outlineLevel="1">
      <c r="B347" s="294" t="s">
        <v>289</v>
      </c>
      <c r="C347" s="291" t="s">
        <v>163</v>
      </c>
      <c r="D347" s="295"/>
      <c r="E347" s="295"/>
      <c r="F347" s="295"/>
      <c r="G347" s="295"/>
      <c r="H347" s="295"/>
      <c r="I347" s="295"/>
      <c r="J347" s="295"/>
      <c r="K347" s="295"/>
      <c r="L347" s="295"/>
      <c r="M347" s="295"/>
      <c r="N347" s="295">
        <f>N346</f>
        <v>12</v>
      </c>
      <c r="O347" s="295"/>
      <c r="P347" s="295"/>
      <c r="Q347" s="295"/>
      <c r="R347" s="295"/>
      <c r="S347" s="295"/>
      <c r="T347" s="295"/>
      <c r="U347" s="295"/>
      <c r="V347" s="295"/>
      <c r="W347" s="295"/>
      <c r="X347" s="295"/>
      <c r="Y347" s="411">
        <f t="shared" ref="Y347:AL347" si="96">Y346</f>
        <v>0</v>
      </c>
      <c r="Z347" s="411">
        <f t="shared" si="96"/>
        <v>0</v>
      </c>
      <c r="AA347" s="411">
        <f t="shared" si="96"/>
        <v>0</v>
      </c>
      <c r="AB347" s="411">
        <f t="shared" si="96"/>
        <v>0</v>
      </c>
      <c r="AC347" s="411">
        <f t="shared" si="96"/>
        <v>0</v>
      </c>
      <c r="AD347" s="411">
        <f t="shared" si="96"/>
        <v>0</v>
      </c>
      <c r="AE347" s="411">
        <f t="shared" si="96"/>
        <v>0</v>
      </c>
      <c r="AF347" s="411">
        <f t="shared" si="96"/>
        <v>0</v>
      </c>
      <c r="AG347" s="411">
        <f t="shared" si="96"/>
        <v>0</v>
      </c>
      <c r="AH347" s="411">
        <f t="shared" si="96"/>
        <v>0</v>
      </c>
      <c r="AI347" s="411">
        <f t="shared" si="96"/>
        <v>0</v>
      </c>
      <c r="AJ347" s="411">
        <f t="shared" si="96"/>
        <v>0</v>
      </c>
      <c r="AK347" s="411">
        <f t="shared" si="96"/>
        <v>0</v>
      </c>
      <c r="AL347" s="411">
        <f t="shared" si="96"/>
        <v>0</v>
      </c>
      <c r="AM347" s="306"/>
    </row>
    <row r="348" spans="1:39" hidden="1" outlineLevel="1">
      <c r="B348" s="519"/>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idden="1" outlineLevel="1">
      <c r="A349" s="521">
        <v>38</v>
      </c>
      <c r="B349" s="519" t="s">
        <v>130</v>
      </c>
      <c r="C349" s="291" t="s">
        <v>25</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26"/>
      <c r="Z349" s="410"/>
      <c r="AA349" s="410"/>
      <c r="AB349" s="410"/>
      <c r="AC349" s="410"/>
      <c r="AD349" s="410"/>
      <c r="AE349" s="410"/>
      <c r="AF349" s="410"/>
      <c r="AG349" s="415"/>
      <c r="AH349" s="415"/>
      <c r="AI349" s="415"/>
      <c r="AJ349" s="415"/>
      <c r="AK349" s="415"/>
      <c r="AL349" s="415"/>
      <c r="AM349" s="296">
        <f>SUM(Y349:AL349)</f>
        <v>0</v>
      </c>
    </row>
    <row r="350" spans="1:39" hidden="1" outlineLevel="1">
      <c r="B350" s="294" t="s">
        <v>289</v>
      </c>
      <c r="C350" s="291" t="s">
        <v>163</v>
      </c>
      <c r="D350" s="295"/>
      <c r="E350" s="295"/>
      <c r="F350" s="295"/>
      <c r="G350" s="295"/>
      <c r="H350" s="295"/>
      <c r="I350" s="295"/>
      <c r="J350" s="295"/>
      <c r="K350" s="295"/>
      <c r="L350" s="295"/>
      <c r="M350" s="295"/>
      <c r="N350" s="295">
        <f>N349</f>
        <v>12</v>
      </c>
      <c r="O350" s="295"/>
      <c r="P350" s="295"/>
      <c r="Q350" s="295"/>
      <c r="R350" s="295"/>
      <c r="S350" s="295"/>
      <c r="T350" s="295"/>
      <c r="U350" s="295"/>
      <c r="V350" s="295"/>
      <c r="W350" s="295"/>
      <c r="X350" s="295"/>
      <c r="Y350" s="411">
        <f t="shared" ref="Y350:AL350" si="97">Y349</f>
        <v>0</v>
      </c>
      <c r="Z350" s="411">
        <f t="shared" si="97"/>
        <v>0</v>
      </c>
      <c r="AA350" s="411">
        <f t="shared" si="97"/>
        <v>0</v>
      </c>
      <c r="AB350" s="411">
        <f t="shared" si="97"/>
        <v>0</v>
      </c>
      <c r="AC350" s="411">
        <f t="shared" si="97"/>
        <v>0</v>
      </c>
      <c r="AD350" s="411">
        <f t="shared" si="97"/>
        <v>0</v>
      </c>
      <c r="AE350" s="411">
        <f t="shared" si="97"/>
        <v>0</v>
      </c>
      <c r="AF350" s="411">
        <f t="shared" si="97"/>
        <v>0</v>
      </c>
      <c r="AG350" s="411">
        <f t="shared" si="97"/>
        <v>0</v>
      </c>
      <c r="AH350" s="411">
        <f t="shared" si="97"/>
        <v>0</v>
      </c>
      <c r="AI350" s="411">
        <f t="shared" si="97"/>
        <v>0</v>
      </c>
      <c r="AJ350" s="411">
        <f t="shared" si="97"/>
        <v>0</v>
      </c>
      <c r="AK350" s="411">
        <f t="shared" si="97"/>
        <v>0</v>
      </c>
      <c r="AL350" s="411">
        <f t="shared" si="97"/>
        <v>0</v>
      </c>
      <c r="AM350" s="306"/>
    </row>
    <row r="351" spans="1:39" hidden="1" outlineLevel="1">
      <c r="B351" s="519"/>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30" hidden="1" outlineLevel="1">
      <c r="A352" s="521">
        <v>39</v>
      </c>
      <c r="B352" s="519" t="s">
        <v>131</v>
      </c>
      <c r="C352" s="291" t="s">
        <v>25</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26"/>
      <c r="Z352" s="410"/>
      <c r="AA352" s="410"/>
      <c r="AB352" s="410"/>
      <c r="AC352" s="410"/>
      <c r="AD352" s="410"/>
      <c r="AE352" s="410"/>
      <c r="AF352" s="410"/>
      <c r="AG352" s="415"/>
      <c r="AH352" s="415"/>
      <c r="AI352" s="415"/>
      <c r="AJ352" s="415"/>
      <c r="AK352" s="415"/>
      <c r="AL352" s="415"/>
      <c r="AM352" s="296">
        <f>SUM(Y352:AL352)</f>
        <v>0</v>
      </c>
    </row>
    <row r="353" spans="1:39" hidden="1" outlineLevel="1">
      <c r="B353" s="294" t="s">
        <v>289</v>
      </c>
      <c r="C353" s="291" t="s">
        <v>163</v>
      </c>
      <c r="D353" s="295"/>
      <c r="E353" s="295"/>
      <c r="F353" s="295"/>
      <c r="G353" s="295"/>
      <c r="H353" s="295"/>
      <c r="I353" s="295"/>
      <c r="J353" s="295"/>
      <c r="K353" s="295"/>
      <c r="L353" s="295"/>
      <c r="M353" s="295"/>
      <c r="N353" s="295">
        <f>N352</f>
        <v>12</v>
      </c>
      <c r="O353" s="295"/>
      <c r="P353" s="295"/>
      <c r="Q353" s="295"/>
      <c r="R353" s="295"/>
      <c r="S353" s="295"/>
      <c r="T353" s="295"/>
      <c r="U353" s="295"/>
      <c r="V353" s="295"/>
      <c r="W353" s="295"/>
      <c r="X353" s="295"/>
      <c r="Y353" s="411">
        <f t="shared" ref="Y353:AL353" si="98">Y352</f>
        <v>0</v>
      </c>
      <c r="Z353" s="411">
        <f t="shared" si="98"/>
        <v>0</v>
      </c>
      <c r="AA353" s="411">
        <f t="shared" si="98"/>
        <v>0</v>
      </c>
      <c r="AB353" s="411">
        <f t="shared" si="98"/>
        <v>0</v>
      </c>
      <c r="AC353" s="411">
        <f t="shared" si="98"/>
        <v>0</v>
      </c>
      <c r="AD353" s="411">
        <f t="shared" si="98"/>
        <v>0</v>
      </c>
      <c r="AE353" s="411">
        <f t="shared" si="98"/>
        <v>0</v>
      </c>
      <c r="AF353" s="411">
        <f t="shared" si="98"/>
        <v>0</v>
      </c>
      <c r="AG353" s="411">
        <f t="shared" si="98"/>
        <v>0</v>
      </c>
      <c r="AH353" s="411">
        <f t="shared" si="98"/>
        <v>0</v>
      </c>
      <c r="AI353" s="411">
        <f t="shared" si="98"/>
        <v>0</v>
      </c>
      <c r="AJ353" s="411">
        <f t="shared" si="98"/>
        <v>0</v>
      </c>
      <c r="AK353" s="411">
        <f t="shared" si="98"/>
        <v>0</v>
      </c>
      <c r="AL353" s="411">
        <f t="shared" si="98"/>
        <v>0</v>
      </c>
      <c r="AM353" s="306"/>
    </row>
    <row r="354" spans="1:39" hidden="1" outlineLevel="1">
      <c r="B354" s="519"/>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30" hidden="1" outlineLevel="1">
      <c r="A355" s="521">
        <v>40</v>
      </c>
      <c r="B355" s="519" t="s">
        <v>132</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26"/>
      <c r="Z355" s="410"/>
      <c r="AA355" s="410"/>
      <c r="AB355" s="410"/>
      <c r="AC355" s="410"/>
      <c r="AD355" s="410"/>
      <c r="AE355" s="410"/>
      <c r="AF355" s="410"/>
      <c r="AG355" s="415"/>
      <c r="AH355" s="415"/>
      <c r="AI355" s="415"/>
      <c r="AJ355" s="415"/>
      <c r="AK355" s="415"/>
      <c r="AL355" s="415"/>
      <c r="AM355" s="296">
        <f>SUM(Y355:AL355)</f>
        <v>0</v>
      </c>
    </row>
    <row r="356" spans="1:39" hidden="1" outlineLevel="1">
      <c r="B356" s="294" t="s">
        <v>289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 t="shared" ref="Y356:AL356" si="99">Y355</f>
        <v>0</v>
      </c>
      <c r="Z356" s="411">
        <f t="shared" si="99"/>
        <v>0</v>
      </c>
      <c r="AA356" s="411">
        <f t="shared" si="99"/>
        <v>0</v>
      </c>
      <c r="AB356" s="411">
        <f t="shared" si="99"/>
        <v>0</v>
      </c>
      <c r="AC356" s="411">
        <f t="shared" si="99"/>
        <v>0</v>
      </c>
      <c r="AD356" s="411">
        <f t="shared" si="99"/>
        <v>0</v>
      </c>
      <c r="AE356" s="411">
        <f t="shared" si="99"/>
        <v>0</v>
      </c>
      <c r="AF356" s="411">
        <f t="shared" si="99"/>
        <v>0</v>
      </c>
      <c r="AG356" s="411">
        <f t="shared" si="99"/>
        <v>0</v>
      </c>
      <c r="AH356" s="411">
        <f t="shared" si="99"/>
        <v>0</v>
      </c>
      <c r="AI356" s="411">
        <f t="shared" si="99"/>
        <v>0</v>
      </c>
      <c r="AJ356" s="411">
        <f t="shared" si="99"/>
        <v>0</v>
      </c>
      <c r="AK356" s="411">
        <f t="shared" si="99"/>
        <v>0</v>
      </c>
      <c r="AL356" s="411">
        <f t="shared" si="99"/>
        <v>0</v>
      </c>
      <c r="AM356" s="306"/>
    </row>
    <row r="357" spans="1:39" hidden="1" outlineLevel="1">
      <c r="B357" s="519"/>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45" hidden="1" outlineLevel="1">
      <c r="A358" s="521">
        <v>41</v>
      </c>
      <c r="B358" s="519" t="s">
        <v>133</v>
      </c>
      <c r="C358" s="291" t="s">
        <v>25</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26"/>
      <c r="Z358" s="410"/>
      <c r="AA358" s="410"/>
      <c r="AB358" s="410"/>
      <c r="AC358" s="410"/>
      <c r="AD358" s="410"/>
      <c r="AE358" s="410"/>
      <c r="AF358" s="410"/>
      <c r="AG358" s="415"/>
      <c r="AH358" s="415"/>
      <c r="AI358" s="415"/>
      <c r="AJ358" s="415"/>
      <c r="AK358" s="415"/>
      <c r="AL358" s="415"/>
      <c r="AM358" s="296">
        <f>SUM(Y358:AL358)</f>
        <v>0</v>
      </c>
    </row>
    <row r="359" spans="1:39" hidden="1" outlineLevel="1">
      <c r="B359" s="294" t="s">
        <v>289</v>
      </c>
      <c r="C359" s="291" t="s">
        <v>163</v>
      </c>
      <c r="D359" s="295"/>
      <c r="E359" s="295"/>
      <c r="F359" s="295"/>
      <c r="G359" s="295"/>
      <c r="H359" s="295"/>
      <c r="I359" s="295"/>
      <c r="J359" s="295"/>
      <c r="K359" s="295"/>
      <c r="L359" s="295"/>
      <c r="M359" s="295"/>
      <c r="N359" s="295">
        <f>N358</f>
        <v>12</v>
      </c>
      <c r="O359" s="295"/>
      <c r="P359" s="295"/>
      <c r="Q359" s="295"/>
      <c r="R359" s="295"/>
      <c r="S359" s="295"/>
      <c r="T359" s="295"/>
      <c r="U359" s="295"/>
      <c r="V359" s="295"/>
      <c r="W359" s="295"/>
      <c r="X359" s="295"/>
      <c r="Y359" s="411">
        <f t="shared" ref="Y359:AL359" si="100">Y358</f>
        <v>0</v>
      </c>
      <c r="Z359" s="411">
        <f t="shared" si="100"/>
        <v>0</v>
      </c>
      <c r="AA359" s="411">
        <f t="shared" si="100"/>
        <v>0</v>
      </c>
      <c r="AB359" s="411">
        <f t="shared" si="100"/>
        <v>0</v>
      </c>
      <c r="AC359" s="411">
        <f t="shared" si="100"/>
        <v>0</v>
      </c>
      <c r="AD359" s="411">
        <f t="shared" si="100"/>
        <v>0</v>
      </c>
      <c r="AE359" s="411">
        <f t="shared" si="100"/>
        <v>0</v>
      </c>
      <c r="AF359" s="411">
        <f t="shared" si="100"/>
        <v>0</v>
      </c>
      <c r="AG359" s="411">
        <f t="shared" si="100"/>
        <v>0</v>
      </c>
      <c r="AH359" s="411">
        <f t="shared" si="100"/>
        <v>0</v>
      </c>
      <c r="AI359" s="411">
        <f t="shared" si="100"/>
        <v>0</v>
      </c>
      <c r="AJ359" s="411">
        <f t="shared" si="100"/>
        <v>0</v>
      </c>
      <c r="AK359" s="411">
        <f t="shared" si="100"/>
        <v>0</v>
      </c>
      <c r="AL359" s="411">
        <f t="shared" si="100"/>
        <v>0</v>
      </c>
      <c r="AM359" s="306"/>
    </row>
    <row r="360" spans="1:39" hidden="1" outlineLevel="1">
      <c r="B360" s="519"/>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45" hidden="1" outlineLevel="1">
      <c r="A361" s="521">
        <v>42</v>
      </c>
      <c r="B361" s="519" t="s">
        <v>134</v>
      </c>
      <c r="C361" s="291" t="s">
        <v>25</v>
      </c>
      <c r="D361" s="295"/>
      <c r="E361" s="295"/>
      <c r="F361" s="295"/>
      <c r="G361" s="295"/>
      <c r="H361" s="295"/>
      <c r="I361" s="295"/>
      <c r="J361" s="295"/>
      <c r="K361" s="295"/>
      <c r="L361" s="295"/>
      <c r="M361" s="295"/>
      <c r="N361" s="291"/>
      <c r="O361" s="295"/>
      <c r="P361" s="295"/>
      <c r="Q361" s="295"/>
      <c r="R361" s="295"/>
      <c r="S361" s="295"/>
      <c r="T361" s="295"/>
      <c r="U361" s="295"/>
      <c r="V361" s="295"/>
      <c r="W361" s="295"/>
      <c r="X361" s="295"/>
      <c r="Y361" s="426"/>
      <c r="Z361" s="410"/>
      <c r="AA361" s="410"/>
      <c r="AB361" s="410"/>
      <c r="AC361" s="410"/>
      <c r="AD361" s="410"/>
      <c r="AE361" s="410"/>
      <c r="AF361" s="410"/>
      <c r="AG361" s="415"/>
      <c r="AH361" s="415"/>
      <c r="AI361" s="415"/>
      <c r="AJ361" s="415"/>
      <c r="AK361" s="415"/>
      <c r="AL361" s="415"/>
      <c r="AM361" s="296">
        <f>SUM(Y361:AL361)</f>
        <v>0</v>
      </c>
    </row>
    <row r="362" spans="1:39" hidden="1" outlineLevel="1">
      <c r="B362" s="294" t="s">
        <v>289</v>
      </c>
      <c r="C362" s="291" t="s">
        <v>163</v>
      </c>
      <c r="D362" s="295"/>
      <c r="E362" s="295"/>
      <c r="F362" s="295"/>
      <c r="G362" s="295"/>
      <c r="H362" s="295"/>
      <c r="I362" s="295"/>
      <c r="J362" s="295"/>
      <c r="K362" s="295"/>
      <c r="L362" s="295"/>
      <c r="M362" s="295"/>
      <c r="N362" s="467"/>
      <c r="O362" s="295"/>
      <c r="P362" s="295"/>
      <c r="Q362" s="295"/>
      <c r="R362" s="295"/>
      <c r="S362" s="295"/>
      <c r="T362" s="295"/>
      <c r="U362" s="295"/>
      <c r="V362" s="295"/>
      <c r="W362" s="295"/>
      <c r="X362" s="295"/>
      <c r="Y362" s="411">
        <f t="shared" ref="Y362:AL362" si="101">Y361</f>
        <v>0</v>
      </c>
      <c r="Z362" s="411">
        <f t="shared" si="101"/>
        <v>0</v>
      </c>
      <c r="AA362" s="411">
        <f t="shared" si="101"/>
        <v>0</v>
      </c>
      <c r="AB362" s="411">
        <f t="shared" si="101"/>
        <v>0</v>
      </c>
      <c r="AC362" s="411">
        <f t="shared" si="101"/>
        <v>0</v>
      </c>
      <c r="AD362" s="411">
        <f t="shared" si="101"/>
        <v>0</v>
      </c>
      <c r="AE362" s="411">
        <f t="shared" si="101"/>
        <v>0</v>
      </c>
      <c r="AF362" s="411">
        <f t="shared" si="101"/>
        <v>0</v>
      </c>
      <c r="AG362" s="411">
        <f t="shared" si="101"/>
        <v>0</v>
      </c>
      <c r="AH362" s="411">
        <f t="shared" si="101"/>
        <v>0</v>
      </c>
      <c r="AI362" s="411">
        <f t="shared" si="101"/>
        <v>0</v>
      </c>
      <c r="AJ362" s="411">
        <f t="shared" si="101"/>
        <v>0</v>
      </c>
      <c r="AK362" s="411">
        <f t="shared" si="101"/>
        <v>0</v>
      </c>
      <c r="AL362" s="411">
        <f t="shared" si="101"/>
        <v>0</v>
      </c>
      <c r="AM362" s="306"/>
    </row>
    <row r="363" spans="1:39" hidden="1" outlineLevel="1">
      <c r="B363" s="519"/>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30" hidden="1" outlineLevel="1">
      <c r="A364" s="521">
        <v>43</v>
      </c>
      <c r="B364" s="519" t="s">
        <v>135</v>
      </c>
      <c r="C364" s="291" t="s">
        <v>25</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26"/>
      <c r="Z364" s="410"/>
      <c r="AA364" s="410"/>
      <c r="AB364" s="410"/>
      <c r="AC364" s="410"/>
      <c r="AD364" s="410"/>
      <c r="AE364" s="410"/>
      <c r="AF364" s="410"/>
      <c r="AG364" s="415"/>
      <c r="AH364" s="415"/>
      <c r="AI364" s="415"/>
      <c r="AJ364" s="415"/>
      <c r="AK364" s="415"/>
      <c r="AL364" s="415"/>
      <c r="AM364" s="296">
        <f>SUM(Y364:AL364)</f>
        <v>0</v>
      </c>
    </row>
    <row r="365" spans="1:39" hidden="1" outlineLevel="1">
      <c r="B365" s="294" t="s">
        <v>289</v>
      </c>
      <c r="C365" s="291" t="s">
        <v>163</v>
      </c>
      <c r="D365" s="295"/>
      <c r="E365" s="295"/>
      <c r="F365" s="295"/>
      <c r="G365" s="295"/>
      <c r="H365" s="295"/>
      <c r="I365" s="295"/>
      <c r="J365" s="295"/>
      <c r="K365" s="295"/>
      <c r="L365" s="295"/>
      <c r="M365" s="295"/>
      <c r="N365" s="295">
        <f>N364</f>
        <v>12</v>
      </c>
      <c r="O365" s="295"/>
      <c r="P365" s="295"/>
      <c r="Q365" s="295"/>
      <c r="R365" s="295"/>
      <c r="S365" s="295"/>
      <c r="T365" s="295"/>
      <c r="U365" s="295"/>
      <c r="V365" s="295"/>
      <c r="W365" s="295"/>
      <c r="X365" s="295"/>
      <c r="Y365" s="411">
        <f t="shared" ref="Y365:AL365" si="102">Y364</f>
        <v>0</v>
      </c>
      <c r="Z365" s="411">
        <f t="shared" si="102"/>
        <v>0</v>
      </c>
      <c r="AA365" s="411">
        <f t="shared" si="102"/>
        <v>0</v>
      </c>
      <c r="AB365" s="411">
        <f t="shared" si="102"/>
        <v>0</v>
      </c>
      <c r="AC365" s="411">
        <f t="shared" si="102"/>
        <v>0</v>
      </c>
      <c r="AD365" s="411">
        <f t="shared" si="102"/>
        <v>0</v>
      </c>
      <c r="AE365" s="411">
        <f t="shared" si="102"/>
        <v>0</v>
      </c>
      <c r="AF365" s="411">
        <f t="shared" si="102"/>
        <v>0</v>
      </c>
      <c r="AG365" s="411">
        <f t="shared" si="102"/>
        <v>0</v>
      </c>
      <c r="AH365" s="411">
        <f t="shared" si="102"/>
        <v>0</v>
      </c>
      <c r="AI365" s="411">
        <f t="shared" si="102"/>
        <v>0</v>
      </c>
      <c r="AJ365" s="411">
        <f t="shared" si="102"/>
        <v>0</v>
      </c>
      <c r="AK365" s="411">
        <f t="shared" si="102"/>
        <v>0</v>
      </c>
      <c r="AL365" s="411">
        <f t="shared" si="102"/>
        <v>0</v>
      </c>
      <c r="AM365" s="306"/>
    </row>
    <row r="366" spans="1:39" hidden="1" outlineLevel="1">
      <c r="B366" s="519"/>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45" hidden="1" outlineLevel="1">
      <c r="A367" s="521">
        <v>44</v>
      </c>
      <c r="B367" s="519" t="s">
        <v>136</v>
      </c>
      <c r="C367" s="291" t="s">
        <v>25</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26"/>
      <c r="Z367" s="410"/>
      <c r="AA367" s="410"/>
      <c r="AB367" s="410"/>
      <c r="AC367" s="410"/>
      <c r="AD367" s="410"/>
      <c r="AE367" s="410"/>
      <c r="AF367" s="410"/>
      <c r="AG367" s="415"/>
      <c r="AH367" s="415"/>
      <c r="AI367" s="415"/>
      <c r="AJ367" s="415"/>
      <c r="AK367" s="415"/>
      <c r="AL367" s="415"/>
      <c r="AM367" s="296">
        <f>SUM(Y367:AL367)</f>
        <v>0</v>
      </c>
    </row>
    <row r="368" spans="1:39" hidden="1" outlineLevel="1">
      <c r="B368" s="294" t="s">
        <v>289</v>
      </c>
      <c r="C368" s="291" t="s">
        <v>163</v>
      </c>
      <c r="D368" s="295"/>
      <c r="E368" s="295"/>
      <c r="F368" s="295"/>
      <c r="G368" s="295"/>
      <c r="H368" s="295"/>
      <c r="I368" s="295"/>
      <c r="J368" s="295"/>
      <c r="K368" s="295"/>
      <c r="L368" s="295"/>
      <c r="M368" s="295"/>
      <c r="N368" s="295">
        <f>N367</f>
        <v>12</v>
      </c>
      <c r="O368" s="295"/>
      <c r="P368" s="295"/>
      <c r="Q368" s="295"/>
      <c r="R368" s="295"/>
      <c r="S368" s="295"/>
      <c r="T368" s="295"/>
      <c r="U368" s="295"/>
      <c r="V368" s="295"/>
      <c r="W368" s="295"/>
      <c r="X368" s="295"/>
      <c r="Y368" s="411">
        <f t="shared" ref="Y368:AL368" si="103">Y367</f>
        <v>0</v>
      </c>
      <c r="Z368" s="411">
        <f t="shared" si="103"/>
        <v>0</v>
      </c>
      <c r="AA368" s="411">
        <f t="shared" si="103"/>
        <v>0</v>
      </c>
      <c r="AB368" s="411">
        <f t="shared" si="103"/>
        <v>0</v>
      </c>
      <c r="AC368" s="411">
        <f t="shared" si="103"/>
        <v>0</v>
      </c>
      <c r="AD368" s="411">
        <f t="shared" si="103"/>
        <v>0</v>
      </c>
      <c r="AE368" s="411">
        <f t="shared" si="103"/>
        <v>0</v>
      </c>
      <c r="AF368" s="411">
        <f t="shared" si="103"/>
        <v>0</v>
      </c>
      <c r="AG368" s="411">
        <f t="shared" si="103"/>
        <v>0</v>
      </c>
      <c r="AH368" s="411">
        <f t="shared" si="103"/>
        <v>0</v>
      </c>
      <c r="AI368" s="411">
        <f t="shared" si="103"/>
        <v>0</v>
      </c>
      <c r="AJ368" s="411">
        <f t="shared" si="103"/>
        <v>0</v>
      </c>
      <c r="AK368" s="411">
        <f t="shared" si="103"/>
        <v>0</v>
      </c>
      <c r="AL368" s="411">
        <f t="shared" si="103"/>
        <v>0</v>
      </c>
      <c r="AM368" s="306"/>
    </row>
    <row r="369" spans="1:39" hidden="1" outlineLevel="1">
      <c r="B369" s="519"/>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39" ht="30" hidden="1" outlineLevel="1">
      <c r="A370" s="521">
        <v>45</v>
      </c>
      <c r="B370" s="519" t="s">
        <v>137</v>
      </c>
      <c r="C370" s="291" t="s">
        <v>25</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26"/>
      <c r="Z370" s="410"/>
      <c r="AA370" s="410"/>
      <c r="AB370" s="410"/>
      <c r="AC370" s="410"/>
      <c r="AD370" s="410"/>
      <c r="AE370" s="410"/>
      <c r="AF370" s="410"/>
      <c r="AG370" s="415"/>
      <c r="AH370" s="415"/>
      <c r="AI370" s="415"/>
      <c r="AJ370" s="415"/>
      <c r="AK370" s="415"/>
      <c r="AL370" s="415"/>
      <c r="AM370" s="296">
        <f>SUM(Y370:AL370)</f>
        <v>0</v>
      </c>
    </row>
    <row r="371" spans="1:39" hidden="1" outlineLevel="1">
      <c r="B371" s="294" t="s">
        <v>289</v>
      </c>
      <c r="C371" s="291" t="s">
        <v>163</v>
      </c>
      <c r="D371" s="295"/>
      <c r="E371" s="295"/>
      <c r="F371" s="295"/>
      <c r="G371" s="295"/>
      <c r="H371" s="295"/>
      <c r="I371" s="295"/>
      <c r="J371" s="295"/>
      <c r="K371" s="295"/>
      <c r="L371" s="295"/>
      <c r="M371" s="295"/>
      <c r="N371" s="295">
        <f>N370</f>
        <v>12</v>
      </c>
      <c r="O371" s="295"/>
      <c r="P371" s="295"/>
      <c r="Q371" s="295"/>
      <c r="R371" s="295"/>
      <c r="S371" s="295"/>
      <c r="T371" s="295"/>
      <c r="U371" s="295"/>
      <c r="V371" s="295"/>
      <c r="W371" s="295"/>
      <c r="X371" s="295"/>
      <c r="Y371" s="411">
        <f t="shared" ref="Y371:AL371" si="104">Y370</f>
        <v>0</v>
      </c>
      <c r="Z371" s="411">
        <f t="shared" si="104"/>
        <v>0</v>
      </c>
      <c r="AA371" s="411">
        <f t="shared" si="104"/>
        <v>0</v>
      </c>
      <c r="AB371" s="411">
        <f t="shared" si="104"/>
        <v>0</v>
      </c>
      <c r="AC371" s="411">
        <f t="shared" si="104"/>
        <v>0</v>
      </c>
      <c r="AD371" s="411">
        <f t="shared" si="104"/>
        <v>0</v>
      </c>
      <c r="AE371" s="411">
        <f t="shared" si="104"/>
        <v>0</v>
      </c>
      <c r="AF371" s="411">
        <f t="shared" si="104"/>
        <v>0</v>
      </c>
      <c r="AG371" s="411">
        <f t="shared" si="104"/>
        <v>0</v>
      </c>
      <c r="AH371" s="411">
        <f t="shared" si="104"/>
        <v>0</v>
      </c>
      <c r="AI371" s="411">
        <f t="shared" si="104"/>
        <v>0</v>
      </c>
      <c r="AJ371" s="411">
        <f t="shared" si="104"/>
        <v>0</v>
      </c>
      <c r="AK371" s="411">
        <f t="shared" si="104"/>
        <v>0</v>
      </c>
      <c r="AL371" s="411">
        <f t="shared" si="104"/>
        <v>0</v>
      </c>
      <c r="AM371" s="306"/>
    </row>
    <row r="372" spans="1:39" hidden="1" outlineLevel="1">
      <c r="B372" s="519"/>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39" ht="30" hidden="1" outlineLevel="1">
      <c r="A373" s="521">
        <v>46</v>
      </c>
      <c r="B373" s="519" t="s">
        <v>138</v>
      </c>
      <c r="C373" s="291" t="s">
        <v>25</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26"/>
      <c r="Z373" s="410"/>
      <c r="AA373" s="410"/>
      <c r="AB373" s="410"/>
      <c r="AC373" s="410"/>
      <c r="AD373" s="410"/>
      <c r="AE373" s="410"/>
      <c r="AF373" s="410"/>
      <c r="AG373" s="415"/>
      <c r="AH373" s="415"/>
      <c r="AI373" s="415"/>
      <c r="AJ373" s="415"/>
      <c r="AK373" s="415"/>
      <c r="AL373" s="415"/>
      <c r="AM373" s="296">
        <f>SUM(Y373:AL373)</f>
        <v>0</v>
      </c>
    </row>
    <row r="374" spans="1:39" hidden="1" outlineLevel="1">
      <c r="B374" s="294" t="s">
        <v>289</v>
      </c>
      <c r="C374" s="291" t="s">
        <v>163</v>
      </c>
      <c r="D374" s="295"/>
      <c r="E374" s="295"/>
      <c r="F374" s="295"/>
      <c r="G374" s="295"/>
      <c r="H374" s="295"/>
      <c r="I374" s="295"/>
      <c r="J374" s="295"/>
      <c r="K374" s="295"/>
      <c r="L374" s="295"/>
      <c r="M374" s="295"/>
      <c r="N374" s="295">
        <f>N373</f>
        <v>12</v>
      </c>
      <c r="O374" s="295"/>
      <c r="P374" s="295"/>
      <c r="Q374" s="295"/>
      <c r="R374" s="295"/>
      <c r="S374" s="295"/>
      <c r="T374" s="295"/>
      <c r="U374" s="295"/>
      <c r="V374" s="295"/>
      <c r="W374" s="295"/>
      <c r="X374" s="295"/>
      <c r="Y374" s="411">
        <f t="shared" ref="Y374:AL374" si="105">Y373</f>
        <v>0</v>
      </c>
      <c r="Z374" s="411">
        <f t="shared" si="105"/>
        <v>0</v>
      </c>
      <c r="AA374" s="411">
        <f t="shared" si="105"/>
        <v>0</v>
      </c>
      <c r="AB374" s="411">
        <f t="shared" si="105"/>
        <v>0</v>
      </c>
      <c r="AC374" s="411">
        <f t="shared" si="105"/>
        <v>0</v>
      </c>
      <c r="AD374" s="411">
        <f t="shared" si="105"/>
        <v>0</v>
      </c>
      <c r="AE374" s="411">
        <f t="shared" si="105"/>
        <v>0</v>
      </c>
      <c r="AF374" s="411">
        <f t="shared" si="105"/>
        <v>0</v>
      </c>
      <c r="AG374" s="411">
        <f t="shared" si="105"/>
        <v>0</v>
      </c>
      <c r="AH374" s="411">
        <f t="shared" si="105"/>
        <v>0</v>
      </c>
      <c r="AI374" s="411">
        <f t="shared" si="105"/>
        <v>0</v>
      </c>
      <c r="AJ374" s="411">
        <f t="shared" si="105"/>
        <v>0</v>
      </c>
      <c r="AK374" s="411">
        <f t="shared" si="105"/>
        <v>0</v>
      </c>
      <c r="AL374" s="411">
        <f t="shared" si="105"/>
        <v>0</v>
      </c>
      <c r="AM374" s="306"/>
    </row>
    <row r="375" spans="1:39" hidden="1" outlineLevel="1">
      <c r="B375" s="519"/>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39" ht="30" hidden="1" outlineLevel="1">
      <c r="A376" s="521">
        <v>47</v>
      </c>
      <c r="B376" s="519" t="s">
        <v>139</v>
      </c>
      <c r="C376" s="291" t="s">
        <v>25</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26"/>
      <c r="Z376" s="410"/>
      <c r="AA376" s="410"/>
      <c r="AB376" s="410"/>
      <c r="AC376" s="410"/>
      <c r="AD376" s="410"/>
      <c r="AE376" s="410"/>
      <c r="AF376" s="410"/>
      <c r="AG376" s="415"/>
      <c r="AH376" s="415"/>
      <c r="AI376" s="415"/>
      <c r="AJ376" s="415"/>
      <c r="AK376" s="415"/>
      <c r="AL376" s="415"/>
      <c r="AM376" s="296">
        <f>SUM(Y376:AL376)</f>
        <v>0</v>
      </c>
    </row>
    <row r="377" spans="1:39" hidden="1" outlineLevel="1">
      <c r="B377" s="294" t="s">
        <v>289</v>
      </c>
      <c r="C377" s="291" t="s">
        <v>163</v>
      </c>
      <c r="D377" s="295"/>
      <c r="E377" s="295"/>
      <c r="F377" s="295"/>
      <c r="G377" s="295"/>
      <c r="H377" s="295"/>
      <c r="I377" s="295"/>
      <c r="J377" s="295"/>
      <c r="K377" s="295"/>
      <c r="L377" s="295"/>
      <c r="M377" s="295"/>
      <c r="N377" s="295">
        <f>N376</f>
        <v>12</v>
      </c>
      <c r="O377" s="295"/>
      <c r="P377" s="295"/>
      <c r="Q377" s="295"/>
      <c r="R377" s="295"/>
      <c r="S377" s="295"/>
      <c r="T377" s="295"/>
      <c r="U377" s="295"/>
      <c r="V377" s="295"/>
      <c r="W377" s="295"/>
      <c r="X377" s="295"/>
      <c r="Y377" s="411">
        <f t="shared" ref="Y377:AL377" si="106">Y376</f>
        <v>0</v>
      </c>
      <c r="Z377" s="411">
        <f t="shared" si="106"/>
        <v>0</v>
      </c>
      <c r="AA377" s="411">
        <f t="shared" si="106"/>
        <v>0</v>
      </c>
      <c r="AB377" s="411">
        <f t="shared" si="106"/>
        <v>0</v>
      </c>
      <c r="AC377" s="411">
        <f t="shared" si="106"/>
        <v>0</v>
      </c>
      <c r="AD377" s="411">
        <f t="shared" si="106"/>
        <v>0</v>
      </c>
      <c r="AE377" s="411">
        <f t="shared" si="106"/>
        <v>0</v>
      </c>
      <c r="AF377" s="411">
        <f t="shared" si="106"/>
        <v>0</v>
      </c>
      <c r="AG377" s="411">
        <f t="shared" si="106"/>
        <v>0</v>
      </c>
      <c r="AH377" s="411">
        <f t="shared" si="106"/>
        <v>0</v>
      </c>
      <c r="AI377" s="411">
        <f t="shared" si="106"/>
        <v>0</v>
      </c>
      <c r="AJ377" s="411">
        <f t="shared" si="106"/>
        <v>0</v>
      </c>
      <c r="AK377" s="411">
        <f t="shared" si="106"/>
        <v>0</v>
      </c>
      <c r="AL377" s="411">
        <f t="shared" si="106"/>
        <v>0</v>
      </c>
      <c r="AM377" s="306"/>
    </row>
    <row r="378" spans="1:39" hidden="1" outlineLevel="1">
      <c r="B378" s="519"/>
      <c r="C378" s="291"/>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412"/>
      <c r="Z378" s="425"/>
      <c r="AA378" s="425"/>
      <c r="AB378" s="425"/>
      <c r="AC378" s="425"/>
      <c r="AD378" s="425"/>
      <c r="AE378" s="425"/>
      <c r="AF378" s="425"/>
      <c r="AG378" s="425"/>
      <c r="AH378" s="425"/>
      <c r="AI378" s="425"/>
      <c r="AJ378" s="425"/>
      <c r="AK378" s="425"/>
      <c r="AL378" s="425"/>
      <c r="AM378" s="306"/>
    </row>
    <row r="379" spans="1:39" ht="45" hidden="1" outlineLevel="1">
      <c r="A379" s="521">
        <v>48</v>
      </c>
      <c r="B379" s="519" t="s">
        <v>140</v>
      </c>
      <c r="C379" s="291" t="s">
        <v>25</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426"/>
      <c r="Z379" s="410"/>
      <c r="AA379" s="410"/>
      <c r="AB379" s="410"/>
      <c r="AC379" s="410"/>
      <c r="AD379" s="410"/>
      <c r="AE379" s="410"/>
      <c r="AF379" s="410"/>
      <c r="AG379" s="415"/>
      <c r="AH379" s="415"/>
      <c r="AI379" s="415"/>
      <c r="AJ379" s="415"/>
      <c r="AK379" s="415"/>
      <c r="AL379" s="415"/>
      <c r="AM379" s="296">
        <f>SUM(Y379:AL379)</f>
        <v>0</v>
      </c>
    </row>
    <row r="380" spans="1:39" hidden="1" outlineLevel="1">
      <c r="B380" s="294" t="s">
        <v>289</v>
      </c>
      <c r="C380" s="291" t="s">
        <v>163</v>
      </c>
      <c r="D380" s="295"/>
      <c r="E380" s="295"/>
      <c r="F380" s="295"/>
      <c r="G380" s="295"/>
      <c r="H380" s="295"/>
      <c r="I380" s="295"/>
      <c r="J380" s="295"/>
      <c r="K380" s="295"/>
      <c r="L380" s="295"/>
      <c r="M380" s="295"/>
      <c r="N380" s="295">
        <f>N379</f>
        <v>12</v>
      </c>
      <c r="O380" s="295"/>
      <c r="P380" s="295"/>
      <c r="Q380" s="295"/>
      <c r="R380" s="295"/>
      <c r="S380" s="295"/>
      <c r="T380" s="295"/>
      <c r="U380" s="295"/>
      <c r="V380" s="295"/>
      <c r="W380" s="295"/>
      <c r="X380" s="295"/>
      <c r="Y380" s="411">
        <f t="shared" ref="Y380:AL380" si="107">Y379</f>
        <v>0</v>
      </c>
      <c r="Z380" s="411">
        <f t="shared" si="107"/>
        <v>0</v>
      </c>
      <c r="AA380" s="411">
        <f t="shared" si="107"/>
        <v>0</v>
      </c>
      <c r="AB380" s="411">
        <f t="shared" si="107"/>
        <v>0</v>
      </c>
      <c r="AC380" s="411">
        <f t="shared" si="107"/>
        <v>0</v>
      </c>
      <c r="AD380" s="411">
        <f t="shared" si="107"/>
        <v>0</v>
      </c>
      <c r="AE380" s="411">
        <f t="shared" si="107"/>
        <v>0</v>
      </c>
      <c r="AF380" s="411">
        <f t="shared" si="107"/>
        <v>0</v>
      </c>
      <c r="AG380" s="411">
        <f t="shared" si="107"/>
        <v>0</v>
      </c>
      <c r="AH380" s="411">
        <f t="shared" si="107"/>
        <v>0</v>
      </c>
      <c r="AI380" s="411">
        <f t="shared" si="107"/>
        <v>0</v>
      </c>
      <c r="AJ380" s="411">
        <f t="shared" si="107"/>
        <v>0</v>
      </c>
      <c r="AK380" s="411">
        <f t="shared" si="107"/>
        <v>0</v>
      </c>
      <c r="AL380" s="411">
        <f t="shared" si="107"/>
        <v>0</v>
      </c>
      <c r="AM380" s="306"/>
    </row>
    <row r="381" spans="1:39" hidden="1" outlineLevel="1">
      <c r="B381" s="519"/>
      <c r="C381" s="291"/>
      <c r="D381" s="291"/>
      <c r="E381" s="291"/>
      <c r="F381" s="291"/>
      <c r="G381" s="291"/>
      <c r="H381" s="291"/>
      <c r="I381" s="291"/>
      <c r="J381" s="291"/>
      <c r="K381" s="291"/>
      <c r="L381" s="291"/>
      <c r="M381" s="291"/>
      <c r="N381" s="291"/>
      <c r="O381" s="291"/>
      <c r="P381" s="291"/>
      <c r="Q381" s="291"/>
      <c r="R381" s="291"/>
      <c r="S381" s="291"/>
      <c r="T381" s="291"/>
      <c r="U381" s="291"/>
      <c r="V381" s="291"/>
      <c r="W381" s="291"/>
      <c r="X381" s="291"/>
      <c r="Y381" s="412"/>
      <c r="Z381" s="425"/>
      <c r="AA381" s="425"/>
      <c r="AB381" s="425"/>
      <c r="AC381" s="425"/>
      <c r="AD381" s="425"/>
      <c r="AE381" s="425"/>
      <c r="AF381" s="425"/>
      <c r="AG381" s="425"/>
      <c r="AH381" s="425"/>
      <c r="AI381" s="425"/>
      <c r="AJ381" s="425"/>
      <c r="AK381" s="425"/>
      <c r="AL381" s="425"/>
      <c r="AM381" s="306"/>
    </row>
    <row r="382" spans="1:39" ht="30" hidden="1" outlineLevel="1">
      <c r="A382" s="521">
        <v>49</v>
      </c>
      <c r="B382" s="519" t="s">
        <v>141</v>
      </c>
      <c r="C382" s="291" t="s">
        <v>25</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426"/>
      <c r="Z382" s="410"/>
      <c r="AA382" s="410"/>
      <c r="AB382" s="410"/>
      <c r="AC382" s="410"/>
      <c r="AD382" s="410"/>
      <c r="AE382" s="410"/>
      <c r="AF382" s="410"/>
      <c r="AG382" s="415"/>
      <c r="AH382" s="415"/>
      <c r="AI382" s="415"/>
      <c r="AJ382" s="415"/>
      <c r="AK382" s="415"/>
      <c r="AL382" s="415"/>
      <c r="AM382" s="296">
        <f>SUM(Y382:AL382)</f>
        <v>0</v>
      </c>
    </row>
    <row r="383" spans="1:39" hidden="1" outlineLevel="1">
      <c r="B383" s="294" t="s">
        <v>289</v>
      </c>
      <c r="C383" s="291" t="s">
        <v>163</v>
      </c>
      <c r="D383" s="295"/>
      <c r="E383" s="295"/>
      <c r="F383" s="295"/>
      <c r="G383" s="295"/>
      <c r="H383" s="295"/>
      <c r="I383" s="295"/>
      <c r="J383" s="295"/>
      <c r="K383" s="295"/>
      <c r="L383" s="295"/>
      <c r="M383" s="295"/>
      <c r="N383" s="295">
        <f>N382</f>
        <v>12</v>
      </c>
      <c r="O383" s="295"/>
      <c r="P383" s="295"/>
      <c r="Q383" s="295"/>
      <c r="R383" s="295"/>
      <c r="S383" s="295"/>
      <c r="T383" s="295"/>
      <c r="U383" s="295"/>
      <c r="V383" s="295"/>
      <c r="W383" s="295"/>
      <c r="X383" s="295"/>
      <c r="Y383" s="411">
        <f t="shared" ref="Y383:AL383" si="108">Y382</f>
        <v>0</v>
      </c>
      <c r="Z383" s="411">
        <f t="shared" si="108"/>
        <v>0</v>
      </c>
      <c r="AA383" s="411">
        <f t="shared" si="108"/>
        <v>0</v>
      </c>
      <c r="AB383" s="411">
        <f t="shared" si="108"/>
        <v>0</v>
      </c>
      <c r="AC383" s="411">
        <f t="shared" si="108"/>
        <v>0</v>
      </c>
      <c r="AD383" s="411">
        <f t="shared" si="108"/>
        <v>0</v>
      </c>
      <c r="AE383" s="411">
        <f t="shared" si="108"/>
        <v>0</v>
      </c>
      <c r="AF383" s="411">
        <f t="shared" si="108"/>
        <v>0</v>
      </c>
      <c r="AG383" s="411">
        <f t="shared" si="108"/>
        <v>0</v>
      </c>
      <c r="AH383" s="411">
        <f t="shared" si="108"/>
        <v>0</v>
      </c>
      <c r="AI383" s="411">
        <f t="shared" si="108"/>
        <v>0</v>
      </c>
      <c r="AJ383" s="411">
        <f t="shared" si="108"/>
        <v>0</v>
      </c>
      <c r="AK383" s="411">
        <f t="shared" si="108"/>
        <v>0</v>
      </c>
      <c r="AL383" s="411">
        <f t="shared" si="108"/>
        <v>0</v>
      </c>
      <c r="AM383" s="306"/>
    </row>
    <row r="384" spans="1:39" hidden="1" outlineLevel="1">
      <c r="B384" s="437"/>
      <c r="C384" s="305"/>
      <c r="D384" s="291"/>
      <c r="E384" s="291"/>
      <c r="F384" s="291"/>
      <c r="G384" s="291"/>
      <c r="H384" s="291"/>
      <c r="I384" s="291"/>
      <c r="J384" s="291"/>
      <c r="K384" s="291"/>
      <c r="L384" s="291"/>
      <c r="M384" s="291"/>
      <c r="N384" s="291"/>
      <c r="O384" s="291"/>
      <c r="P384" s="291"/>
      <c r="Q384" s="291"/>
      <c r="R384" s="291"/>
      <c r="S384" s="291"/>
      <c r="T384" s="291"/>
      <c r="U384" s="291"/>
      <c r="V384" s="291"/>
      <c r="W384" s="291"/>
      <c r="X384" s="291"/>
      <c r="Y384" s="301"/>
      <c r="Z384" s="301"/>
      <c r="AA384" s="301"/>
      <c r="AB384" s="301"/>
      <c r="AC384" s="301"/>
      <c r="AD384" s="301"/>
      <c r="AE384" s="301"/>
      <c r="AF384" s="301"/>
      <c r="AG384" s="301"/>
      <c r="AH384" s="301"/>
      <c r="AI384" s="301"/>
      <c r="AJ384" s="301"/>
      <c r="AK384" s="301"/>
      <c r="AL384" s="301"/>
      <c r="AM384" s="306"/>
    </row>
    <row r="385" spans="2:42" ht="15.75">
      <c r="B385" s="327" t="s">
        <v>274</v>
      </c>
      <c r="C385" s="329"/>
      <c r="D385" s="329">
        <f>SUM(D223:D383)</f>
        <v>23270689.863056101</v>
      </c>
      <c r="E385" s="329"/>
      <c r="F385" s="329"/>
      <c r="G385" s="329"/>
      <c r="H385" s="329"/>
      <c r="I385" s="329"/>
      <c r="J385" s="329"/>
      <c r="K385" s="329"/>
      <c r="L385" s="329"/>
      <c r="M385" s="329"/>
      <c r="N385" s="329"/>
      <c r="O385" s="329">
        <f>SUM(O223:O383)</f>
        <v>2797.8279970481135</v>
      </c>
      <c r="P385" s="329"/>
      <c r="Q385" s="329"/>
      <c r="R385" s="329"/>
      <c r="S385" s="329"/>
      <c r="T385" s="329"/>
      <c r="U385" s="329"/>
      <c r="V385" s="329"/>
      <c r="W385" s="329"/>
      <c r="X385" s="329"/>
      <c r="Y385" s="329">
        <f>IF(Y221="kWh",SUMPRODUCT(D223:D383,Y223:Y383))</f>
        <v>11061036.443570396</v>
      </c>
      <c r="Z385" s="329">
        <f>IF(Z221="kWh",SUMPRODUCT(D223:D383,Z223:Z383))</f>
        <v>2013049.1677547239</v>
      </c>
      <c r="AA385" s="329">
        <f>IF(AA221="kw",SUMPRODUCT(N223:N383,O223:O383,AA223:AA383),SUMPRODUCT(D223:D383,AA223:AA383))</f>
        <v>12264.299942210362</v>
      </c>
      <c r="AB385" s="329">
        <f>IF(AB221="kw",SUMPRODUCT(N223:N383,O223:O383,AB223:AB383),SUMPRODUCT(D223:D383,AB223:AB383))</f>
        <v>1334.1506118215725</v>
      </c>
      <c r="AC385" s="329">
        <f>IF(AC221="kw",SUMPRODUCT(N223:N383,O223:O383,AC223:AC383),SUMPRODUCT(D223:D383,AC223:AC383))</f>
        <v>3029.5305003232834</v>
      </c>
      <c r="AD385" s="329">
        <f>IF(AD221="kw",SUMPRODUCT(N223:N383,O223:O383,AD223:AD383),SUMPRODUCT(D223:D383,AD223:AD383))</f>
        <v>2769.2150259276959</v>
      </c>
      <c r="AE385" s="329">
        <f>IF(AE221="kw",SUMPRODUCT(N223:N383,O223:O383,AE223:AE383),SUMPRODUCT(D223:D383,AE223:AE383))</f>
        <v>0</v>
      </c>
      <c r="AF385" s="329">
        <f>IF(AF221="kw",SUMPRODUCT(N223:N383,O223:O383,AF223:AF383),SUMPRODUCT(D223:D383,AF223:AF383))</f>
        <v>0</v>
      </c>
      <c r="AG385" s="329">
        <f>IF(AG221="kw",SUMPRODUCT(N223:N383,O223:O383,AG223:AG383),SUMPRODUCT(D223:D383,AG223:AG383))</f>
        <v>0</v>
      </c>
      <c r="AH385" s="329">
        <f>IF(AH221="kw",SUMPRODUCT(N223:N383,O223:O383,AH223:AH383),SUMPRODUCT(D223:D383,AH223:AH383))</f>
        <v>0</v>
      </c>
      <c r="AI385" s="329">
        <f>IF(AI221="kw",SUMPRODUCT(N223:N383,O223:O383,AI223:AI383),SUMPRODUCT(D223:D383,AI223:AI383))</f>
        <v>0</v>
      </c>
      <c r="AJ385" s="329">
        <f>IF(AJ221="kw",SUMPRODUCT(N223:N383,O223:O383,AJ223:AJ383),SUMPRODUCT(D223:D383,AJ223:AJ383))</f>
        <v>0</v>
      </c>
      <c r="AK385" s="329">
        <f>IF(AK221="kw",SUMPRODUCT(N223:N383,O223:O383,AK223:AK383),SUMPRODUCT(D223:D383,AK223:AK383))</f>
        <v>0</v>
      </c>
      <c r="AL385" s="329">
        <f>IF(AL221="kw",SUMPRODUCT(N223:N383,O223:O383,AL223:AL383),SUMPRODUCT(D223:D383,AL223:AL383))</f>
        <v>0</v>
      </c>
      <c r="AM385" s="330"/>
    </row>
    <row r="386" spans="2:42" ht="15.75">
      <c r="B386" s="391" t="s">
        <v>275</v>
      </c>
      <c r="C386" s="392"/>
      <c r="D386" s="392"/>
      <c r="E386" s="392"/>
      <c r="F386" s="392"/>
      <c r="G386" s="392"/>
      <c r="H386" s="392"/>
      <c r="I386" s="392"/>
      <c r="J386" s="392"/>
      <c r="K386" s="392"/>
      <c r="L386" s="392"/>
      <c r="M386" s="392"/>
      <c r="N386" s="392"/>
      <c r="O386" s="392"/>
      <c r="P386" s="392"/>
      <c r="Q386" s="392"/>
      <c r="R386" s="392"/>
      <c r="S386" s="392"/>
      <c r="T386" s="392"/>
      <c r="U386" s="392"/>
      <c r="V386" s="392"/>
      <c r="W386" s="392"/>
      <c r="X386" s="392"/>
      <c r="Y386" s="392">
        <f>HLOOKUP(Y220,'2. LRAMVA Threshold'!$B$42:$Q$53,8,FALSE)</f>
        <v>8730096.5944305435</v>
      </c>
      <c r="Z386" s="392">
        <f>HLOOKUP(Z220,'2. LRAMVA Threshold'!$B$42:$Q$53,8,FALSE)</f>
        <v>7519432.0553718666</v>
      </c>
      <c r="AA386" s="392">
        <f>HLOOKUP(AA220,'2. LRAMVA Threshold'!$B$42:$Q$53,8,FALSE)</f>
        <v>19267</v>
      </c>
      <c r="AB386" s="392">
        <f>HLOOKUP(AB220,'2. LRAMVA Threshold'!$B$42:$Q$53,8,FALSE)</f>
        <v>54</v>
      </c>
      <c r="AC386" s="392">
        <f>HLOOKUP(AC220,'2. LRAMVA Threshold'!$B$42:$Q$53,8,FALSE)</f>
        <v>450</v>
      </c>
      <c r="AD386" s="392">
        <f>HLOOKUP(AD220,'2. LRAMVA Threshold'!$B$42:$Q$53,8,FALSE)</f>
        <v>0</v>
      </c>
      <c r="AE386" s="392">
        <f>HLOOKUP(AE220,'2. LRAMVA Threshold'!$B$42:$Q$53,8,FALSE)</f>
        <v>0</v>
      </c>
      <c r="AF386" s="392">
        <f>HLOOKUP(AF220,'2. LRAMVA Threshold'!$B$42:$Q$53,8,FALSE)</f>
        <v>0</v>
      </c>
      <c r="AG386" s="392">
        <f>HLOOKUP(AG220,'2. LRAMVA Threshold'!$B$42:$Q$53,8,FALSE)</f>
        <v>0</v>
      </c>
      <c r="AH386" s="392">
        <f>HLOOKUP(AH220,'2. LRAMVA Threshold'!$B$42:$Q$53,8,FALSE)</f>
        <v>0</v>
      </c>
      <c r="AI386" s="392">
        <f>HLOOKUP(AI220,'2. LRAMVA Threshold'!$B$42:$Q$53,8,FALSE)</f>
        <v>0</v>
      </c>
      <c r="AJ386" s="392">
        <f>HLOOKUP(AJ220,'2. LRAMVA Threshold'!$B$42:$Q$53,8,FALSE)</f>
        <v>0</v>
      </c>
      <c r="AK386" s="392">
        <f>HLOOKUP(AK220,'2. LRAMVA Threshold'!$B$42:$Q$53,8,FALSE)</f>
        <v>0</v>
      </c>
      <c r="AL386" s="392">
        <f>HLOOKUP(AL220,'2. LRAMVA Threshold'!$B$42:$Q$53,8,FALSE)</f>
        <v>0</v>
      </c>
      <c r="AM386" s="393"/>
    </row>
    <row r="387" spans="2:42">
      <c r="B387" s="394"/>
      <c r="C387" s="432"/>
      <c r="D387" s="433"/>
      <c r="E387" s="433"/>
      <c r="F387" s="433"/>
      <c r="G387" s="433"/>
      <c r="H387" s="433"/>
      <c r="I387" s="433"/>
      <c r="J387" s="433"/>
      <c r="K387" s="433"/>
      <c r="L387" s="433"/>
      <c r="M387" s="433"/>
      <c r="N387" s="433"/>
      <c r="O387" s="434"/>
      <c r="P387" s="433"/>
      <c r="Q387" s="433"/>
      <c r="R387" s="433"/>
      <c r="S387" s="435"/>
      <c r="T387" s="435"/>
      <c r="U387" s="435"/>
      <c r="V387" s="435"/>
      <c r="W387" s="433"/>
      <c r="X387" s="433"/>
      <c r="Y387" s="436"/>
      <c r="Z387" s="436"/>
      <c r="AA387" s="436"/>
      <c r="AB387" s="436"/>
      <c r="AC387" s="436"/>
      <c r="AD387" s="436"/>
      <c r="AE387" s="436"/>
      <c r="AF387" s="399"/>
      <c r="AG387" s="399"/>
      <c r="AH387" s="399"/>
      <c r="AI387" s="399"/>
      <c r="AJ387" s="399"/>
      <c r="AK387" s="399"/>
      <c r="AL387" s="399"/>
      <c r="AM387" s="400"/>
    </row>
    <row r="388" spans="2:42">
      <c r="B388" s="324" t="s">
        <v>276</v>
      </c>
      <c r="C388" s="338"/>
      <c r="D388" s="338"/>
      <c r="E388" s="376"/>
      <c r="F388" s="376"/>
      <c r="G388" s="376"/>
      <c r="H388" s="376"/>
      <c r="I388" s="376"/>
      <c r="J388" s="376"/>
      <c r="K388" s="376"/>
      <c r="L388" s="376"/>
      <c r="M388" s="376"/>
      <c r="N388" s="376"/>
      <c r="O388" s="291"/>
      <c r="P388" s="340"/>
      <c r="Q388" s="340"/>
      <c r="R388" s="340"/>
      <c r="S388" s="339"/>
      <c r="T388" s="339"/>
      <c r="U388" s="339"/>
      <c r="V388" s="339"/>
      <c r="W388" s="340"/>
      <c r="X388" s="340"/>
      <c r="Y388" s="341">
        <f>HLOOKUP(Y$35,'3.  Distribution Rates'!$C$122:$P$133,8,FALSE)</f>
        <v>0</v>
      </c>
      <c r="Z388" s="341">
        <f>HLOOKUP(Z$35,'3.  Distribution Rates'!$C$122:$P$133,8,FALSE)</f>
        <v>0</v>
      </c>
      <c r="AA388" s="341">
        <f>HLOOKUP(AA$35,'3.  Distribution Rates'!$C$122:$P$133,8,FALSE)</f>
        <v>0</v>
      </c>
      <c r="AB388" s="341">
        <f>HLOOKUP(AB$35,'3.  Distribution Rates'!$C$122:$P$133,8,FALSE)</f>
        <v>0</v>
      </c>
      <c r="AC388" s="341">
        <f>HLOOKUP(AC$35,'3.  Distribution Rates'!$C$122:$P$133,8,FALSE)</f>
        <v>0</v>
      </c>
      <c r="AD388" s="341">
        <f>HLOOKUP(AD$35,'3.  Distribution Rates'!$C$122:$P$133,8,FALSE)</f>
        <v>0</v>
      </c>
      <c r="AE388" s="341">
        <f>HLOOKUP(AE$35,'3.  Distribution Rates'!$C$122:$P$133,8,FALSE)</f>
        <v>0</v>
      </c>
      <c r="AF388" s="341">
        <f>HLOOKUP(AF$35,'3.  Distribution Rates'!$C$122:$P$133,8,FALSE)</f>
        <v>0</v>
      </c>
      <c r="AG388" s="341">
        <f>HLOOKUP(AG$35,'3.  Distribution Rates'!$C$122:$P$133,8,FALSE)</f>
        <v>0</v>
      </c>
      <c r="AH388" s="341">
        <f>HLOOKUP(AH$35,'3.  Distribution Rates'!$C$122:$P$133,8,FALSE)</f>
        <v>0</v>
      </c>
      <c r="AI388" s="341">
        <f>HLOOKUP(AI$35,'3.  Distribution Rates'!$C$122:$P$133,8,FALSE)</f>
        <v>0</v>
      </c>
      <c r="AJ388" s="341">
        <f>HLOOKUP(AJ$35,'3.  Distribution Rates'!$C$122:$P$133,8,FALSE)</f>
        <v>0</v>
      </c>
      <c r="AK388" s="341">
        <f>HLOOKUP(AK$35,'3.  Distribution Rates'!$C$122:$P$133,8,FALSE)</f>
        <v>0</v>
      </c>
      <c r="AL388" s="341">
        <f>HLOOKUP(AL$35,'3.  Distribution Rates'!$C$122:$P$133,8,FALSE)</f>
        <v>0</v>
      </c>
      <c r="AM388" s="377"/>
      <c r="AN388" s="341"/>
      <c r="AO388" s="341"/>
      <c r="AP388" s="341"/>
    </row>
    <row r="389" spans="2:42">
      <c r="B389" s="324" t="s">
        <v>277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LRAM'!Y139*Y388</f>
        <v>0</v>
      </c>
      <c r="Z389" s="378">
        <f>'4.  2011-2014 LRAM'!Z139*Z388</f>
        <v>0</v>
      </c>
      <c r="AA389" s="378">
        <f>'4.  2011-2014 LRAM'!AA139*AA388</f>
        <v>0</v>
      </c>
      <c r="AB389" s="378">
        <f>'4.  2011-2014 LRAM'!AB139*AB388</f>
        <v>0</v>
      </c>
      <c r="AC389" s="378">
        <f>'4.  2011-2014 LRAM'!AC139*AC388</f>
        <v>0</v>
      </c>
      <c r="AD389" s="378">
        <f>'4.  2011-2014 LRAM'!AD139*AD388</f>
        <v>0</v>
      </c>
      <c r="AE389" s="378">
        <f>'4.  2011-2014 LRAM'!AE139*AE388</f>
        <v>0</v>
      </c>
      <c r="AF389" s="378">
        <f>'4.  2011-2014 LRAM'!AF139*AF388</f>
        <v>0</v>
      </c>
      <c r="AG389" s="378">
        <f>'4.  2011-2014 LRAM'!AG139*AG388</f>
        <v>0</v>
      </c>
      <c r="AH389" s="378">
        <f>'4.  2011-2014 LRAM'!AH139*AH388</f>
        <v>0</v>
      </c>
      <c r="AI389" s="378">
        <f>'4.  2011-2014 LRAM'!AI139*AI388</f>
        <v>0</v>
      </c>
      <c r="AJ389" s="378">
        <f>'4.  2011-2014 LRAM'!AJ139*AJ388</f>
        <v>0</v>
      </c>
      <c r="AK389" s="378">
        <f>'4.  2011-2014 LRAM'!AK139*AK388</f>
        <v>0</v>
      </c>
      <c r="AL389" s="378">
        <f>'4.  2011-2014 LRAM'!AL139*AL388</f>
        <v>0</v>
      </c>
      <c r="AM389" s="628">
        <f t="shared" ref="AM389:AM394" si="109">SUM(Y389:AL389)</f>
        <v>0</v>
      </c>
    </row>
    <row r="390" spans="2:42">
      <c r="B390" s="324" t="s">
        <v>278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LRAM'!Y268*Y388</f>
        <v>0</v>
      </c>
      <c r="Z390" s="378">
        <f>'4.  2011-2014 LRAM'!Z268*Z388</f>
        <v>0</v>
      </c>
      <c r="AA390" s="378">
        <f>'4.  2011-2014 LRAM'!AA268*AA388</f>
        <v>0</v>
      </c>
      <c r="AB390" s="378">
        <f>'4.  2011-2014 LRAM'!AB268*AB388</f>
        <v>0</v>
      </c>
      <c r="AC390" s="378">
        <f>'4.  2011-2014 LRAM'!AC268*AC388</f>
        <v>0</v>
      </c>
      <c r="AD390" s="378">
        <f>'4.  2011-2014 LRAM'!AD268*AD388</f>
        <v>0</v>
      </c>
      <c r="AE390" s="378">
        <f>'4.  2011-2014 LRAM'!AE268*AE388</f>
        <v>0</v>
      </c>
      <c r="AF390" s="378">
        <f>'4.  2011-2014 LRAM'!AF268*AF388</f>
        <v>0</v>
      </c>
      <c r="AG390" s="378">
        <f>'4.  2011-2014 LRAM'!AG268*AG388</f>
        <v>0</v>
      </c>
      <c r="AH390" s="378">
        <f>'4.  2011-2014 LRAM'!AH268*AH388</f>
        <v>0</v>
      </c>
      <c r="AI390" s="378">
        <f>'4.  2011-2014 LRAM'!AI268*AI388</f>
        <v>0</v>
      </c>
      <c r="AJ390" s="378">
        <f>'4.  2011-2014 LRAM'!AJ268*AJ388</f>
        <v>0</v>
      </c>
      <c r="AK390" s="378">
        <f>'4.  2011-2014 LRAM'!AK268*AK388</f>
        <v>0</v>
      </c>
      <c r="AL390" s="378">
        <f>'4.  2011-2014 LRAM'!AL268*AL388</f>
        <v>0</v>
      </c>
      <c r="AM390" s="628">
        <f t="shared" si="109"/>
        <v>0</v>
      </c>
    </row>
    <row r="391" spans="2:42">
      <c r="B391" s="324" t="s">
        <v>279</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LRAM'!Y397*Y388</f>
        <v>0</v>
      </c>
      <c r="Z391" s="378">
        <f>'4.  2011-2014 LRAM'!Z397*Z388</f>
        <v>0</v>
      </c>
      <c r="AA391" s="378">
        <f>'4.  2011-2014 LRAM'!AA397*AA388</f>
        <v>0</v>
      </c>
      <c r="AB391" s="378">
        <f>'4.  2011-2014 LRAM'!AB397*AB388</f>
        <v>0</v>
      </c>
      <c r="AC391" s="378">
        <f>'4.  2011-2014 LRAM'!AC397*AC388</f>
        <v>0</v>
      </c>
      <c r="AD391" s="378">
        <f>'4.  2011-2014 LRAM'!AD397*AD388</f>
        <v>0</v>
      </c>
      <c r="AE391" s="378">
        <f>'4.  2011-2014 LRAM'!AE397*AE388</f>
        <v>0</v>
      </c>
      <c r="AF391" s="378">
        <f>'4.  2011-2014 LRAM'!AF397*AF388</f>
        <v>0</v>
      </c>
      <c r="AG391" s="378">
        <f>'4.  2011-2014 LRAM'!AG397*AG388</f>
        <v>0</v>
      </c>
      <c r="AH391" s="378">
        <f>'4.  2011-2014 LRAM'!AH397*AH388</f>
        <v>0</v>
      </c>
      <c r="AI391" s="378">
        <f>'4.  2011-2014 LRAM'!AI397*AI388</f>
        <v>0</v>
      </c>
      <c r="AJ391" s="378">
        <f>'4.  2011-2014 LRAM'!AJ397*AJ388</f>
        <v>0</v>
      </c>
      <c r="AK391" s="378">
        <f>'4.  2011-2014 LRAM'!AK397*AK388</f>
        <v>0</v>
      </c>
      <c r="AL391" s="378">
        <f>'4.  2011-2014 LRAM'!AL397*AL388</f>
        <v>0</v>
      </c>
      <c r="AM391" s="628">
        <f t="shared" si="109"/>
        <v>0</v>
      </c>
    </row>
    <row r="392" spans="2:42">
      <c r="B392" s="324" t="s">
        <v>280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'4.  2011-2014 LRAM'!Y530*Y388</f>
        <v>0</v>
      </c>
      <c r="Z392" s="378">
        <f>'4.  2011-2014 LRAM'!Z530*Z388</f>
        <v>0</v>
      </c>
      <c r="AA392" s="378">
        <f>'4.  2011-2014 LRAM'!AA530*AA388</f>
        <v>0</v>
      </c>
      <c r="AB392" s="378">
        <f>'4.  2011-2014 LRAM'!AB530*AB388</f>
        <v>0</v>
      </c>
      <c r="AC392" s="378">
        <f>'4.  2011-2014 LRAM'!AC530*AC388</f>
        <v>0</v>
      </c>
      <c r="AD392" s="378">
        <f>'4.  2011-2014 LRAM'!AD530*AD388</f>
        <v>0</v>
      </c>
      <c r="AE392" s="378">
        <f>'4.  2011-2014 LRAM'!AE530*AE388</f>
        <v>0</v>
      </c>
      <c r="AF392" s="378">
        <f>'4.  2011-2014 LRAM'!AF530*AF388</f>
        <v>0</v>
      </c>
      <c r="AG392" s="378">
        <f>'4.  2011-2014 LRAM'!AG530*AG388</f>
        <v>0</v>
      </c>
      <c r="AH392" s="378">
        <f>'4.  2011-2014 LRAM'!AH530*AH388</f>
        <v>0</v>
      </c>
      <c r="AI392" s="378">
        <f>'4.  2011-2014 LRAM'!AI530*AI388</f>
        <v>0</v>
      </c>
      <c r="AJ392" s="378">
        <f>'4.  2011-2014 LRAM'!AJ530*AJ388</f>
        <v>0</v>
      </c>
      <c r="AK392" s="378">
        <f>'4.  2011-2014 LRAM'!AK530*AK388</f>
        <v>0</v>
      </c>
      <c r="AL392" s="378">
        <f>'4.  2011-2014 LRAM'!AL530*AL388</f>
        <v>0</v>
      </c>
      <c r="AM392" s="628">
        <f t="shared" si="109"/>
        <v>0</v>
      </c>
    </row>
    <row r="393" spans="2:42">
      <c r="B393" s="324" t="s">
        <v>281</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 t="shared" ref="Y393:AL393" si="110">Y210*Y388</f>
        <v>0</v>
      </c>
      <c r="Z393" s="378">
        <f t="shared" si="110"/>
        <v>0</v>
      </c>
      <c r="AA393" s="378">
        <f t="shared" si="110"/>
        <v>0</v>
      </c>
      <c r="AB393" s="378">
        <f t="shared" si="110"/>
        <v>0</v>
      </c>
      <c r="AC393" s="378">
        <f t="shared" si="110"/>
        <v>0</v>
      </c>
      <c r="AD393" s="378">
        <f t="shared" si="110"/>
        <v>0</v>
      </c>
      <c r="AE393" s="378">
        <f t="shared" si="110"/>
        <v>0</v>
      </c>
      <c r="AF393" s="378">
        <f t="shared" si="110"/>
        <v>0</v>
      </c>
      <c r="AG393" s="378">
        <f t="shared" si="110"/>
        <v>0</v>
      </c>
      <c r="AH393" s="378">
        <f t="shared" si="110"/>
        <v>0</v>
      </c>
      <c r="AI393" s="378">
        <f t="shared" si="110"/>
        <v>0</v>
      </c>
      <c r="AJ393" s="378">
        <f t="shared" si="110"/>
        <v>0</v>
      </c>
      <c r="AK393" s="378">
        <f t="shared" si="110"/>
        <v>0</v>
      </c>
      <c r="AL393" s="378">
        <f t="shared" si="110"/>
        <v>0</v>
      </c>
      <c r="AM393" s="628">
        <f t="shared" si="109"/>
        <v>0</v>
      </c>
    </row>
    <row r="394" spans="2:42">
      <c r="B394" s="324" t="s">
        <v>290</v>
      </c>
      <c r="C394" s="345"/>
      <c r="D394" s="309"/>
      <c r="E394" s="279"/>
      <c r="F394" s="279"/>
      <c r="G394" s="279"/>
      <c r="H394" s="279"/>
      <c r="I394" s="279"/>
      <c r="J394" s="279"/>
      <c r="K394" s="279"/>
      <c r="L394" s="279"/>
      <c r="M394" s="279"/>
      <c r="N394" s="279"/>
      <c r="O394" s="291"/>
      <c r="P394" s="279"/>
      <c r="Q394" s="279"/>
      <c r="R394" s="279"/>
      <c r="S394" s="309"/>
      <c r="T394" s="309"/>
      <c r="U394" s="309"/>
      <c r="V394" s="309"/>
      <c r="W394" s="279"/>
      <c r="X394" s="279"/>
      <c r="Y394" s="378">
        <f>Y385*Y388</f>
        <v>0</v>
      </c>
      <c r="Z394" s="378">
        <f t="shared" ref="Z394:AL394" si="111">Z385*Z388</f>
        <v>0</v>
      </c>
      <c r="AA394" s="378">
        <f t="shared" si="111"/>
        <v>0</v>
      </c>
      <c r="AB394" s="378">
        <f t="shared" si="111"/>
        <v>0</v>
      </c>
      <c r="AC394" s="378">
        <f t="shared" si="111"/>
        <v>0</v>
      </c>
      <c r="AD394" s="378">
        <f t="shared" si="111"/>
        <v>0</v>
      </c>
      <c r="AE394" s="378">
        <f t="shared" si="111"/>
        <v>0</v>
      </c>
      <c r="AF394" s="378">
        <f t="shared" si="111"/>
        <v>0</v>
      </c>
      <c r="AG394" s="378">
        <f t="shared" si="111"/>
        <v>0</v>
      </c>
      <c r="AH394" s="378">
        <f t="shared" si="111"/>
        <v>0</v>
      </c>
      <c r="AI394" s="378">
        <f t="shared" si="111"/>
        <v>0</v>
      </c>
      <c r="AJ394" s="378">
        <f t="shared" si="111"/>
        <v>0</v>
      </c>
      <c r="AK394" s="378">
        <f t="shared" si="111"/>
        <v>0</v>
      </c>
      <c r="AL394" s="378">
        <f t="shared" si="111"/>
        <v>0</v>
      </c>
      <c r="AM394" s="628">
        <f t="shared" si="109"/>
        <v>0</v>
      </c>
    </row>
    <row r="395" spans="2:42" ht="15.75">
      <c r="B395" s="349" t="s">
        <v>282</v>
      </c>
      <c r="C395" s="345"/>
      <c r="D395" s="336"/>
      <c r="E395" s="334"/>
      <c r="F395" s="334"/>
      <c r="G395" s="334"/>
      <c r="H395" s="334"/>
      <c r="I395" s="334"/>
      <c r="J395" s="334"/>
      <c r="K395" s="334"/>
      <c r="L395" s="334"/>
      <c r="M395" s="334"/>
      <c r="N395" s="334"/>
      <c r="O395" s="300"/>
      <c r="P395" s="334"/>
      <c r="Q395" s="334"/>
      <c r="R395" s="334"/>
      <c r="S395" s="336"/>
      <c r="T395" s="336"/>
      <c r="U395" s="336"/>
      <c r="V395" s="336"/>
      <c r="W395" s="334"/>
      <c r="X395" s="334"/>
      <c r="Y395" s="346">
        <f>SUM(Y389:Y394)</f>
        <v>0</v>
      </c>
      <c r="Z395" s="346">
        <f t="shared" ref="Z395:AE395" si="112">SUM(Z389:Z394)</f>
        <v>0</v>
      </c>
      <c r="AA395" s="346">
        <f t="shared" si="112"/>
        <v>0</v>
      </c>
      <c r="AB395" s="346">
        <f t="shared" si="112"/>
        <v>0</v>
      </c>
      <c r="AC395" s="346">
        <f t="shared" si="112"/>
        <v>0</v>
      </c>
      <c r="AD395" s="346">
        <f t="shared" si="112"/>
        <v>0</v>
      </c>
      <c r="AE395" s="346">
        <f t="shared" si="112"/>
        <v>0</v>
      </c>
      <c r="AF395" s="346">
        <f>SUM(AF389:AF394)</f>
        <v>0</v>
      </c>
      <c r="AG395" s="346">
        <f t="shared" ref="AG395:AL395" si="113">SUM(AG389:AG394)</f>
        <v>0</v>
      </c>
      <c r="AH395" s="346">
        <f t="shared" si="113"/>
        <v>0</v>
      </c>
      <c r="AI395" s="346">
        <f t="shared" si="113"/>
        <v>0</v>
      </c>
      <c r="AJ395" s="346">
        <f t="shared" si="113"/>
        <v>0</v>
      </c>
      <c r="AK395" s="346">
        <f t="shared" si="113"/>
        <v>0</v>
      </c>
      <c r="AL395" s="346">
        <f t="shared" si="113"/>
        <v>0</v>
      </c>
      <c r="AM395" s="407">
        <f>SUM(AM389:AM394)</f>
        <v>0</v>
      </c>
    </row>
    <row r="396" spans="2:42" ht="15.75">
      <c r="B396" s="349" t="s">
        <v>283</v>
      </c>
      <c r="C396" s="345"/>
      <c r="D396" s="350"/>
      <c r="E396" s="334"/>
      <c r="F396" s="334"/>
      <c r="G396" s="334"/>
      <c r="H396" s="334"/>
      <c r="I396" s="334"/>
      <c r="J396" s="334"/>
      <c r="K396" s="334"/>
      <c r="L396" s="334"/>
      <c r="M396" s="334"/>
      <c r="N396" s="334"/>
      <c r="O396" s="300"/>
      <c r="P396" s="334"/>
      <c r="Q396" s="334"/>
      <c r="R396" s="334"/>
      <c r="S396" s="336"/>
      <c r="T396" s="336"/>
      <c r="U396" s="336"/>
      <c r="V396" s="336"/>
      <c r="W396" s="334"/>
      <c r="X396" s="334"/>
      <c r="Y396" s="347">
        <f>Y386*Y388</f>
        <v>0</v>
      </c>
      <c r="Z396" s="347">
        <f t="shared" ref="Z396:AE396" si="114">Z386*Z388</f>
        <v>0</v>
      </c>
      <c r="AA396" s="347">
        <f t="shared" si="114"/>
        <v>0</v>
      </c>
      <c r="AB396" s="347">
        <f t="shared" si="114"/>
        <v>0</v>
      </c>
      <c r="AC396" s="347">
        <f t="shared" si="114"/>
        <v>0</v>
      </c>
      <c r="AD396" s="347">
        <f t="shared" si="114"/>
        <v>0</v>
      </c>
      <c r="AE396" s="347">
        <f t="shared" si="114"/>
        <v>0</v>
      </c>
      <c r="AF396" s="347">
        <f>AF386*AF388</f>
        <v>0</v>
      </c>
      <c r="AG396" s="347">
        <f t="shared" ref="AG396:AL396" si="115">AG386*AG388</f>
        <v>0</v>
      </c>
      <c r="AH396" s="347">
        <f t="shared" si="115"/>
        <v>0</v>
      </c>
      <c r="AI396" s="347">
        <f t="shared" si="115"/>
        <v>0</v>
      </c>
      <c r="AJ396" s="347">
        <f t="shared" si="115"/>
        <v>0</v>
      </c>
      <c r="AK396" s="347">
        <f t="shared" si="115"/>
        <v>0</v>
      </c>
      <c r="AL396" s="347">
        <f t="shared" si="115"/>
        <v>0</v>
      </c>
      <c r="AM396" s="407">
        <f>SUM(Y396:AL396)</f>
        <v>0</v>
      </c>
    </row>
    <row r="397" spans="2:42" ht="15.75">
      <c r="B397" s="349" t="s">
        <v>284</v>
      </c>
      <c r="C397" s="345"/>
      <c r="D397" s="350"/>
      <c r="E397" s="334"/>
      <c r="F397" s="334"/>
      <c r="G397" s="334"/>
      <c r="H397" s="334"/>
      <c r="I397" s="334"/>
      <c r="J397" s="334"/>
      <c r="K397" s="334"/>
      <c r="L397" s="334"/>
      <c r="M397" s="334"/>
      <c r="N397" s="334"/>
      <c r="O397" s="300"/>
      <c r="P397" s="334"/>
      <c r="Q397" s="334"/>
      <c r="R397" s="334"/>
      <c r="S397" s="350"/>
      <c r="T397" s="350"/>
      <c r="U397" s="350"/>
      <c r="V397" s="350"/>
      <c r="W397" s="334"/>
      <c r="X397" s="334"/>
      <c r="Y397" s="351"/>
      <c r="Z397" s="351"/>
      <c r="AA397" s="351"/>
      <c r="AB397" s="351"/>
      <c r="AC397" s="351"/>
      <c r="AD397" s="351"/>
      <c r="AE397" s="351"/>
      <c r="AF397" s="351"/>
      <c r="AG397" s="351"/>
      <c r="AH397" s="351"/>
      <c r="AI397" s="351"/>
      <c r="AJ397" s="351"/>
      <c r="AK397" s="351"/>
      <c r="AL397" s="351"/>
      <c r="AM397" s="407">
        <f>AM395-AM396</f>
        <v>0</v>
      </c>
    </row>
    <row r="398" spans="2:42">
      <c r="B398" s="324"/>
      <c r="C398" s="350"/>
      <c r="D398" s="350"/>
      <c r="E398" s="334"/>
      <c r="F398" s="334"/>
      <c r="G398" s="334"/>
      <c r="H398" s="334"/>
      <c r="I398" s="334"/>
      <c r="J398" s="334"/>
      <c r="K398" s="334"/>
      <c r="L398" s="334"/>
      <c r="M398" s="334"/>
      <c r="N398" s="334"/>
      <c r="O398" s="300"/>
      <c r="P398" s="334"/>
      <c r="Q398" s="334"/>
      <c r="R398" s="334"/>
      <c r="S398" s="350"/>
      <c r="T398" s="345"/>
      <c r="U398" s="350"/>
      <c r="V398" s="350"/>
      <c r="W398" s="334"/>
      <c r="X398" s="334"/>
      <c r="Y398" s="352"/>
      <c r="Z398" s="352"/>
      <c r="AA398" s="352"/>
      <c r="AB398" s="352"/>
      <c r="AC398" s="352"/>
      <c r="AD398" s="352"/>
      <c r="AE398" s="352"/>
      <c r="AF398" s="352"/>
      <c r="AG398" s="352"/>
      <c r="AH398" s="352"/>
      <c r="AI398" s="352"/>
      <c r="AJ398" s="352"/>
      <c r="AK398" s="352"/>
      <c r="AL398" s="352"/>
      <c r="AM398" s="348"/>
    </row>
    <row r="399" spans="2:42">
      <c r="B399" s="439" t="s">
        <v>285</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SUMPRODUCT(E223:E383,Y223:Y383)</f>
        <v>11061036.443570396</v>
      </c>
      <c r="Z399" s="291">
        <f>SUMPRODUCT(E223:E383,Z223:Z383)</f>
        <v>1994860.2520106772</v>
      </c>
      <c r="AA399" s="291">
        <f t="shared" ref="AA399:AL399" si="116">IF(AA221="kw",SUMPRODUCT($N$223:$N$383,$P$223:$P$383,AA223:AA383),SUMPRODUCT($E$223:$E$383,AA223:AA383))</f>
        <v>12415.94920568188</v>
      </c>
      <c r="AB399" s="291">
        <f t="shared" si="116"/>
        <v>1290.818593523971</v>
      </c>
      <c r="AC399" s="291">
        <f t="shared" si="116"/>
        <v>2865.7971453538098</v>
      </c>
      <c r="AD399" s="291">
        <f t="shared" si="116"/>
        <v>2693.6497136824</v>
      </c>
      <c r="AE399" s="291">
        <f t="shared" si="116"/>
        <v>0</v>
      </c>
      <c r="AF399" s="291">
        <f t="shared" si="116"/>
        <v>0</v>
      </c>
      <c r="AG399" s="291">
        <f t="shared" si="116"/>
        <v>0</v>
      </c>
      <c r="AH399" s="291">
        <f t="shared" si="116"/>
        <v>0</v>
      </c>
      <c r="AI399" s="291">
        <f t="shared" si="116"/>
        <v>0</v>
      </c>
      <c r="AJ399" s="291">
        <f t="shared" si="116"/>
        <v>0</v>
      </c>
      <c r="AK399" s="291">
        <f t="shared" si="116"/>
        <v>0</v>
      </c>
      <c r="AL399" s="291">
        <f t="shared" si="116"/>
        <v>0</v>
      </c>
      <c r="AM399" s="348"/>
    </row>
    <row r="400" spans="2:42">
      <c r="B400" s="439" t="s">
        <v>286</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SUMPRODUCT(F223:F383,Y223:Y383)</f>
        <v>11061036.443570396</v>
      </c>
      <c r="Z400" s="291">
        <f>SUMPRODUCT(F223:F383,Z223:Z383)</f>
        <v>1995148.0665787151</v>
      </c>
      <c r="AA400" s="291">
        <f t="shared" ref="AA400:AL400" si="117">IF(AA221="kw",SUMPRODUCT($N$223:$N$383,$Q$223:$Q$383,AA223:AA383),SUMPRODUCT($F$223:$F$383,AA223:AA383))</f>
        <v>12415.768103169177</v>
      </c>
      <c r="AB400" s="291">
        <f t="shared" si="117"/>
        <v>1290.818593523971</v>
      </c>
      <c r="AC400" s="291">
        <f t="shared" si="117"/>
        <v>2865.7971453538098</v>
      </c>
      <c r="AD400" s="291">
        <f t="shared" si="117"/>
        <v>2693.6497136824</v>
      </c>
      <c r="AE400" s="291">
        <f t="shared" si="117"/>
        <v>0</v>
      </c>
      <c r="AF400" s="291">
        <f t="shared" si="117"/>
        <v>0</v>
      </c>
      <c r="AG400" s="291">
        <f t="shared" si="117"/>
        <v>0</v>
      </c>
      <c r="AH400" s="291">
        <f t="shared" si="117"/>
        <v>0</v>
      </c>
      <c r="AI400" s="291">
        <f t="shared" si="117"/>
        <v>0</v>
      </c>
      <c r="AJ400" s="291">
        <f t="shared" si="117"/>
        <v>0</v>
      </c>
      <c r="AK400" s="291">
        <f t="shared" si="117"/>
        <v>0</v>
      </c>
      <c r="AL400" s="291">
        <f t="shared" si="117"/>
        <v>0</v>
      </c>
      <c r="AM400" s="337"/>
    </row>
    <row r="401" spans="1:39">
      <c r="B401" s="439" t="s">
        <v>287</v>
      </c>
      <c r="C401" s="304"/>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SUMPRODUCT(G223:G383,Y223:Y383)</f>
        <v>11061036.443570396</v>
      </c>
      <c r="Z401" s="291">
        <f>SUMPRODUCT(G223:G383,Z223:Z383)</f>
        <v>1995133.8515547763</v>
      </c>
      <c r="AA401" s="291">
        <f t="shared" ref="AA401:AL401" si="118">IF(AA221="kw",SUMPRODUCT($N$223:$N$383,$R$223:$R$383,AA223:AA383),SUMPRODUCT($G$223:$G$383,AA223:AA383))</f>
        <v>12415.616209885044</v>
      </c>
      <c r="AB401" s="291">
        <f t="shared" si="118"/>
        <v>1290.818593523971</v>
      </c>
      <c r="AC401" s="291">
        <f t="shared" si="118"/>
        <v>2865.7971453538098</v>
      </c>
      <c r="AD401" s="291">
        <f t="shared" si="118"/>
        <v>2693.6497136824</v>
      </c>
      <c r="AE401" s="291">
        <f t="shared" si="118"/>
        <v>0</v>
      </c>
      <c r="AF401" s="291">
        <f t="shared" si="118"/>
        <v>0</v>
      </c>
      <c r="AG401" s="291">
        <f t="shared" si="118"/>
        <v>0</v>
      </c>
      <c r="AH401" s="291">
        <f t="shared" si="118"/>
        <v>0</v>
      </c>
      <c r="AI401" s="291">
        <f t="shared" si="118"/>
        <v>0</v>
      </c>
      <c r="AJ401" s="291">
        <f t="shared" si="118"/>
        <v>0</v>
      </c>
      <c r="AK401" s="291">
        <f t="shared" si="118"/>
        <v>0</v>
      </c>
      <c r="AL401" s="291">
        <f t="shared" si="118"/>
        <v>0</v>
      </c>
      <c r="AM401" s="337"/>
    </row>
    <row r="402" spans="1:39">
      <c r="B402" s="440" t="s">
        <v>288</v>
      </c>
      <c r="C402" s="364"/>
      <c r="D402" s="384"/>
      <c r="E402" s="384"/>
      <c r="F402" s="384"/>
      <c r="G402" s="384"/>
      <c r="H402" s="384"/>
      <c r="I402" s="384"/>
      <c r="J402" s="384"/>
      <c r="K402" s="384"/>
      <c r="L402" s="384"/>
      <c r="M402" s="384"/>
      <c r="N402" s="384"/>
      <c r="O402" s="383"/>
      <c r="P402" s="384"/>
      <c r="Q402" s="384"/>
      <c r="R402" s="384"/>
      <c r="S402" s="364"/>
      <c r="T402" s="385"/>
      <c r="U402" s="385"/>
      <c r="V402" s="384"/>
      <c r="W402" s="384"/>
      <c r="X402" s="385"/>
      <c r="Y402" s="326">
        <f>SUMPRODUCT(H223:H383,Y223:Y383)</f>
        <v>11061036.443570396</v>
      </c>
      <c r="Z402" s="326">
        <f>SUMPRODUCT(H223:H383,Z223:Z383)</f>
        <v>1995119.6365308375</v>
      </c>
      <c r="AA402" s="326">
        <f t="shared" ref="AA402:AL402" si="119">IF(AA221="kw",SUMPRODUCT($N$223:$N$383,$S$223:$S$383,AA223:AA383),SUMPRODUCT($H$223:$H$383,AA223:AA383))</f>
        <v>12415.46431660091</v>
      </c>
      <c r="AB402" s="326">
        <f t="shared" si="119"/>
        <v>1290.818593523971</v>
      </c>
      <c r="AC402" s="326">
        <f t="shared" si="119"/>
        <v>2865.7971453538098</v>
      </c>
      <c r="AD402" s="326">
        <f t="shared" si="119"/>
        <v>2693.6497136824</v>
      </c>
      <c r="AE402" s="326">
        <f t="shared" si="119"/>
        <v>0</v>
      </c>
      <c r="AF402" s="326">
        <f t="shared" si="119"/>
        <v>0</v>
      </c>
      <c r="AG402" s="326">
        <f t="shared" si="119"/>
        <v>0</v>
      </c>
      <c r="AH402" s="326">
        <f t="shared" si="119"/>
        <v>0</v>
      </c>
      <c r="AI402" s="326">
        <f t="shared" si="119"/>
        <v>0</v>
      </c>
      <c r="AJ402" s="326">
        <f t="shared" si="119"/>
        <v>0</v>
      </c>
      <c r="AK402" s="326">
        <f t="shared" si="119"/>
        <v>0</v>
      </c>
      <c r="AL402" s="326">
        <f t="shared" si="119"/>
        <v>0</v>
      </c>
      <c r="AM402" s="386"/>
    </row>
    <row r="403" spans="1:39" ht="125.1" customHeight="1">
      <c r="B403" s="883" t="s">
        <v>839</v>
      </c>
      <c r="C403" s="883"/>
      <c r="D403" s="883"/>
      <c r="E403" s="883"/>
      <c r="F403" s="883"/>
      <c r="G403" s="883"/>
      <c r="H403" s="388"/>
      <c r="I403" s="388"/>
      <c r="J403" s="388"/>
      <c r="K403" s="388"/>
      <c r="L403" s="388"/>
      <c r="M403" s="388"/>
      <c r="N403" s="388"/>
      <c r="O403" s="388"/>
      <c r="P403" s="388"/>
      <c r="Q403" s="388"/>
      <c r="R403" s="388"/>
      <c r="S403" s="371"/>
      <c r="T403" s="372"/>
      <c r="U403" s="388"/>
      <c r="V403" s="388"/>
      <c r="W403" s="388"/>
      <c r="X403" s="388"/>
      <c r="Y403" s="409"/>
      <c r="Z403" s="409"/>
      <c r="AA403" s="409"/>
      <c r="AB403" s="409"/>
      <c r="AC403" s="409"/>
      <c r="AD403" s="409"/>
      <c r="AE403" s="409"/>
      <c r="AF403" s="409"/>
      <c r="AG403" s="409"/>
      <c r="AH403" s="409"/>
      <c r="AI403" s="409"/>
      <c r="AJ403" s="409"/>
      <c r="AK403" s="409"/>
      <c r="AL403" s="409"/>
      <c r="AM403" s="389"/>
    </row>
    <row r="406" spans="1:39" ht="15.75">
      <c r="B406" s="280" t="s">
        <v>291</v>
      </c>
      <c r="C406" s="281"/>
      <c r="D406" s="589" t="s">
        <v>525</v>
      </c>
      <c r="E406" s="253"/>
      <c r="F406" s="591"/>
      <c r="G406" s="253"/>
      <c r="H406" s="253"/>
      <c r="I406" s="253"/>
      <c r="J406" s="253"/>
      <c r="K406" s="253"/>
      <c r="L406" s="253"/>
      <c r="M406" s="253"/>
      <c r="N406" s="253"/>
      <c r="O406" s="281"/>
      <c r="P406" s="253"/>
      <c r="Q406" s="253"/>
      <c r="R406" s="253"/>
      <c r="S406" s="253"/>
      <c r="T406" s="253"/>
      <c r="U406" s="253"/>
      <c r="V406" s="253"/>
      <c r="W406" s="253"/>
      <c r="X406" s="253"/>
      <c r="Y406" s="270"/>
      <c r="Z406" s="267"/>
      <c r="AA406" s="267"/>
      <c r="AB406" s="267"/>
      <c r="AC406" s="267"/>
      <c r="AD406" s="267"/>
      <c r="AE406" s="267"/>
      <c r="AF406" s="267"/>
      <c r="AG406" s="267"/>
      <c r="AH406" s="267"/>
      <c r="AI406" s="267"/>
      <c r="AJ406" s="267"/>
      <c r="AK406" s="267"/>
      <c r="AL406" s="267"/>
      <c r="AM406" s="282"/>
    </row>
    <row r="407" spans="1:39" ht="33.75" customHeight="1">
      <c r="B407" s="871" t="s">
        <v>211</v>
      </c>
      <c r="C407" s="873" t="s">
        <v>33</v>
      </c>
      <c r="D407" s="284" t="s">
        <v>421</v>
      </c>
      <c r="E407" s="875" t="s">
        <v>209</v>
      </c>
      <c r="F407" s="876"/>
      <c r="G407" s="876"/>
      <c r="H407" s="876"/>
      <c r="I407" s="876"/>
      <c r="J407" s="876"/>
      <c r="K407" s="876"/>
      <c r="L407" s="876"/>
      <c r="M407" s="877"/>
      <c r="N407" s="881" t="s">
        <v>213</v>
      </c>
      <c r="O407" s="284" t="s">
        <v>422</v>
      </c>
      <c r="P407" s="875" t="s">
        <v>212</v>
      </c>
      <c r="Q407" s="876"/>
      <c r="R407" s="876"/>
      <c r="S407" s="876"/>
      <c r="T407" s="876"/>
      <c r="U407" s="876"/>
      <c r="V407" s="876"/>
      <c r="W407" s="876"/>
      <c r="X407" s="877"/>
      <c r="Y407" s="878" t="s">
        <v>243</v>
      </c>
      <c r="Z407" s="879"/>
      <c r="AA407" s="879"/>
      <c r="AB407" s="879"/>
      <c r="AC407" s="879"/>
      <c r="AD407" s="879"/>
      <c r="AE407" s="879"/>
      <c r="AF407" s="879"/>
      <c r="AG407" s="879"/>
      <c r="AH407" s="879"/>
      <c r="AI407" s="879"/>
      <c r="AJ407" s="879"/>
      <c r="AK407" s="879"/>
      <c r="AL407" s="879"/>
      <c r="AM407" s="880"/>
    </row>
    <row r="408" spans="1:39" ht="61.5" customHeight="1">
      <c r="B408" s="872"/>
      <c r="C408" s="874"/>
      <c r="D408" s="285">
        <v>2017</v>
      </c>
      <c r="E408" s="285">
        <v>2018</v>
      </c>
      <c r="F408" s="285">
        <v>2019</v>
      </c>
      <c r="G408" s="285">
        <v>2020</v>
      </c>
      <c r="H408" s="285">
        <v>2021</v>
      </c>
      <c r="I408" s="285">
        <v>2022</v>
      </c>
      <c r="J408" s="285">
        <v>2023</v>
      </c>
      <c r="K408" s="285">
        <v>2024</v>
      </c>
      <c r="L408" s="285">
        <v>2025</v>
      </c>
      <c r="M408" s="285">
        <v>2026</v>
      </c>
      <c r="N408" s="882"/>
      <c r="O408" s="285">
        <v>2017</v>
      </c>
      <c r="P408" s="285">
        <v>2018</v>
      </c>
      <c r="Q408" s="285">
        <v>2019</v>
      </c>
      <c r="R408" s="285">
        <v>2020</v>
      </c>
      <c r="S408" s="285">
        <v>2021</v>
      </c>
      <c r="T408" s="285">
        <v>2022</v>
      </c>
      <c r="U408" s="285">
        <v>2023</v>
      </c>
      <c r="V408" s="285">
        <v>2024</v>
      </c>
      <c r="W408" s="285">
        <v>2025</v>
      </c>
      <c r="X408" s="285">
        <v>2026</v>
      </c>
      <c r="Y408" s="285" t="str">
        <f>'1.  LRAMVA Summary'!D52</f>
        <v>Residential</v>
      </c>
      <c r="Z408" s="285" t="str">
        <f>'1.  LRAMVA Summary'!E52</f>
        <v>GS&lt;50 kW</v>
      </c>
      <c r="AA408" s="285" t="str">
        <f>'1.  LRAMVA Summary'!F52</f>
        <v>GS 50 to 2,999 kW</v>
      </c>
      <c r="AB408" s="285" t="str">
        <f>'1.  LRAMVA Summary'!G52</f>
        <v>GS 3,000 to 4,999 kW</v>
      </c>
      <c r="AC408" s="285" t="str">
        <f>'1.  LRAMVA Summary'!H52</f>
        <v>Large Use</v>
      </c>
      <c r="AD408" s="285" t="str">
        <f>'1.  LRAMVA Summary'!I52</f>
        <v>Unmetered Scattered Load</v>
      </c>
      <c r="AE408" s="285" t="str">
        <f>'1.  LRAMVA Summary'!J52</f>
        <v>Sentinel Lighting</v>
      </c>
      <c r="AF408" s="285" t="str">
        <f>'1.  LRAMVA Summary'!K52</f>
        <v>Street Lighting</v>
      </c>
      <c r="AG408" s="285" t="str">
        <f>'1.  LRAMVA Summary'!L52</f>
        <v/>
      </c>
      <c r="AH408" s="285" t="str">
        <f>'1.  LRAMVA Summary'!M52</f>
        <v/>
      </c>
      <c r="AI408" s="285" t="str">
        <f>'1.  LRAMVA Summary'!N52</f>
        <v/>
      </c>
      <c r="AJ408" s="285" t="str">
        <f>'1.  LRAMVA Summary'!O52</f>
        <v/>
      </c>
      <c r="AK408" s="285" t="str">
        <f>'1.  LRAMVA Summary'!P52</f>
        <v/>
      </c>
      <c r="AL408" s="285" t="str">
        <f>'1.  LRAMVA Summary'!Q52</f>
        <v/>
      </c>
      <c r="AM408" s="287" t="str">
        <f>'1.  LRAMVA Summary'!R52</f>
        <v>Total</v>
      </c>
    </row>
    <row r="409" spans="1:39" ht="15.75" hidden="1" customHeight="1">
      <c r="A409" s="531"/>
      <c r="B409" s="523" t="s">
        <v>503</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t="str">
        <f>'1.  LRAMVA Summary'!D53</f>
        <v>kWh</v>
      </c>
      <c r="Z409" s="291" t="str">
        <f>'1.  LRAMVA Summary'!E53</f>
        <v>kWh</v>
      </c>
      <c r="AA409" s="291" t="str">
        <f>'1.  LRAMVA Summary'!F53</f>
        <v>kW</v>
      </c>
      <c r="AB409" s="291" t="str">
        <f>'1.  LRAMVA Summary'!G53</f>
        <v>kW</v>
      </c>
      <c r="AC409" s="291" t="str">
        <f>'1.  LRAMVA Summary'!H53</f>
        <v>kW</v>
      </c>
      <c r="AD409" s="291" t="str">
        <f>'1.  LRAMVA Summary'!I53</f>
        <v>kWh</v>
      </c>
      <c r="AE409" s="291" t="str">
        <f>'1.  LRAMVA Summary'!J53</f>
        <v>kW</v>
      </c>
      <c r="AF409" s="291" t="str">
        <f>'1.  LRAMVA Summary'!K53</f>
        <v>kW</v>
      </c>
      <c r="AG409" s="291">
        <f>'1.  LRAMVA Summary'!L53</f>
        <v>0</v>
      </c>
      <c r="AH409" s="291">
        <f>'1.  LRAMVA Summary'!M53</f>
        <v>0</v>
      </c>
      <c r="AI409" s="291">
        <f>'1.  LRAMVA Summary'!N53</f>
        <v>0</v>
      </c>
      <c r="AJ409" s="291">
        <f>'1.  LRAMVA Summary'!O53</f>
        <v>0</v>
      </c>
      <c r="AK409" s="291">
        <f>'1.  LRAMVA Summary'!P53</f>
        <v>0</v>
      </c>
      <c r="AL409" s="291">
        <f>'1.  LRAMVA Summary'!Q53</f>
        <v>0</v>
      </c>
      <c r="AM409" s="292"/>
    </row>
    <row r="410" spans="1:39" ht="15.75" hidden="1" outlineLevel="1">
      <c r="A410" s="531"/>
      <c r="B410" s="503" t="s">
        <v>496</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c r="Z410" s="291"/>
      <c r="AA410" s="291"/>
      <c r="AB410" s="291"/>
      <c r="AC410" s="291"/>
      <c r="AD410" s="291"/>
      <c r="AE410" s="291"/>
      <c r="AF410" s="291"/>
      <c r="AG410" s="291"/>
      <c r="AH410" s="291"/>
      <c r="AI410" s="291"/>
      <c r="AJ410" s="291"/>
      <c r="AK410" s="291"/>
      <c r="AL410" s="291"/>
      <c r="AM410" s="292"/>
    </row>
    <row r="411" spans="1:39" hidden="1" outlineLevel="1">
      <c r="A411" s="531">
        <v>1</v>
      </c>
      <c r="B411" s="428" t="s">
        <v>95</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hidden="1" outlineLevel="1">
      <c r="A412" s="531"/>
      <c r="B412" s="431" t="s">
        <v>308</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 t="shared" ref="Y412:AL412" si="120">Y411</f>
        <v>0</v>
      </c>
      <c r="Z412" s="411">
        <f t="shared" si="120"/>
        <v>0</v>
      </c>
      <c r="AA412" s="411">
        <f t="shared" si="120"/>
        <v>0</v>
      </c>
      <c r="AB412" s="411">
        <f t="shared" si="120"/>
        <v>0</v>
      </c>
      <c r="AC412" s="411">
        <f t="shared" si="120"/>
        <v>0</v>
      </c>
      <c r="AD412" s="411">
        <f t="shared" si="120"/>
        <v>0</v>
      </c>
      <c r="AE412" s="411">
        <f t="shared" si="120"/>
        <v>0</v>
      </c>
      <c r="AF412" s="411">
        <f t="shared" si="120"/>
        <v>0</v>
      </c>
      <c r="AG412" s="411">
        <f t="shared" si="120"/>
        <v>0</v>
      </c>
      <c r="AH412" s="411">
        <f t="shared" si="120"/>
        <v>0</v>
      </c>
      <c r="AI412" s="411">
        <f t="shared" si="120"/>
        <v>0</v>
      </c>
      <c r="AJ412" s="411">
        <f t="shared" si="120"/>
        <v>0</v>
      </c>
      <c r="AK412" s="411">
        <f t="shared" si="120"/>
        <v>0</v>
      </c>
      <c r="AL412" s="411">
        <f t="shared" si="120"/>
        <v>0</v>
      </c>
      <c r="AM412" s="297"/>
    </row>
    <row r="413" spans="1:39" ht="15.75" hidden="1" outlineLevel="1">
      <c r="A413" s="531"/>
      <c r="B413" s="524"/>
      <c r="C413" s="299"/>
      <c r="D413" s="299"/>
      <c r="E413" s="299"/>
      <c r="F413" s="299"/>
      <c r="G413" s="299"/>
      <c r="H413" s="299"/>
      <c r="I413" s="299"/>
      <c r="J413" s="299"/>
      <c r="K413" s="299"/>
      <c r="L413" s="299"/>
      <c r="M413" s="299"/>
      <c r="N413" s="300"/>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39" hidden="1" outlineLevel="1">
      <c r="A414" s="531">
        <v>2</v>
      </c>
      <c r="B414" s="428" t="s">
        <v>96</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hidden="1" outlineLevel="1">
      <c r="A415" s="531"/>
      <c r="B415" s="431" t="s">
        <v>308</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 t="shared" ref="Y415:AL415" si="121">Y414</f>
        <v>0</v>
      </c>
      <c r="Z415" s="411">
        <f t="shared" si="121"/>
        <v>0</v>
      </c>
      <c r="AA415" s="411">
        <f t="shared" si="121"/>
        <v>0</v>
      </c>
      <c r="AB415" s="411">
        <f t="shared" si="121"/>
        <v>0</v>
      </c>
      <c r="AC415" s="411">
        <f t="shared" si="121"/>
        <v>0</v>
      </c>
      <c r="AD415" s="411">
        <f t="shared" si="121"/>
        <v>0</v>
      </c>
      <c r="AE415" s="411">
        <f t="shared" si="121"/>
        <v>0</v>
      </c>
      <c r="AF415" s="411">
        <f t="shared" si="121"/>
        <v>0</v>
      </c>
      <c r="AG415" s="411">
        <f t="shared" si="121"/>
        <v>0</v>
      </c>
      <c r="AH415" s="411">
        <f t="shared" si="121"/>
        <v>0</v>
      </c>
      <c r="AI415" s="411">
        <f t="shared" si="121"/>
        <v>0</v>
      </c>
      <c r="AJ415" s="411">
        <f t="shared" si="121"/>
        <v>0</v>
      </c>
      <c r="AK415" s="411">
        <f t="shared" si="121"/>
        <v>0</v>
      </c>
      <c r="AL415" s="411">
        <f t="shared" si="121"/>
        <v>0</v>
      </c>
      <c r="AM415" s="297"/>
    </row>
    <row r="416" spans="1:39" ht="15.75" hidden="1" outlineLevel="1">
      <c r="A416" s="531"/>
      <c r="B416" s="524"/>
      <c r="C416" s="299"/>
      <c r="D416" s="304"/>
      <c r="E416" s="304"/>
      <c r="F416" s="304"/>
      <c r="G416" s="304"/>
      <c r="H416" s="304"/>
      <c r="I416" s="304"/>
      <c r="J416" s="304"/>
      <c r="K416" s="304"/>
      <c r="L416" s="304"/>
      <c r="M416" s="304"/>
      <c r="N416" s="300"/>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hidden="1" outlineLevel="1">
      <c r="A417" s="531">
        <v>3</v>
      </c>
      <c r="B417" s="428" t="s">
        <v>97</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hidden="1" outlineLevel="1">
      <c r="A418" s="531"/>
      <c r="B418" s="431" t="s">
        <v>308</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 t="shared" ref="Y418:AL418" si="122">Y417</f>
        <v>0</v>
      </c>
      <c r="Z418" s="411">
        <f t="shared" si="122"/>
        <v>0</v>
      </c>
      <c r="AA418" s="411">
        <f t="shared" si="122"/>
        <v>0</v>
      </c>
      <c r="AB418" s="411">
        <f t="shared" si="122"/>
        <v>0</v>
      </c>
      <c r="AC418" s="411">
        <f t="shared" si="122"/>
        <v>0</v>
      </c>
      <c r="AD418" s="411">
        <f t="shared" si="122"/>
        <v>0</v>
      </c>
      <c r="AE418" s="411">
        <f t="shared" si="122"/>
        <v>0</v>
      </c>
      <c r="AF418" s="411">
        <f t="shared" si="122"/>
        <v>0</v>
      </c>
      <c r="AG418" s="411">
        <f t="shared" si="122"/>
        <v>0</v>
      </c>
      <c r="AH418" s="411">
        <f t="shared" si="122"/>
        <v>0</v>
      </c>
      <c r="AI418" s="411">
        <f t="shared" si="122"/>
        <v>0</v>
      </c>
      <c r="AJ418" s="411">
        <f t="shared" si="122"/>
        <v>0</v>
      </c>
      <c r="AK418" s="411">
        <f t="shared" si="122"/>
        <v>0</v>
      </c>
      <c r="AL418" s="411">
        <f t="shared" si="122"/>
        <v>0</v>
      </c>
      <c r="AM418" s="297"/>
    </row>
    <row r="419" spans="1:39" hidden="1" outlineLevel="1">
      <c r="A419" s="531"/>
      <c r="B419" s="431"/>
      <c r="C419" s="305"/>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hidden="1" outlineLevel="1">
      <c r="A420" s="531">
        <v>4</v>
      </c>
      <c r="B420" s="519" t="s">
        <v>680</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10"/>
      <c r="Z420" s="410"/>
      <c r="AA420" s="410"/>
      <c r="AB420" s="410"/>
      <c r="AC420" s="410"/>
      <c r="AD420" s="410"/>
      <c r="AE420" s="410"/>
      <c r="AF420" s="410"/>
      <c r="AG420" s="410"/>
      <c r="AH420" s="410"/>
      <c r="AI420" s="410"/>
      <c r="AJ420" s="410"/>
      <c r="AK420" s="410"/>
      <c r="AL420" s="410"/>
      <c r="AM420" s="296">
        <f>SUM(Y420:AL420)</f>
        <v>0</v>
      </c>
    </row>
    <row r="421" spans="1:39" hidden="1" outlineLevel="1">
      <c r="A421" s="531"/>
      <c r="B421" s="431" t="s">
        <v>308</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 t="shared" ref="Y421:AL421" si="123">Y420</f>
        <v>0</v>
      </c>
      <c r="Z421" s="411">
        <f t="shared" si="123"/>
        <v>0</v>
      </c>
      <c r="AA421" s="411">
        <f t="shared" si="123"/>
        <v>0</v>
      </c>
      <c r="AB421" s="411">
        <f t="shared" si="123"/>
        <v>0</v>
      </c>
      <c r="AC421" s="411">
        <f t="shared" si="123"/>
        <v>0</v>
      </c>
      <c r="AD421" s="411">
        <f t="shared" si="123"/>
        <v>0</v>
      </c>
      <c r="AE421" s="411">
        <f t="shared" si="123"/>
        <v>0</v>
      </c>
      <c r="AF421" s="411">
        <f t="shared" si="123"/>
        <v>0</v>
      </c>
      <c r="AG421" s="411">
        <f t="shared" si="123"/>
        <v>0</v>
      </c>
      <c r="AH421" s="411">
        <f t="shared" si="123"/>
        <v>0</v>
      </c>
      <c r="AI421" s="411">
        <f t="shared" si="123"/>
        <v>0</v>
      </c>
      <c r="AJ421" s="411">
        <f t="shared" si="123"/>
        <v>0</v>
      </c>
      <c r="AK421" s="411">
        <f t="shared" si="123"/>
        <v>0</v>
      </c>
      <c r="AL421" s="411">
        <f t="shared" si="123"/>
        <v>0</v>
      </c>
      <c r="AM421" s="297"/>
    </row>
    <row r="422" spans="1:39" hidden="1" outlineLevel="1">
      <c r="A422" s="531"/>
      <c r="B422" s="431"/>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30" hidden="1" outlineLevel="1">
      <c r="A423" s="531">
        <v>5</v>
      </c>
      <c r="B423" s="428" t="s">
        <v>98</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idden="1" outlineLevel="1">
      <c r="A424" s="531"/>
      <c r="B424" s="431" t="s">
        <v>308</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 t="shared" ref="Y424:AL424" si="124">Y423</f>
        <v>0</v>
      </c>
      <c r="Z424" s="411">
        <f t="shared" si="124"/>
        <v>0</v>
      </c>
      <c r="AA424" s="411">
        <f t="shared" si="124"/>
        <v>0</v>
      </c>
      <c r="AB424" s="411">
        <f t="shared" si="124"/>
        <v>0</v>
      </c>
      <c r="AC424" s="411">
        <f t="shared" si="124"/>
        <v>0</v>
      </c>
      <c r="AD424" s="411">
        <f t="shared" si="124"/>
        <v>0</v>
      </c>
      <c r="AE424" s="411">
        <f t="shared" si="124"/>
        <v>0</v>
      </c>
      <c r="AF424" s="411">
        <f t="shared" si="124"/>
        <v>0</v>
      </c>
      <c r="AG424" s="411">
        <f t="shared" si="124"/>
        <v>0</v>
      </c>
      <c r="AH424" s="411">
        <f t="shared" si="124"/>
        <v>0</v>
      </c>
      <c r="AI424" s="411">
        <f t="shared" si="124"/>
        <v>0</v>
      </c>
      <c r="AJ424" s="411">
        <f t="shared" si="124"/>
        <v>0</v>
      </c>
      <c r="AK424" s="411">
        <f t="shared" si="124"/>
        <v>0</v>
      </c>
      <c r="AL424" s="411">
        <f t="shared" si="124"/>
        <v>0</v>
      </c>
      <c r="AM424" s="297"/>
    </row>
    <row r="425" spans="1:39" hidden="1" outlineLevel="1">
      <c r="A425" s="531"/>
      <c r="B425" s="431"/>
      <c r="C425" s="291"/>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22"/>
      <c r="Z425" s="423"/>
      <c r="AA425" s="423"/>
      <c r="AB425" s="423"/>
      <c r="AC425" s="423"/>
      <c r="AD425" s="423"/>
      <c r="AE425" s="423"/>
      <c r="AF425" s="423"/>
      <c r="AG425" s="423"/>
      <c r="AH425" s="423"/>
      <c r="AI425" s="423"/>
      <c r="AJ425" s="423"/>
      <c r="AK425" s="423"/>
      <c r="AL425" s="423"/>
      <c r="AM425" s="297"/>
    </row>
    <row r="426" spans="1:39" ht="15.75" hidden="1" outlineLevel="1">
      <c r="A426" s="531"/>
      <c r="B426" s="513" t="s">
        <v>497</v>
      </c>
      <c r="C426" s="289"/>
      <c r="D426" s="289"/>
      <c r="E426" s="289"/>
      <c r="F426" s="289"/>
      <c r="G426" s="289"/>
      <c r="H426" s="289"/>
      <c r="I426" s="289"/>
      <c r="J426" s="289"/>
      <c r="K426" s="289"/>
      <c r="L426" s="289"/>
      <c r="M426" s="289"/>
      <c r="N426" s="290"/>
      <c r="O426" s="289"/>
      <c r="P426" s="289"/>
      <c r="Q426" s="289"/>
      <c r="R426" s="289"/>
      <c r="S426" s="289"/>
      <c r="T426" s="289"/>
      <c r="U426" s="289"/>
      <c r="V426" s="289"/>
      <c r="W426" s="289"/>
      <c r="X426" s="289"/>
      <c r="Y426" s="414"/>
      <c r="Z426" s="414"/>
      <c r="AA426" s="414"/>
      <c r="AB426" s="414"/>
      <c r="AC426" s="414"/>
      <c r="AD426" s="414"/>
      <c r="AE426" s="414"/>
      <c r="AF426" s="414"/>
      <c r="AG426" s="414"/>
      <c r="AH426" s="414"/>
      <c r="AI426" s="414"/>
      <c r="AJ426" s="414"/>
      <c r="AK426" s="414"/>
      <c r="AL426" s="414"/>
      <c r="AM426" s="292"/>
    </row>
    <row r="427" spans="1:39" hidden="1" outlineLevel="1">
      <c r="A427" s="531">
        <v>6</v>
      </c>
      <c r="B427" s="428" t="s">
        <v>99</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hidden="1" outlineLevel="1">
      <c r="A428" s="531"/>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 t="shared" ref="Y428:AL428" si="125">Y427</f>
        <v>0</v>
      </c>
      <c r="Z428" s="411">
        <f t="shared" si="125"/>
        <v>0</v>
      </c>
      <c r="AA428" s="411">
        <f t="shared" si="125"/>
        <v>0</v>
      </c>
      <c r="AB428" s="411">
        <f t="shared" si="125"/>
        <v>0</v>
      </c>
      <c r="AC428" s="411">
        <f t="shared" si="125"/>
        <v>0</v>
      </c>
      <c r="AD428" s="411">
        <f t="shared" si="125"/>
        <v>0</v>
      </c>
      <c r="AE428" s="411">
        <f t="shared" si="125"/>
        <v>0</v>
      </c>
      <c r="AF428" s="411">
        <f t="shared" si="125"/>
        <v>0</v>
      </c>
      <c r="AG428" s="411">
        <f t="shared" si="125"/>
        <v>0</v>
      </c>
      <c r="AH428" s="411">
        <f t="shared" si="125"/>
        <v>0</v>
      </c>
      <c r="AI428" s="411">
        <f t="shared" si="125"/>
        <v>0</v>
      </c>
      <c r="AJ428" s="411">
        <f t="shared" si="125"/>
        <v>0</v>
      </c>
      <c r="AK428" s="411">
        <f t="shared" si="125"/>
        <v>0</v>
      </c>
      <c r="AL428" s="411">
        <f t="shared" si="125"/>
        <v>0</v>
      </c>
      <c r="AM428" s="311"/>
    </row>
    <row r="429" spans="1:39" hidden="1" outlineLevel="1">
      <c r="A429" s="531"/>
      <c r="B429" s="525"/>
      <c r="C429" s="312"/>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416"/>
      <c r="Z429" s="416"/>
      <c r="AA429" s="416"/>
      <c r="AB429" s="416"/>
      <c r="AC429" s="416"/>
      <c r="AD429" s="416"/>
      <c r="AE429" s="416"/>
      <c r="AF429" s="416"/>
      <c r="AG429" s="416"/>
      <c r="AH429" s="416"/>
      <c r="AI429" s="416"/>
      <c r="AJ429" s="416"/>
      <c r="AK429" s="416"/>
      <c r="AL429" s="416"/>
      <c r="AM429" s="313"/>
    </row>
    <row r="430" spans="1:39" ht="30" hidden="1" outlineLevel="1">
      <c r="A430" s="531">
        <v>7</v>
      </c>
      <c r="B430" s="428" t="s">
        <v>100</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hidden="1" outlineLevel="1">
      <c r="A431" s="531"/>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 t="shared" ref="Y431:AL431" si="126">Y430</f>
        <v>0</v>
      </c>
      <c r="Z431" s="411">
        <f t="shared" si="126"/>
        <v>0</v>
      </c>
      <c r="AA431" s="411">
        <f t="shared" si="126"/>
        <v>0</v>
      </c>
      <c r="AB431" s="411">
        <f t="shared" si="126"/>
        <v>0</v>
      </c>
      <c r="AC431" s="411">
        <f t="shared" si="126"/>
        <v>0</v>
      </c>
      <c r="AD431" s="411">
        <f t="shared" si="126"/>
        <v>0</v>
      </c>
      <c r="AE431" s="411">
        <f t="shared" si="126"/>
        <v>0</v>
      </c>
      <c r="AF431" s="411">
        <f t="shared" si="126"/>
        <v>0</v>
      </c>
      <c r="AG431" s="411">
        <f t="shared" si="126"/>
        <v>0</v>
      </c>
      <c r="AH431" s="411">
        <f t="shared" si="126"/>
        <v>0</v>
      </c>
      <c r="AI431" s="411">
        <f t="shared" si="126"/>
        <v>0</v>
      </c>
      <c r="AJ431" s="411">
        <f t="shared" si="126"/>
        <v>0</v>
      </c>
      <c r="AK431" s="411">
        <f t="shared" si="126"/>
        <v>0</v>
      </c>
      <c r="AL431" s="411">
        <f t="shared" si="126"/>
        <v>0</v>
      </c>
      <c r="AM431" s="311"/>
    </row>
    <row r="432" spans="1:39" hidden="1" outlineLevel="1">
      <c r="A432" s="531"/>
      <c r="B432" s="526"/>
      <c r="C432" s="312"/>
      <c r="D432" s="291"/>
      <c r="E432" s="291"/>
      <c r="F432" s="291"/>
      <c r="G432" s="291"/>
      <c r="H432" s="291"/>
      <c r="I432" s="291"/>
      <c r="J432" s="291"/>
      <c r="K432" s="291"/>
      <c r="L432" s="291"/>
      <c r="M432" s="291"/>
      <c r="N432" s="291"/>
      <c r="O432" s="291"/>
      <c r="P432" s="291"/>
      <c r="Q432" s="291"/>
      <c r="R432" s="291"/>
      <c r="S432" s="291"/>
      <c r="T432" s="291"/>
      <c r="U432" s="291"/>
      <c r="V432" s="291"/>
      <c r="W432" s="291"/>
      <c r="X432" s="291"/>
      <c r="Y432" s="416"/>
      <c r="Z432" s="417"/>
      <c r="AA432" s="416"/>
      <c r="AB432" s="416"/>
      <c r="AC432" s="416"/>
      <c r="AD432" s="416"/>
      <c r="AE432" s="416"/>
      <c r="AF432" s="416"/>
      <c r="AG432" s="416"/>
      <c r="AH432" s="416"/>
      <c r="AI432" s="416"/>
      <c r="AJ432" s="416"/>
      <c r="AK432" s="416"/>
      <c r="AL432" s="416"/>
      <c r="AM432" s="313"/>
    </row>
    <row r="433" spans="1:39" ht="30" hidden="1" outlineLevel="1">
      <c r="A433" s="531">
        <v>8</v>
      </c>
      <c r="B433" s="428" t="s">
        <v>101</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hidden="1" outlineLevel="1">
      <c r="A434" s="531"/>
      <c r="B434" s="431" t="s">
        <v>308</v>
      </c>
      <c r="C434" s="291" t="s">
        <v>163</v>
      </c>
      <c r="D434" s="295"/>
      <c r="E434" s="295"/>
      <c r="F434" s="295"/>
      <c r="G434" s="295"/>
      <c r="H434" s="295"/>
      <c r="I434" s="295"/>
      <c r="J434" s="295"/>
      <c r="K434" s="295"/>
      <c r="L434" s="295"/>
      <c r="M434" s="295"/>
      <c r="N434" s="295">
        <f>N433</f>
        <v>12</v>
      </c>
      <c r="O434" s="295"/>
      <c r="P434" s="295"/>
      <c r="Q434" s="295"/>
      <c r="R434" s="295"/>
      <c r="S434" s="295"/>
      <c r="T434" s="295"/>
      <c r="U434" s="295"/>
      <c r="V434" s="295"/>
      <c r="W434" s="295"/>
      <c r="X434" s="295"/>
      <c r="Y434" s="411">
        <f t="shared" ref="Y434:AL434" si="127">Y433</f>
        <v>0</v>
      </c>
      <c r="Z434" s="411">
        <f t="shared" si="127"/>
        <v>0</v>
      </c>
      <c r="AA434" s="411">
        <f t="shared" si="127"/>
        <v>0</v>
      </c>
      <c r="AB434" s="411">
        <f t="shared" si="127"/>
        <v>0</v>
      </c>
      <c r="AC434" s="411">
        <f t="shared" si="127"/>
        <v>0</v>
      </c>
      <c r="AD434" s="411">
        <f t="shared" si="127"/>
        <v>0</v>
      </c>
      <c r="AE434" s="411">
        <f t="shared" si="127"/>
        <v>0</v>
      </c>
      <c r="AF434" s="411">
        <f t="shared" si="127"/>
        <v>0</v>
      </c>
      <c r="AG434" s="411">
        <f t="shared" si="127"/>
        <v>0</v>
      </c>
      <c r="AH434" s="411">
        <f t="shared" si="127"/>
        <v>0</v>
      </c>
      <c r="AI434" s="411">
        <f t="shared" si="127"/>
        <v>0</v>
      </c>
      <c r="AJ434" s="411">
        <f t="shared" si="127"/>
        <v>0</v>
      </c>
      <c r="AK434" s="411">
        <f t="shared" si="127"/>
        <v>0</v>
      </c>
      <c r="AL434" s="411">
        <f t="shared" si="127"/>
        <v>0</v>
      </c>
      <c r="AM434" s="311"/>
    </row>
    <row r="435" spans="1:39" hidden="1" outlineLevel="1">
      <c r="A435" s="531"/>
      <c r="B435" s="526"/>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30" hidden="1" outlineLevel="1">
      <c r="A436" s="531">
        <v>9</v>
      </c>
      <c r="B436" s="428" t="s">
        <v>102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10"/>
      <c r="AA436" s="410"/>
      <c r="AB436" s="410"/>
      <c r="AC436" s="410"/>
      <c r="AD436" s="410"/>
      <c r="AE436" s="410"/>
      <c r="AF436" s="415"/>
      <c r="AG436" s="415"/>
      <c r="AH436" s="415"/>
      <c r="AI436" s="415"/>
      <c r="AJ436" s="415"/>
      <c r="AK436" s="415"/>
      <c r="AL436" s="415"/>
      <c r="AM436" s="296">
        <f>SUM(Y436:AL436)</f>
        <v>0</v>
      </c>
    </row>
    <row r="437" spans="1:39" hidden="1"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L437" si="128">Y436</f>
        <v>0</v>
      </c>
      <c r="Z437" s="411">
        <f t="shared" si="128"/>
        <v>0</v>
      </c>
      <c r="AA437" s="411">
        <f t="shared" si="128"/>
        <v>0</v>
      </c>
      <c r="AB437" s="411">
        <f t="shared" si="128"/>
        <v>0</v>
      </c>
      <c r="AC437" s="411">
        <f t="shared" si="128"/>
        <v>0</v>
      </c>
      <c r="AD437" s="411">
        <f t="shared" si="128"/>
        <v>0</v>
      </c>
      <c r="AE437" s="411">
        <f t="shared" si="128"/>
        <v>0</v>
      </c>
      <c r="AF437" s="411">
        <f t="shared" si="128"/>
        <v>0</v>
      </c>
      <c r="AG437" s="411">
        <f t="shared" si="128"/>
        <v>0</v>
      </c>
      <c r="AH437" s="411">
        <f t="shared" si="128"/>
        <v>0</v>
      </c>
      <c r="AI437" s="411">
        <f t="shared" si="128"/>
        <v>0</v>
      </c>
      <c r="AJ437" s="411">
        <f t="shared" si="128"/>
        <v>0</v>
      </c>
      <c r="AK437" s="411">
        <f t="shared" si="128"/>
        <v>0</v>
      </c>
      <c r="AL437" s="411">
        <f t="shared" si="128"/>
        <v>0</v>
      </c>
      <c r="AM437" s="311"/>
    </row>
    <row r="438" spans="1:39" hidden="1" outlineLevel="1">
      <c r="A438" s="531"/>
      <c r="B438" s="526"/>
      <c r="C438" s="312"/>
      <c r="D438" s="316"/>
      <c r="E438" s="316"/>
      <c r="F438" s="316"/>
      <c r="G438" s="316"/>
      <c r="H438" s="316"/>
      <c r="I438" s="316"/>
      <c r="J438" s="316"/>
      <c r="K438" s="316"/>
      <c r="L438" s="316"/>
      <c r="M438" s="316"/>
      <c r="N438" s="291"/>
      <c r="O438" s="316"/>
      <c r="P438" s="316"/>
      <c r="Q438" s="316"/>
      <c r="R438" s="316"/>
      <c r="S438" s="316"/>
      <c r="T438" s="316"/>
      <c r="U438" s="316"/>
      <c r="V438" s="316"/>
      <c r="W438" s="316"/>
      <c r="X438" s="316"/>
      <c r="Y438" s="416"/>
      <c r="Z438" s="416"/>
      <c r="AA438" s="416"/>
      <c r="AB438" s="416"/>
      <c r="AC438" s="416"/>
      <c r="AD438" s="416"/>
      <c r="AE438" s="416"/>
      <c r="AF438" s="416"/>
      <c r="AG438" s="416"/>
      <c r="AH438" s="416"/>
      <c r="AI438" s="416"/>
      <c r="AJ438" s="416"/>
      <c r="AK438" s="416"/>
      <c r="AL438" s="416"/>
      <c r="AM438" s="313"/>
    </row>
    <row r="439" spans="1:39" ht="30" hidden="1" outlineLevel="1">
      <c r="A439" s="531">
        <v>10</v>
      </c>
      <c r="B439" s="428" t="s">
        <v>103</v>
      </c>
      <c r="C439" s="291" t="s">
        <v>25</v>
      </c>
      <c r="D439" s="295"/>
      <c r="E439" s="295"/>
      <c r="F439" s="295"/>
      <c r="G439" s="295"/>
      <c r="H439" s="295"/>
      <c r="I439" s="295"/>
      <c r="J439" s="295"/>
      <c r="K439" s="295"/>
      <c r="L439" s="295"/>
      <c r="M439" s="295"/>
      <c r="N439" s="295">
        <v>3</v>
      </c>
      <c r="O439" s="295"/>
      <c r="P439" s="295"/>
      <c r="Q439" s="295"/>
      <c r="R439" s="295"/>
      <c r="S439" s="295"/>
      <c r="T439" s="295"/>
      <c r="U439" s="295"/>
      <c r="V439" s="295"/>
      <c r="W439" s="295"/>
      <c r="X439" s="295"/>
      <c r="Y439" s="415"/>
      <c r="Z439" s="410"/>
      <c r="AA439" s="410"/>
      <c r="AB439" s="410"/>
      <c r="AC439" s="410"/>
      <c r="AD439" s="410"/>
      <c r="AE439" s="410"/>
      <c r="AF439" s="415"/>
      <c r="AG439" s="415"/>
      <c r="AH439" s="415"/>
      <c r="AI439" s="415"/>
      <c r="AJ439" s="415"/>
      <c r="AK439" s="415"/>
      <c r="AL439" s="415"/>
      <c r="AM439" s="296">
        <f>SUM(Y439:AL439)</f>
        <v>0</v>
      </c>
    </row>
    <row r="440" spans="1:39" hidden="1" outlineLevel="1">
      <c r="A440" s="531"/>
      <c r="B440" s="431" t="s">
        <v>308</v>
      </c>
      <c r="C440" s="291" t="s">
        <v>163</v>
      </c>
      <c r="D440" s="295"/>
      <c r="E440" s="295"/>
      <c r="F440" s="295"/>
      <c r="G440" s="295"/>
      <c r="H440" s="295"/>
      <c r="I440" s="295"/>
      <c r="J440" s="295"/>
      <c r="K440" s="295"/>
      <c r="L440" s="295"/>
      <c r="M440" s="295"/>
      <c r="N440" s="295">
        <f>N439</f>
        <v>3</v>
      </c>
      <c r="O440" s="295"/>
      <c r="P440" s="295"/>
      <c r="Q440" s="295"/>
      <c r="R440" s="295"/>
      <c r="S440" s="295"/>
      <c r="T440" s="295"/>
      <c r="U440" s="295"/>
      <c r="V440" s="295"/>
      <c r="W440" s="295"/>
      <c r="X440" s="295"/>
      <c r="Y440" s="411">
        <f t="shared" ref="Y440:AL440" si="129">Y439</f>
        <v>0</v>
      </c>
      <c r="Z440" s="411">
        <f t="shared" si="129"/>
        <v>0</v>
      </c>
      <c r="AA440" s="411">
        <f t="shared" si="129"/>
        <v>0</v>
      </c>
      <c r="AB440" s="411">
        <f t="shared" si="129"/>
        <v>0</v>
      </c>
      <c r="AC440" s="411">
        <f t="shared" si="129"/>
        <v>0</v>
      </c>
      <c r="AD440" s="411">
        <f t="shared" si="129"/>
        <v>0</v>
      </c>
      <c r="AE440" s="411">
        <f t="shared" si="129"/>
        <v>0</v>
      </c>
      <c r="AF440" s="411">
        <f t="shared" si="129"/>
        <v>0</v>
      </c>
      <c r="AG440" s="411">
        <f t="shared" si="129"/>
        <v>0</v>
      </c>
      <c r="AH440" s="411">
        <f t="shared" si="129"/>
        <v>0</v>
      </c>
      <c r="AI440" s="411">
        <f t="shared" si="129"/>
        <v>0</v>
      </c>
      <c r="AJ440" s="411">
        <f t="shared" si="129"/>
        <v>0</v>
      </c>
      <c r="AK440" s="411">
        <f t="shared" si="129"/>
        <v>0</v>
      </c>
      <c r="AL440" s="411">
        <f t="shared" si="129"/>
        <v>0</v>
      </c>
      <c r="AM440" s="311"/>
    </row>
    <row r="441" spans="1:39" hidden="1" outlineLevel="1">
      <c r="A441" s="531"/>
      <c r="B441" s="526"/>
      <c r="C441" s="312"/>
      <c r="D441" s="316"/>
      <c r="E441" s="316"/>
      <c r="F441" s="316"/>
      <c r="G441" s="316"/>
      <c r="H441" s="316"/>
      <c r="I441" s="316"/>
      <c r="J441" s="316"/>
      <c r="K441" s="316"/>
      <c r="L441" s="316"/>
      <c r="M441" s="316"/>
      <c r="N441" s="291"/>
      <c r="O441" s="316"/>
      <c r="P441" s="316"/>
      <c r="Q441" s="316"/>
      <c r="R441" s="316"/>
      <c r="S441" s="316"/>
      <c r="T441" s="316"/>
      <c r="U441" s="316"/>
      <c r="V441" s="316"/>
      <c r="W441" s="316"/>
      <c r="X441" s="316"/>
      <c r="Y441" s="416"/>
      <c r="Z441" s="417"/>
      <c r="AA441" s="416"/>
      <c r="AB441" s="416"/>
      <c r="AC441" s="416"/>
      <c r="AD441" s="416"/>
      <c r="AE441" s="416"/>
      <c r="AF441" s="416"/>
      <c r="AG441" s="416"/>
      <c r="AH441" s="416"/>
      <c r="AI441" s="416"/>
      <c r="AJ441" s="416"/>
      <c r="AK441" s="416"/>
      <c r="AL441" s="416"/>
      <c r="AM441" s="313"/>
    </row>
    <row r="442" spans="1:39" ht="15.75" hidden="1" outlineLevel="1">
      <c r="A442" s="531"/>
      <c r="B442" s="503" t="s">
        <v>10</v>
      </c>
      <c r="C442" s="289"/>
      <c r="D442" s="289"/>
      <c r="E442" s="289"/>
      <c r="F442" s="289"/>
      <c r="G442" s="289"/>
      <c r="H442" s="289"/>
      <c r="I442" s="289"/>
      <c r="J442" s="289"/>
      <c r="K442" s="289"/>
      <c r="L442" s="289"/>
      <c r="M442" s="289"/>
      <c r="N442" s="290"/>
      <c r="O442" s="289"/>
      <c r="P442" s="289"/>
      <c r="Q442" s="289"/>
      <c r="R442" s="289"/>
      <c r="S442" s="289"/>
      <c r="T442" s="289"/>
      <c r="U442" s="289"/>
      <c r="V442" s="289"/>
      <c r="W442" s="289"/>
      <c r="X442" s="289"/>
      <c r="Y442" s="414"/>
      <c r="Z442" s="414"/>
      <c r="AA442" s="414"/>
      <c r="AB442" s="414"/>
      <c r="AC442" s="414"/>
      <c r="AD442" s="414"/>
      <c r="AE442" s="414"/>
      <c r="AF442" s="414"/>
      <c r="AG442" s="414"/>
      <c r="AH442" s="414"/>
      <c r="AI442" s="414"/>
      <c r="AJ442" s="414"/>
      <c r="AK442" s="414"/>
      <c r="AL442" s="414"/>
      <c r="AM442" s="292"/>
    </row>
    <row r="443" spans="1:39" ht="30" hidden="1" outlineLevel="1">
      <c r="A443" s="531">
        <v>11</v>
      </c>
      <c r="B443" s="428" t="s">
        <v>104</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26"/>
      <c r="Z443" s="410"/>
      <c r="AA443" s="410"/>
      <c r="AB443" s="410"/>
      <c r="AC443" s="410"/>
      <c r="AD443" s="410"/>
      <c r="AE443" s="410"/>
      <c r="AF443" s="415"/>
      <c r="AG443" s="415"/>
      <c r="AH443" s="415"/>
      <c r="AI443" s="415"/>
      <c r="AJ443" s="415"/>
      <c r="AK443" s="415"/>
      <c r="AL443" s="415"/>
      <c r="AM443" s="296">
        <f>SUM(Y443:AL443)</f>
        <v>0</v>
      </c>
    </row>
    <row r="444" spans="1:39" hidden="1" outlineLevel="1">
      <c r="A444" s="531"/>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 t="shared" ref="Y444:AL444" si="130">Y443</f>
        <v>0</v>
      </c>
      <c r="Z444" s="411">
        <f t="shared" si="130"/>
        <v>0</v>
      </c>
      <c r="AA444" s="411">
        <f t="shared" si="130"/>
        <v>0</v>
      </c>
      <c r="AB444" s="411">
        <f t="shared" si="130"/>
        <v>0</v>
      </c>
      <c r="AC444" s="411">
        <f t="shared" si="130"/>
        <v>0</v>
      </c>
      <c r="AD444" s="411">
        <f t="shared" si="130"/>
        <v>0</v>
      </c>
      <c r="AE444" s="411">
        <f t="shared" si="130"/>
        <v>0</v>
      </c>
      <c r="AF444" s="411">
        <f t="shared" si="130"/>
        <v>0</v>
      </c>
      <c r="AG444" s="411">
        <f t="shared" si="130"/>
        <v>0</v>
      </c>
      <c r="AH444" s="411">
        <f t="shared" si="130"/>
        <v>0</v>
      </c>
      <c r="AI444" s="411">
        <f t="shared" si="130"/>
        <v>0</v>
      </c>
      <c r="AJ444" s="411">
        <f t="shared" si="130"/>
        <v>0</v>
      </c>
      <c r="AK444" s="411">
        <f t="shared" si="130"/>
        <v>0</v>
      </c>
      <c r="AL444" s="411">
        <f t="shared" si="130"/>
        <v>0</v>
      </c>
      <c r="AM444" s="297"/>
    </row>
    <row r="445" spans="1:39" hidden="1" outlineLevel="1">
      <c r="A445" s="531"/>
      <c r="B445" s="527"/>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21"/>
      <c r="AA445" s="421"/>
      <c r="AB445" s="421"/>
      <c r="AC445" s="421"/>
      <c r="AD445" s="421"/>
      <c r="AE445" s="421"/>
      <c r="AF445" s="421"/>
      <c r="AG445" s="421"/>
      <c r="AH445" s="421"/>
      <c r="AI445" s="421"/>
      <c r="AJ445" s="421"/>
      <c r="AK445" s="421"/>
      <c r="AL445" s="421"/>
      <c r="AM445" s="306"/>
    </row>
    <row r="446" spans="1:39" ht="45" hidden="1" outlineLevel="1">
      <c r="A446" s="531">
        <v>12</v>
      </c>
      <c r="B446" s="428" t="s">
        <v>105</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5"/>
      <c r="AG446" s="415"/>
      <c r="AH446" s="415"/>
      <c r="AI446" s="415"/>
      <c r="AJ446" s="415"/>
      <c r="AK446" s="415"/>
      <c r="AL446" s="415"/>
      <c r="AM446" s="296">
        <f>SUM(Y446:AL446)</f>
        <v>0</v>
      </c>
    </row>
    <row r="447" spans="1:39" hidden="1"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L447" si="131">Y446</f>
        <v>0</v>
      </c>
      <c r="Z447" s="411">
        <f t="shared" si="131"/>
        <v>0</v>
      </c>
      <c r="AA447" s="411">
        <f t="shared" si="131"/>
        <v>0</v>
      </c>
      <c r="AB447" s="411">
        <f t="shared" si="131"/>
        <v>0</v>
      </c>
      <c r="AC447" s="411">
        <f t="shared" si="131"/>
        <v>0</v>
      </c>
      <c r="AD447" s="411">
        <f t="shared" si="131"/>
        <v>0</v>
      </c>
      <c r="AE447" s="411">
        <f t="shared" si="131"/>
        <v>0</v>
      </c>
      <c r="AF447" s="411">
        <f t="shared" si="131"/>
        <v>0</v>
      </c>
      <c r="AG447" s="411">
        <f t="shared" si="131"/>
        <v>0</v>
      </c>
      <c r="AH447" s="411">
        <f t="shared" si="131"/>
        <v>0</v>
      </c>
      <c r="AI447" s="411">
        <f t="shared" si="131"/>
        <v>0</v>
      </c>
      <c r="AJ447" s="411">
        <f t="shared" si="131"/>
        <v>0</v>
      </c>
      <c r="AK447" s="411">
        <f t="shared" si="131"/>
        <v>0</v>
      </c>
      <c r="AL447" s="411">
        <f t="shared" si="131"/>
        <v>0</v>
      </c>
      <c r="AM447" s="297"/>
    </row>
    <row r="448" spans="1:39" hidden="1" outlineLevel="1">
      <c r="A448" s="531"/>
      <c r="B448" s="527"/>
      <c r="C448" s="305"/>
      <c r="D448" s="291"/>
      <c r="E448" s="291"/>
      <c r="F448" s="291"/>
      <c r="G448" s="291"/>
      <c r="H448" s="291"/>
      <c r="I448" s="291"/>
      <c r="J448" s="291"/>
      <c r="K448" s="291"/>
      <c r="L448" s="291"/>
      <c r="M448" s="291"/>
      <c r="N448" s="291"/>
      <c r="O448" s="291"/>
      <c r="P448" s="291"/>
      <c r="Q448" s="291"/>
      <c r="R448" s="291"/>
      <c r="S448" s="291"/>
      <c r="T448" s="291"/>
      <c r="U448" s="291"/>
      <c r="V448" s="291"/>
      <c r="W448" s="291"/>
      <c r="X448" s="291"/>
      <c r="Y448" s="422"/>
      <c r="Z448" s="422"/>
      <c r="AA448" s="412"/>
      <c r="AB448" s="412"/>
      <c r="AC448" s="412"/>
      <c r="AD448" s="412"/>
      <c r="AE448" s="412"/>
      <c r="AF448" s="412"/>
      <c r="AG448" s="412"/>
      <c r="AH448" s="412"/>
      <c r="AI448" s="412"/>
      <c r="AJ448" s="412"/>
      <c r="AK448" s="412"/>
      <c r="AL448" s="412"/>
      <c r="AM448" s="306"/>
    </row>
    <row r="449" spans="1:40" ht="30" hidden="1" outlineLevel="1">
      <c r="A449" s="531">
        <v>13</v>
      </c>
      <c r="B449" s="428" t="s">
        <v>106</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5"/>
      <c r="AG449" s="415"/>
      <c r="AH449" s="415"/>
      <c r="AI449" s="415"/>
      <c r="AJ449" s="415"/>
      <c r="AK449" s="415"/>
      <c r="AL449" s="415"/>
      <c r="AM449" s="296">
        <f>SUM(Y449:AL449)</f>
        <v>0</v>
      </c>
    </row>
    <row r="450" spans="1:40" hidden="1" outlineLevel="1">
      <c r="A450" s="531"/>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 t="shared" ref="Y450:AL450" si="132">Y449</f>
        <v>0</v>
      </c>
      <c r="Z450" s="411">
        <f t="shared" si="132"/>
        <v>0</v>
      </c>
      <c r="AA450" s="411">
        <f t="shared" si="132"/>
        <v>0</v>
      </c>
      <c r="AB450" s="411">
        <f t="shared" si="132"/>
        <v>0</v>
      </c>
      <c r="AC450" s="411">
        <f t="shared" si="132"/>
        <v>0</v>
      </c>
      <c r="AD450" s="411">
        <f t="shared" si="132"/>
        <v>0</v>
      </c>
      <c r="AE450" s="411">
        <f t="shared" si="132"/>
        <v>0</v>
      </c>
      <c r="AF450" s="411">
        <f t="shared" si="132"/>
        <v>0</v>
      </c>
      <c r="AG450" s="411">
        <f t="shared" si="132"/>
        <v>0</v>
      </c>
      <c r="AH450" s="411">
        <f t="shared" si="132"/>
        <v>0</v>
      </c>
      <c r="AI450" s="411">
        <f t="shared" si="132"/>
        <v>0</v>
      </c>
      <c r="AJ450" s="411">
        <f t="shared" si="132"/>
        <v>0</v>
      </c>
      <c r="AK450" s="411">
        <f t="shared" si="132"/>
        <v>0</v>
      </c>
      <c r="AL450" s="411">
        <f t="shared" si="132"/>
        <v>0</v>
      </c>
      <c r="AM450" s="306"/>
    </row>
    <row r="451" spans="1:40" hidden="1" outlineLevel="1">
      <c r="A451" s="531"/>
      <c r="B451" s="527"/>
      <c r="C451" s="305"/>
      <c r="D451" s="291"/>
      <c r="E451" s="291"/>
      <c r="F451" s="291"/>
      <c r="G451" s="291"/>
      <c r="H451" s="291"/>
      <c r="I451" s="291"/>
      <c r="J451" s="291"/>
      <c r="K451" s="291"/>
      <c r="L451" s="291"/>
      <c r="M451" s="291"/>
      <c r="N451" s="291"/>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6"/>
    </row>
    <row r="452" spans="1:40" ht="15.75" hidden="1" outlineLevel="1">
      <c r="A452" s="531"/>
      <c r="B452" s="503" t="s">
        <v>107</v>
      </c>
      <c r="C452" s="289"/>
      <c r="D452" s="290"/>
      <c r="E452" s="290"/>
      <c r="F452" s="290"/>
      <c r="G452" s="290"/>
      <c r="H452" s="290"/>
      <c r="I452" s="290"/>
      <c r="J452" s="290"/>
      <c r="K452" s="290"/>
      <c r="L452" s="290"/>
      <c r="M452" s="290"/>
      <c r="N452" s="290"/>
      <c r="O452" s="290"/>
      <c r="P452" s="289"/>
      <c r="Q452" s="289"/>
      <c r="R452" s="289"/>
      <c r="S452" s="289"/>
      <c r="T452" s="289"/>
      <c r="U452" s="289"/>
      <c r="V452" s="289"/>
      <c r="W452" s="289"/>
      <c r="X452" s="289"/>
      <c r="Y452" s="414"/>
      <c r="Z452" s="414"/>
      <c r="AA452" s="414"/>
      <c r="AB452" s="414"/>
      <c r="AC452" s="414"/>
      <c r="AD452" s="414"/>
      <c r="AE452" s="414"/>
      <c r="AF452" s="414"/>
      <c r="AG452" s="414"/>
      <c r="AH452" s="414"/>
      <c r="AI452" s="414"/>
      <c r="AJ452" s="414"/>
      <c r="AK452" s="414"/>
      <c r="AL452" s="414"/>
      <c r="AM452" s="292"/>
    </row>
    <row r="453" spans="1:40" hidden="1" outlineLevel="1">
      <c r="A453" s="531">
        <v>14</v>
      </c>
      <c r="B453" s="527" t="s">
        <v>108</v>
      </c>
      <c r="C453" s="291" t="s">
        <v>25</v>
      </c>
      <c r="D453" s="295"/>
      <c r="E453" s="295"/>
      <c r="F453" s="295"/>
      <c r="G453" s="295"/>
      <c r="H453" s="295"/>
      <c r="I453" s="295"/>
      <c r="J453" s="295"/>
      <c r="K453" s="295"/>
      <c r="L453" s="295"/>
      <c r="M453" s="295"/>
      <c r="N453" s="295">
        <v>12</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idden="1" outlineLevel="1">
      <c r="A454" s="531"/>
      <c r="B454" s="431" t="s">
        <v>308</v>
      </c>
      <c r="C454" s="291" t="s">
        <v>163</v>
      </c>
      <c r="D454" s="295"/>
      <c r="E454" s="295"/>
      <c r="F454" s="295"/>
      <c r="G454" s="295"/>
      <c r="H454" s="295"/>
      <c r="I454" s="295"/>
      <c r="J454" s="295"/>
      <c r="K454" s="295"/>
      <c r="L454" s="295"/>
      <c r="M454" s="295"/>
      <c r="N454" s="295">
        <f>N453</f>
        <v>12</v>
      </c>
      <c r="O454" s="295"/>
      <c r="P454" s="295"/>
      <c r="Q454" s="295"/>
      <c r="R454" s="295"/>
      <c r="S454" s="295"/>
      <c r="T454" s="295"/>
      <c r="U454" s="295"/>
      <c r="V454" s="295"/>
      <c r="W454" s="295"/>
      <c r="X454" s="295"/>
      <c r="Y454" s="411">
        <f t="shared" ref="Y454:AL454" si="133">Y453</f>
        <v>0</v>
      </c>
      <c r="Z454" s="411">
        <f t="shared" si="133"/>
        <v>0</v>
      </c>
      <c r="AA454" s="411">
        <f t="shared" si="133"/>
        <v>0</v>
      </c>
      <c r="AB454" s="411">
        <f t="shared" si="133"/>
        <v>0</v>
      </c>
      <c r="AC454" s="411">
        <f t="shared" si="133"/>
        <v>0</v>
      </c>
      <c r="AD454" s="411">
        <f t="shared" si="133"/>
        <v>0</v>
      </c>
      <c r="AE454" s="411">
        <f t="shared" si="133"/>
        <v>0</v>
      </c>
      <c r="AF454" s="411">
        <f t="shared" si="133"/>
        <v>0</v>
      </c>
      <c r="AG454" s="411">
        <f t="shared" si="133"/>
        <v>0</v>
      </c>
      <c r="AH454" s="411">
        <f t="shared" si="133"/>
        <v>0</v>
      </c>
      <c r="AI454" s="411">
        <f t="shared" si="133"/>
        <v>0</v>
      </c>
      <c r="AJ454" s="411">
        <f t="shared" si="133"/>
        <v>0</v>
      </c>
      <c r="AK454" s="411">
        <f t="shared" si="133"/>
        <v>0</v>
      </c>
      <c r="AL454" s="411">
        <f t="shared" si="133"/>
        <v>0</v>
      </c>
      <c r="AM454" s="297"/>
    </row>
    <row r="455" spans="1:40" hidden="1" outlineLevel="1">
      <c r="A455" s="531"/>
      <c r="B455" s="527"/>
      <c r="C455" s="305"/>
      <c r="D455" s="291"/>
      <c r="E455" s="291"/>
      <c r="F455" s="291"/>
      <c r="G455" s="291"/>
      <c r="H455" s="291"/>
      <c r="I455" s="291"/>
      <c r="J455" s="291"/>
      <c r="K455" s="291"/>
      <c r="L455" s="291"/>
      <c r="M455" s="291"/>
      <c r="N455" s="467"/>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1"/>
      <c r="AN455" s="629"/>
    </row>
    <row r="456" spans="1:40" s="309" customFormat="1" ht="15.75" hidden="1" outlineLevel="1">
      <c r="A456" s="531"/>
      <c r="B456" s="503" t="s">
        <v>489</v>
      </c>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516"/>
      <c r="AN456" s="630"/>
    </row>
    <row r="457" spans="1:40" hidden="1" outlineLevel="1">
      <c r="A457" s="531">
        <v>15</v>
      </c>
      <c r="B457" s="431" t="s">
        <v>494</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0"/>
      <c r="Z457" s="410"/>
      <c r="AA457" s="410"/>
      <c r="AB457" s="410"/>
      <c r="AC457" s="410"/>
      <c r="AD457" s="410"/>
      <c r="AE457" s="410"/>
      <c r="AF457" s="410"/>
      <c r="AG457" s="410"/>
      <c r="AH457" s="410"/>
      <c r="AI457" s="410"/>
      <c r="AJ457" s="410"/>
      <c r="AK457" s="410"/>
      <c r="AL457" s="410"/>
      <c r="AM457" s="296">
        <f>SUM(Y457:AL457)</f>
        <v>0</v>
      </c>
    </row>
    <row r="458" spans="1:40" hidden="1" outlineLevel="1">
      <c r="A458" s="531"/>
      <c r="B458" s="431" t="s">
        <v>308</v>
      </c>
      <c r="C458" s="291" t="s">
        <v>163</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34">Z457</f>
        <v>0</v>
      </c>
      <c r="AA458" s="411">
        <f t="shared" si="134"/>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297"/>
    </row>
    <row r="459" spans="1:40" hidden="1" outlineLevel="1">
      <c r="A459" s="531"/>
      <c r="B459" s="527"/>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12"/>
      <c r="AA459" s="412"/>
      <c r="AB459" s="412"/>
      <c r="AC459" s="412"/>
      <c r="AD459" s="412"/>
      <c r="AE459" s="412"/>
      <c r="AF459" s="412"/>
      <c r="AG459" s="412"/>
      <c r="AH459" s="412"/>
      <c r="AI459" s="412"/>
      <c r="AJ459" s="412"/>
      <c r="AK459" s="412"/>
      <c r="AL459" s="412"/>
      <c r="AM459" s="306"/>
    </row>
    <row r="460" spans="1:40" s="283" customFormat="1" hidden="1" outlineLevel="1">
      <c r="A460" s="531">
        <v>16</v>
      </c>
      <c r="B460" s="528" t="s">
        <v>490</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10"/>
      <c r="Z460" s="410"/>
      <c r="AA460" s="410"/>
      <c r="AB460" s="410"/>
      <c r="AC460" s="410"/>
      <c r="AD460" s="410"/>
      <c r="AE460" s="410"/>
      <c r="AF460" s="410"/>
      <c r="AG460" s="410"/>
      <c r="AH460" s="410"/>
      <c r="AI460" s="410"/>
      <c r="AJ460" s="410"/>
      <c r="AK460" s="410"/>
      <c r="AL460" s="410"/>
      <c r="AM460" s="296">
        <f>SUM(Y460:AL460)</f>
        <v>0</v>
      </c>
    </row>
    <row r="461" spans="1:40" s="283" customFormat="1" hidden="1" outlineLevel="1">
      <c r="A461" s="531"/>
      <c r="B461" s="528" t="s">
        <v>308</v>
      </c>
      <c r="C461" s="291" t="s">
        <v>163</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135">Z460</f>
        <v>0</v>
      </c>
      <c r="AA461" s="411">
        <f t="shared" si="135"/>
        <v>0</v>
      </c>
      <c r="AB461" s="411">
        <f t="shared" si="135"/>
        <v>0</v>
      </c>
      <c r="AC461" s="411">
        <f t="shared" si="135"/>
        <v>0</v>
      </c>
      <c r="AD461" s="411">
        <f t="shared" si="135"/>
        <v>0</v>
      </c>
      <c r="AE461" s="411">
        <f t="shared" si="135"/>
        <v>0</v>
      </c>
      <c r="AF461" s="411">
        <f t="shared" si="135"/>
        <v>0</v>
      </c>
      <c r="AG461" s="411">
        <f t="shared" si="135"/>
        <v>0</v>
      </c>
      <c r="AH461" s="411">
        <f t="shared" si="135"/>
        <v>0</v>
      </c>
      <c r="AI461" s="411">
        <f t="shared" si="135"/>
        <v>0</v>
      </c>
      <c r="AJ461" s="411">
        <f t="shared" si="135"/>
        <v>0</v>
      </c>
      <c r="AK461" s="411">
        <f t="shared" si="135"/>
        <v>0</v>
      </c>
      <c r="AL461" s="411">
        <f t="shared" si="135"/>
        <v>0</v>
      </c>
      <c r="AM461" s="297"/>
    </row>
    <row r="462" spans="1:40" s="283" customFormat="1" hidden="1" outlineLevel="1">
      <c r="A462" s="531"/>
      <c r="B462" s="528"/>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2"/>
      <c r="Z462" s="412"/>
      <c r="AA462" s="412"/>
      <c r="AB462" s="412"/>
      <c r="AC462" s="412"/>
      <c r="AD462" s="412"/>
      <c r="AE462" s="416"/>
      <c r="AF462" s="416"/>
      <c r="AG462" s="416"/>
      <c r="AH462" s="416"/>
      <c r="AI462" s="416"/>
      <c r="AJ462" s="416"/>
      <c r="AK462" s="416"/>
      <c r="AL462" s="416"/>
      <c r="AM462" s="313"/>
    </row>
    <row r="463" spans="1:40" ht="15.75" hidden="1" outlineLevel="1">
      <c r="A463" s="531"/>
      <c r="B463" s="529" t="s">
        <v>495</v>
      </c>
      <c r="C463" s="320"/>
      <c r="D463" s="290"/>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40" hidden="1" outlineLevel="1">
      <c r="A464" s="531">
        <v>17</v>
      </c>
      <c r="B464" s="428" t="s">
        <v>112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hidden="1" outlineLevel="1">
      <c r="A465" s="531"/>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36">Z464</f>
        <v>0</v>
      </c>
      <c r="AA465" s="411">
        <f t="shared" si="136"/>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306"/>
    </row>
    <row r="466" spans="1:39" hidden="1" outlineLevel="1">
      <c r="A466" s="531"/>
      <c r="B466" s="431"/>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5"/>
      <c r="AA466" s="425"/>
      <c r="AB466" s="425"/>
      <c r="AC466" s="425"/>
      <c r="AD466" s="425"/>
      <c r="AE466" s="425"/>
      <c r="AF466" s="425"/>
      <c r="AG466" s="425"/>
      <c r="AH466" s="425"/>
      <c r="AI466" s="425"/>
      <c r="AJ466" s="425"/>
      <c r="AK466" s="425"/>
      <c r="AL466" s="425"/>
      <c r="AM466" s="306"/>
    </row>
    <row r="467" spans="1:39" hidden="1" outlineLevel="1">
      <c r="A467" s="531">
        <v>18</v>
      </c>
      <c r="B467" s="428" t="s">
        <v>109</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hidden="1" outlineLevel="1">
      <c r="A468" s="531"/>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 t="shared" ref="Z468:AL468" si="137">Z467</f>
        <v>0</v>
      </c>
      <c r="AA468" s="411">
        <f t="shared" si="137"/>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idden="1" outlineLevel="1">
      <c r="A469" s="531"/>
      <c r="B469" s="430"/>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3"/>
      <c r="Z469" s="424"/>
      <c r="AA469" s="424"/>
      <c r="AB469" s="424"/>
      <c r="AC469" s="424"/>
      <c r="AD469" s="424"/>
      <c r="AE469" s="424"/>
      <c r="AF469" s="424"/>
      <c r="AG469" s="424"/>
      <c r="AH469" s="424"/>
      <c r="AI469" s="424"/>
      <c r="AJ469" s="424"/>
      <c r="AK469" s="424"/>
      <c r="AL469" s="424"/>
      <c r="AM469" s="297"/>
    </row>
    <row r="470" spans="1:39" hidden="1" outlineLevel="1">
      <c r="A470" s="531">
        <v>19</v>
      </c>
      <c r="B470" s="428" t="s">
        <v>111</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hidden="1" outlineLevel="1">
      <c r="A471" s="531"/>
      <c r="B471" s="431" t="s">
        <v>308</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 t="shared" ref="Z471:AL471" si="138">Z470</f>
        <v>0</v>
      </c>
      <c r="AA471" s="411">
        <f t="shared" si="138"/>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idden="1" outlineLevel="1">
      <c r="A472" s="531"/>
      <c r="B472" s="430"/>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idden="1" outlineLevel="1">
      <c r="A473" s="531">
        <v>20</v>
      </c>
      <c r="B473" s="428" t="s">
        <v>110</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26"/>
      <c r="Z473" s="410"/>
      <c r="AA473" s="410"/>
      <c r="AB473" s="410"/>
      <c r="AC473" s="410"/>
      <c r="AD473" s="410"/>
      <c r="AE473" s="410"/>
      <c r="AF473" s="415"/>
      <c r="AG473" s="415"/>
      <c r="AH473" s="415"/>
      <c r="AI473" s="415"/>
      <c r="AJ473" s="415"/>
      <c r="AK473" s="415"/>
      <c r="AL473" s="415"/>
      <c r="AM473" s="296">
        <f>SUM(Y473:AL473)</f>
        <v>0</v>
      </c>
    </row>
    <row r="474" spans="1:39" hidden="1" outlineLevel="1">
      <c r="A474" s="531"/>
      <c r="B474" s="431" t="s">
        <v>308</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 t="shared" ref="Y474:AL474" si="139">Y473</f>
        <v>0</v>
      </c>
      <c r="Z474" s="411">
        <f t="shared" si="139"/>
        <v>0</v>
      </c>
      <c r="AA474" s="411">
        <f t="shared" si="139"/>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75" hidden="1" outlineLevel="1">
      <c r="A475" s="531"/>
      <c r="B475" s="530"/>
      <c r="C475" s="300"/>
      <c r="D475" s="291"/>
      <c r="E475" s="291"/>
      <c r="F475" s="291"/>
      <c r="G475" s="291"/>
      <c r="H475" s="291"/>
      <c r="I475" s="291"/>
      <c r="J475" s="291"/>
      <c r="K475" s="291"/>
      <c r="L475" s="291"/>
      <c r="M475" s="291"/>
      <c r="N475" s="300"/>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31"/>
      <c r="B476" s="523" t="s">
        <v>502</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75" outlineLevel="1">
      <c r="A477" s="531"/>
      <c r="B477" s="503" t="s">
        <v>498</v>
      </c>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outlineLevel="1">
      <c r="A478" s="531">
        <v>21</v>
      </c>
      <c r="B478" s="428" t="s">
        <v>113</v>
      </c>
      <c r="C478" s="291" t="s">
        <v>25</v>
      </c>
      <c r="D478" s="295">
        <v>11245887</v>
      </c>
      <c r="E478" s="295">
        <v>9051748</v>
      </c>
      <c r="F478" s="295">
        <v>9051748</v>
      </c>
      <c r="G478" s="295">
        <v>9051748</v>
      </c>
      <c r="H478" s="295">
        <v>9051748</v>
      </c>
      <c r="I478" s="295">
        <v>9051748</v>
      </c>
      <c r="J478" s="295">
        <v>9051748</v>
      </c>
      <c r="K478" s="295">
        <v>9051653</v>
      </c>
      <c r="L478" s="295">
        <v>9051653</v>
      </c>
      <c r="M478" s="295">
        <v>9029263</v>
      </c>
      <c r="N478" s="291"/>
      <c r="O478" s="295">
        <v>780</v>
      </c>
      <c r="P478" s="295">
        <v>633</v>
      </c>
      <c r="Q478" s="295">
        <v>633</v>
      </c>
      <c r="R478" s="295">
        <v>633</v>
      </c>
      <c r="S478" s="295">
        <v>633</v>
      </c>
      <c r="T478" s="295">
        <v>633</v>
      </c>
      <c r="U478" s="295">
        <v>633</v>
      </c>
      <c r="V478" s="295">
        <v>633</v>
      </c>
      <c r="W478" s="295">
        <v>633</v>
      </c>
      <c r="X478" s="295">
        <v>631</v>
      </c>
      <c r="Y478" s="410">
        <v>1</v>
      </c>
      <c r="Z478" s="410"/>
      <c r="AA478" s="410"/>
      <c r="AB478" s="410"/>
      <c r="AC478" s="410"/>
      <c r="AD478" s="410"/>
      <c r="AE478" s="410"/>
      <c r="AF478" s="410"/>
      <c r="AG478" s="410"/>
      <c r="AH478" s="410"/>
      <c r="AI478" s="410"/>
      <c r="AJ478" s="410"/>
      <c r="AK478" s="410"/>
      <c r="AL478" s="410"/>
      <c r="AM478" s="296">
        <f>SUM(Y478:AL478)</f>
        <v>1</v>
      </c>
    </row>
    <row r="479" spans="1:39" outlineLevel="1">
      <c r="A479" s="531"/>
      <c r="B479" s="431" t="s">
        <v>308</v>
      </c>
      <c r="C479" s="340" t="s">
        <v>768</v>
      </c>
      <c r="D479" s="295">
        <v>12605.175111782974</v>
      </c>
      <c r="E479" s="295">
        <f>D479+($G479-$D479)/($G$408-$D$408)</f>
        <v>12570.634242002652</v>
      </c>
      <c r="F479" s="295">
        <f>E479+($G479-$D479)/($G$408-$D$408)</f>
        <v>12536.093372222331</v>
      </c>
      <c r="G479" s="295">
        <v>12501.552502442008</v>
      </c>
      <c r="H479" s="295"/>
      <c r="I479" s="295"/>
      <c r="J479" s="295"/>
      <c r="K479" s="295"/>
      <c r="L479" s="295"/>
      <c r="M479" s="295"/>
      <c r="N479" s="291"/>
      <c r="O479" s="295"/>
      <c r="P479" s="295"/>
      <c r="Q479" s="295"/>
      <c r="R479" s="295"/>
      <c r="S479" s="295"/>
      <c r="T479" s="295"/>
      <c r="U479" s="295"/>
      <c r="V479" s="295"/>
      <c r="W479" s="295"/>
      <c r="X479" s="295"/>
      <c r="Y479" s="411">
        <f t="shared" ref="Y479:AL479" si="140">Y478</f>
        <v>1</v>
      </c>
      <c r="Z479" s="411">
        <f t="shared" si="140"/>
        <v>0</v>
      </c>
      <c r="AA479" s="411">
        <f t="shared" si="140"/>
        <v>0</v>
      </c>
      <c r="AB479" s="411">
        <f t="shared" si="140"/>
        <v>0</v>
      </c>
      <c r="AC479" s="411">
        <f t="shared" si="140"/>
        <v>0</v>
      </c>
      <c r="AD479" s="411">
        <f t="shared" si="140"/>
        <v>0</v>
      </c>
      <c r="AE479" s="411">
        <f t="shared" si="140"/>
        <v>0</v>
      </c>
      <c r="AF479" s="411">
        <f t="shared" si="140"/>
        <v>0</v>
      </c>
      <c r="AG479" s="411">
        <f t="shared" si="140"/>
        <v>0</v>
      </c>
      <c r="AH479" s="411">
        <f t="shared" si="140"/>
        <v>0</v>
      </c>
      <c r="AI479" s="411">
        <f t="shared" si="140"/>
        <v>0</v>
      </c>
      <c r="AJ479" s="411">
        <f t="shared" si="140"/>
        <v>0</v>
      </c>
      <c r="AK479" s="411">
        <f t="shared" si="140"/>
        <v>0</v>
      </c>
      <c r="AL479" s="411">
        <f t="shared" si="140"/>
        <v>0</v>
      </c>
      <c r="AM479" s="306"/>
    </row>
    <row r="480" spans="1:39" outlineLevel="1">
      <c r="A480" s="531"/>
      <c r="B480" s="431"/>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outlineLevel="1">
      <c r="A481" s="531"/>
      <c r="B481" s="428" t="s">
        <v>890</v>
      </c>
      <c r="C481" s="291" t="s">
        <v>25</v>
      </c>
      <c r="D481" s="295">
        <v>10573798</v>
      </c>
      <c r="E481" s="295">
        <v>7657423</v>
      </c>
      <c r="F481" s="295">
        <v>7657423</v>
      </c>
      <c r="G481" s="295">
        <v>7657423</v>
      </c>
      <c r="H481" s="295">
        <v>7657423</v>
      </c>
      <c r="I481" s="295">
        <v>7657423</v>
      </c>
      <c r="J481" s="295">
        <v>7657423</v>
      </c>
      <c r="K481" s="295">
        <v>7657275</v>
      </c>
      <c r="L481" s="295">
        <v>7657275</v>
      </c>
      <c r="M481" s="295">
        <v>7657275</v>
      </c>
      <c r="N481" s="291"/>
      <c r="O481" s="295">
        <v>725</v>
      </c>
      <c r="P481" s="295">
        <v>530</v>
      </c>
      <c r="Q481" s="295">
        <v>530</v>
      </c>
      <c r="R481" s="295">
        <v>530</v>
      </c>
      <c r="S481" s="295">
        <v>530</v>
      </c>
      <c r="T481" s="295">
        <v>530</v>
      </c>
      <c r="U481" s="295">
        <v>530</v>
      </c>
      <c r="V481" s="295">
        <v>530</v>
      </c>
      <c r="W481" s="295">
        <v>530</v>
      </c>
      <c r="X481" s="295">
        <v>530</v>
      </c>
      <c r="Y481" s="410">
        <v>1</v>
      </c>
      <c r="Z481" s="410"/>
      <c r="AA481" s="410"/>
      <c r="AB481" s="410"/>
      <c r="AC481" s="410"/>
      <c r="AD481" s="410"/>
      <c r="AE481" s="410"/>
      <c r="AF481" s="410"/>
      <c r="AG481" s="410"/>
      <c r="AH481" s="410"/>
      <c r="AI481" s="410"/>
      <c r="AJ481" s="410"/>
      <c r="AK481" s="410"/>
      <c r="AL481" s="410"/>
      <c r="AM481" s="296">
        <f>SUM(Y481:AL481)</f>
        <v>1</v>
      </c>
    </row>
    <row r="482" spans="1:39" outlineLevel="1">
      <c r="A482" s="531"/>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f>Y481</f>
        <v>1</v>
      </c>
      <c r="Z482" s="411">
        <f t="shared" ref="Z482:AL482" si="141">Z481</f>
        <v>0</v>
      </c>
      <c r="AA482" s="411">
        <f t="shared" si="141"/>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306"/>
    </row>
    <row r="483" spans="1:39" outlineLevel="1">
      <c r="A483" s="531"/>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2"/>
      <c r="Z483" s="425"/>
      <c r="AA483" s="425"/>
      <c r="AB483" s="425"/>
      <c r="AC483" s="425"/>
      <c r="AD483" s="425"/>
      <c r="AE483" s="425"/>
      <c r="AF483" s="425"/>
      <c r="AG483" s="425"/>
      <c r="AH483" s="425"/>
      <c r="AI483" s="425"/>
      <c r="AJ483" s="425"/>
      <c r="AK483" s="425"/>
      <c r="AL483" s="425"/>
      <c r="AM483" s="306"/>
    </row>
    <row r="484" spans="1:39" ht="30" outlineLevel="1">
      <c r="A484" s="531">
        <v>22</v>
      </c>
      <c r="B484" s="428" t="s">
        <v>114</v>
      </c>
      <c r="C484" s="291" t="s">
        <v>25</v>
      </c>
      <c r="D484" s="295">
        <v>1841344</v>
      </c>
      <c r="E484" s="295">
        <v>1841344</v>
      </c>
      <c r="F484" s="295">
        <v>1841344</v>
      </c>
      <c r="G484" s="295">
        <v>1841344</v>
      </c>
      <c r="H484" s="295">
        <v>1841344</v>
      </c>
      <c r="I484" s="295">
        <v>1841344</v>
      </c>
      <c r="J484" s="295">
        <v>1841344</v>
      </c>
      <c r="K484" s="295">
        <v>1841344</v>
      </c>
      <c r="L484" s="295">
        <v>1841344</v>
      </c>
      <c r="M484" s="295">
        <v>1841344</v>
      </c>
      <c r="N484" s="291"/>
      <c r="O484" s="295">
        <v>507</v>
      </c>
      <c r="P484" s="295">
        <v>507</v>
      </c>
      <c r="Q484" s="295">
        <v>507</v>
      </c>
      <c r="R484" s="295">
        <v>507</v>
      </c>
      <c r="S484" s="295">
        <v>507</v>
      </c>
      <c r="T484" s="295">
        <v>507</v>
      </c>
      <c r="U484" s="295">
        <v>507</v>
      </c>
      <c r="V484" s="295">
        <v>507</v>
      </c>
      <c r="W484" s="295">
        <v>507</v>
      </c>
      <c r="X484" s="295">
        <v>507</v>
      </c>
      <c r="Y484" s="410">
        <v>1</v>
      </c>
      <c r="Z484" s="410"/>
      <c r="AA484" s="410"/>
      <c r="AB484" s="410"/>
      <c r="AC484" s="410"/>
      <c r="AD484" s="410"/>
      <c r="AE484" s="410"/>
      <c r="AF484" s="410"/>
      <c r="AG484" s="410"/>
      <c r="AH484" s="410"/>
      <c r="AI484" s="410"/>
      <c r="AJ484" s="410"/>
      <c r="AK484" s="410"/>
      <c r="AL484" s="410"/>
      <c r="AM484" s="296">
        <f>SUM(Y484:AL484)</f>
        <v>1</v>
      </c>
    </row>
    <row r="485" spans="1:39" outlineLevel="1">
      <c r="A485" s="531"/>
      <c r="B485" s="431" t="s">
        <v>308</v>
      </c>
      <c r="C485" s="340" t="s">
        <v>768</v>
      </c>
      <c r="D485" s="295">
        <v>215888.59625209836</v>
      </c>
      <c r="E485" s="295">
        <f>D485+($G485-$D485)/($G$408-$D$408)</f>
        <v>215888.59625209836</v>
      </c>
      <c r="F485" s="295">
        <f>E485+($G485-$D485)/($G$408-$D$408)</f>
        <v>215888.59625209836</v>
      </c>
      <c r="G485" s="295">
        <v>215888.59625209836</v>
      </c>
      <c r="H485" s="295"/>
      <c r="I485" s="295"/>
      <c r="J485" s="295"/>
      <c r="K485" s="295"/>
      <c r="L485" s="295"/>
      <c r="M485" s="295"/>
      <c r="N485" s="291"/>
      <c r="O485" s="295"/>
      <c r="P485" s="295"/>
      <c r="Q485" s="295"/>
      <c r="R485" s="295"/>
      <c r="S485" s="295"/>
      <c r="T485" s="295"/>
      <c r="U485" s="295"/>
      <c r="V485" s="295"/>
      <c r="W485" s="295"/>
      <c r="X485" s="295"/>
      <c r="Y485" s="411">
        <f t="shared" ref="Y485:AL485" si="142">Y484</f>
        <v>1</v>
      </c>
      <c r="Z485" s="411">
        <f t="shared" si="142"/>
        <v>0</v>
      </c>
      <c r="AA485" s="411">
        <f t="shared" si="142"/>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06"/>
    </row>
    <row r="486" spans="1:39"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22"/>
      <c r="Z486" s="425"/>
      <c r="AA486" s="425"/>
      <c r="AB486" s="425"/>
      <c r="AC486" s="425"/>
      <c r="AD486" s="425"/>
      <c r="AE486" s="425"/>
      <c r="AF486" s="425"/>
      <c r="AG486" s="425"/>
      <c r="AH486" s="425"/>
      <c r="AI486" s="425"/>
      <c r="AJ486" s="425"/>
      <c r="AK486" s="425"/>
      <c r="AL486" s="425"/>
      <c r="AM486" s="306"/>
    </row>
    <row r="487" spans="1:39" ht="30" outlineLevel="1">
      <c r="A487" s="531">
        <v>23</v>
      </c>
      <c r="B487" s="428" t="s">
        <v>115</v>
      </c>
      <c r="C487" s="291" t="s">
        <v>25</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0"/>
      <c r="Z487" s="410"/>
      <c r="AA487" s="410"/>
      <c r="AB487" s="410"/>
      <c r="AC487" s="410"/>
      <c r="AD487" s="410"/>
      <c r="AE487" s="410"/>
      <c r="AF487" s="410"/>
      <c r="AG487" s="410"/>
      <c r="AH487" s="410"/>
      <c r="AI487" s="410"/>
      <c r="AJ487" s="410"/>
      <c r="AK487" s="410"/>
      <c r="AL487" s="410"/>
      <c r="AM487" s="296">
        <f>SUM(Y487:AL487)</f>
        <v>0</v>
      </c>
    </row>
    <row r="488" spans="1:39" outlineLevel="1">
      <c r="A488" s="531"/>
      <c r="B488" s="431" t="s">
        <v>308</v>
      </c>
      <c r="C488" s="291" t="s">
        <v>163</v>
      </c>
      <c r="D488" s="295"/>
      <c r="E488" s="295"/>
      <c r="F488" s="295"/>
      <c r="G488" s="295"/>
      <c r="H488" s="295"/>
      <c r="I488" s="295"/>
      <c r="J488" s="295"/>
      <c r="K488" s="295"/>
      <c r="L488" s="295"/>
      <c r="M488" s="295"/>
      <c r="N488" s="291"/>
      <c r="O488" s="295"/>
      <c r="P488" s="295"/>
      <c r="Q488" s="295"/>
      <c r="R488" s="295"/>
      <c r="S488" s="295"/>
      <c r="T488" s="295"/>
      <c r="U488" s="295"/>
      <c r="V488" s="295"/>
      <c r="W488" s="295"/>
      <c r="X488" s="295"/>
      <c r="Y488" s="411">
        <f t="shared" ref="Y488:AL488" si="143">Y487</f>
        <v>0</v>
      </c>
      <c r="Z488" s="411">
        <f t="shared" si="143"/>
        <v>0</v>
      </c>
      <c r="AA488" s="411">
        <f t="shared" si="143"/>
        <v>0</v>
      </c>
      <c r="AB488" s="411">
        <f t="shared" si="143"/>
        <v>0</v>
      </c>
      <c r="AC488" s="411">
        <f t="shared" si="143"/>
        <v>0</v>
      </c>
      <c r="AD488" s="411">
        <f t="shared" si="143"/>
        <v>0</v>
      </c>
      <c r="AE488" s="411">
        <f t="shared" si="143"/>
        <v>0</v>
      </c>
      <c r="AF488" s="411">
        <f t="shared" si="143"/>
        <v>0</v>
      </c>
      <c r="AG488" s="411">
        <f t="shared" si="143"/>
        <v>0</v>
      </c>
      <c r="AH488" s="411">
        <f t="shared" si="143"/>
        <v>0</v>
      </c>
      <c r="AI488" s="411">
        <f t="shared" si="143"/>
        <v>0</v>
      </c>
      <c r="AJ488" s="411">
        <f t="shared" si="143"/>
        <v>0</v>
      </c>
      <c r="AK488" s="411">
        <f t="shared" si="143"/>
        <v>0</v>
      </c>
      <c r="AL488" s="411">
        <f t="shared" si="143"/>
        <v>0</v>
      </c>
      <c r="AM488" s="306"/>
    </row>
    <row r="489" spans="1:39" outlineLevel="1">
      <c r="A489" s="531"/>
      <c r="B489" s="430"/>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22"/>
      <c r="Z489" s="425"/>
      <c r="AA489" s="425"/>
      <c r="AB489" s="425"/>
      <c r="AC489" s="425"/>
      <c r="AD489" s="425"/>
      <c r="AE489" s="425"/>
      <c r="AF489" s="425"/>
      <c r="AG489" s="425"/>
      <c r="AH489" s="425"/>
      <c r="AI489" s="425"/>
      <c r="AJ489" s="425"/>
      <c r="AK489" s="425"/>
      <c r="AL489" s="425"/>
      <c r="AM489" s="306"/>
    </row>
    <row r="490" spans="1:39" ht="30" outlineLevel="1">
      <c r="A490" s="531">
        <v>24</v>
      </c>
      <c r="B490" s="428" t="s">
        <v>116</v>
      </c>
      <c r="C490" s="291" t="s">
        <v>25</v>
      </c>
      <c r="D490" s="295">
        <v>98617</v>
      </c>
      <c r="E490" s="295">
        <v>98617</v>
      </c>
      <c r="F490" s="295">
        <v>98617</v>
      </c>
      <c r="G490" s="295">
        <v>98617</v>
      </c>
      <c r="H490" s="295">
        <v>98617</v>
      </c>
      <c r="I490" s="295">
        <v>98617</v>
      </c>
      <c r="J490" s="295">
        <v>98617</v>
      </c>
      <c r="K490" s="295">
        <v>98617</v>
      </c>
      <c r="L490" s="295">
        <v>98617</v>
      </c>
      <c r="M490" s="295">
        <v>98617</v>
      </c>
      <c r="N490" s="291"/>
      <c r="O490" s="295">
        <v>20</v>
      </c>
      <c r="P490" s="295">
        <v>20</v>
      </c>
      <c r="Q490" s="295">
        <v>20</v>
      </c>
      <c r="R490" s="295">
        <v>20</v>
      </c>
      <c r="S490" s="295">
        <v>20</v>
      </c>
      <c r="T490" s="295">
        <v>20</v>
      </c>
      <c r="U490" s="295">
        <v>20</v>
      </c>
      <c r="V490" s="295">
        <v>20</v>
      </c>
      <c r="W490" s="295">
        <v>20</v>
      </c>
      <c r="X490" s="295">
        <v>20</v>
      </c>
      <c r="Y490" s="410">
        <v>1</v>
      </c>
      <c r="Z490" s="410"/>
      <c r="AA490" s="410"/>
      <c r="AB490" s="410"/>
      <c r="AC490" s="410"/>
      <c r="AD490" s="410"/>
      <c r="AE490" s="410"/>
      <c r="AF490" s="410"/>
      <c r="AG490" s="410"/>
      <c r="AH490" s="410"/>
      <c r="AI490" s="410"/>
      <c r="AJ490" s="410"/>
      <c r="AK490" s="410"/>
      <c r="AL490" s="410"/>
      <c r="AM490" s="296">
        <f>SUM(Y490:AL490)</f>
        <v>1</v>
      </c>
    </row>
    <row r="491" spans="1:39" outlineLevel="1">
      <c r="A491" s="531"/>
      <c r="B491" s="431" t="s">
        <v>308</v>
      </c>
      <c r="C491" s="291" t="s">
        <v>163</v>
      </c>
      <c r="D491" s="295"/>
      <c r="E491" s="295"/>
      <c r="F491" s="295"/>
      <c r="G491" s="295"/>
      <c r="H491" s="295"/>
      <c r="I491" s="295"/>
      <c r="J491" s="295"/>
      <c r="K491" s="295"/>
      <c r="L491" s="295"/>
      <c r="M491" s="295"/>
      <c r="N491" s="291"/>
      <c r="O491" s="295"/>
      <c r="P491" s="295"/>
      <c r="Q491" s="295"/>
      <c r="R491" s="295"/>
      <c r="S491" s="295"/>
      <c r="T491" s="295"/>
      <c r="U491" s="295"/>
      <c r="V491" s="295"/>
      <c r="W491" s="295"/>
      <c r="X491" s="295"/>
      <c r="Y491" s="411">
        <f t="shared" ref="Y491:AL491" si="144">Y490</f>
        <v>1</v>
      </c>
      <c r="Z491" s="411">
        <f t="shared" si="144"/>
        <v>0</v>
      </c>
      <c r="AA491" s="411">
        <f t="shared" si="144"/>
        <v>0</v>
      </c>
      <c r="AB491" s="411">
        <f t="shared" si="144"/>
        <v>0</v>
      </c>
      <c r="AC491" s="411">
        <f t="shared" si="144"/>
        <v>0</v>
      </c>
      <c r="AD491" s="411">
        <f t="shared" si="144"/>
        <v>0</v>
      </c>
      <c r="AE491" s="411">
        <f t="shared" si="144"/>
        <v>0</v>
      </c>
      <c r="AF491" s="411">
        <f t="shared" si="144"/>
        <v>0</v>
      </c>
      <c r="AG491" s="411">
        <f t="shared" si="144"/>
        <v>0</v>
      </c>
      <c r="AH491" s="411">
        <f t="shared" si="144"/>
        <v>0</v>
      </c>
      <c r="AI491" s="411">
        <f t="shared" si="144"/>
        <v>0</v>
      </c>
      <c r="AJ491" s="411">
        <f t="shared" si="144"/>
        <v>0</v>
      </c>
      <c r="AK491" s="411">
        <f t="shared" si="144"/>
        <v>0</v>
      </c>
      <c r="AL491" s="411">
        <f t="shared" si="144"/>
        <v>0</v>
      </c>
      <c r="AM491" s="306"/>
    </row>
    <row r="492" spans="1:39" outlineLevel="1">
      <c r="A492" s="531"/>
      <c r="B492" s="428"/>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c r="B493" s="428" t="s">
        <v>837</v>
      </c>
      <c r="C493" s="291" t="s">
        <v>25</v>
      </c>
      <c r="D493" s="295"/>
      <c r="E493" s="295"/>
      <c r="F493" s="295"/>
      <c r="G493" s="295"/>
      <c r="H493" s="295"/>
      <c r="I493" s="295"/>
      <c r="J493" s="295"/>
      <c r="K493" s="295"/>
      <c r="L493" s="295"/>
      <c r="M493" s="295"/>
      <c r="N493" s="291"/>
      <c r="O493" s="295"/>
      <c r="P493" s="295"/>
      <c r="Q493" s="295"/>
      <c r="R493" s="295"/>
      <c r="S493" s="295"/>
      <c r="T493" s="295"/>
      <c r="U493" s="295"/>
      <c r="V493" s="295"/>
      <c r="W493" s="295"/>
      <c r="X493" s="295"/>
      <c r="Y493" s="426">
        <v>1</v>
      </c>
      <c r="Z493" s="410"/>
      <c r="AA493" s="410"/>
      <c r="AB493" s="410"/>
      <c r="AC493" s="410"/>
      <c r="AD493" s="410"/>
      <c r="AE493" s="410"/>
      <c r="AF493" s="415"/>
      <c r="AG493" s="415"/>
      <c r="AH493" s="415"/>
      <c r="AI493" s="415"/>
      <c r="AJ493" s="415"/>
      <c r="AK493" s="415"/>
      <c r="AL493" s="415"/>
      <c r="AM493" s="296">
        <f>SUM(Y493:AL493)</f>
        <v>1</v>
      </c>
    </row>
    <row r="494" spans="1:39" outlineLevel="1">
      <c r="A494" s="531"/>
      <c r="B494" s="431" t="s">
        <v>308</v>
      </c>
      <c r="C494" s="340" t="s">
        <v>768</v>
      </c>
      <c r="D494" s="295">
        <v>45251.599999999904</v>
      </c>
      <c r="E494" s="295">
        <f t="shared" ref="E494:F494" si="145">D494+($G494-$D494)/($G$408-$D$408)</f>
        <v>45251.599999999904</v>
      </c>
      <c r="F494" s="295">
        <f t="shared" si="145"/>
        <v>45251.599999999904</v>
      </c>
      <c r="G494" s="295">
        <v>45251.599999999904</v>
      </c>
      <c r="H494" s="295"/>
      <c r="I494" s="295"/>
      <c r="J494" s="295"/>
      <c r="K494" s="295"/>
      <c r="L494" s="295"/>
      <c r="M494" s="295"/>
      <c r="N494" s="467"/>
      <c r="O494" s="295"/>
      <c r="P494" s="295"/>
      <c r="Q494" s="295"/>
      <c r="R494" s="295"/>
      <c r="S494" s="295"/>
      <c r="T494" s="295"/>
      <c r="U494" s="295"/>
      <c r="V494" s="295"/>
      <c r="W494" s="295"/>
      <c r="X494" s="295"/>
      <c r="Y494" s="411">
        <f t="shared" ref="Y494:AL494" si="146">Y493</f>
        <v>1</v>
      </c>
      <c r="Z494" s="411">
        <f t="shared" si="146"/>
        <v>0</v>
      </c>
      <c r="AA494" s="411">
        <f t="shared" si="146"/>
        <v>0</v>
      </c>
      <c r="AB494" s="411">
        <f t="shared" si="146"/>
        <v>0</v>
      </c>
      <c r="AC494" s="411">
        <f t="shared" si="146"/>
        <v>0</v>
      </c>
      <c r="AD494" s="411">
        <f t="shared" si="146"/>
        <v>0</v>
      </c>
      <c r="AE494" s="411">
        <f t="shared" si="146"/>
        <v>0</v>
      </c>
      <c r="AF494" s="411">
        <f t="shared" si="146"/>
        <v>0</v>
      </c>
      <c r="AG494" s="411">
        <f t="shared" si="146"/>
        <v>0</v>
      </c>
      <c r="AH494" s="411">
        <f t="shared" si="146"/>
        <v>0</v>
      </c>
      <c r="AI494" s="411">
        <f t="shared" si="146"/>
        <v>0</v>
      </c>
      <c r="AJ494" s="411">
        <f t="shared" si="146"/>
        <v>0</v>
      </c>
      <c r="AK494" s="411">
        <f t="shared" si="146"/>
        <v>0</v>
      </c>
      <c r="AL494" s="411">
        <f t="shared" si="146"/>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15.75" outlineLevel="1">
      <c r="A496" s="531"/>
      <c r="B496" s="503" t="s">
        <v>499</v>
      </c>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outlineLevel="1">
      <c r="A497" s="531">
        <v>25</v>
      </c>
      <c r="B497" s="428" t="s">
        <v>117</v>
      </c>
      <c r="C497" s="291" t="s">
        <v>25</v>
      </c>
      <c r="D497" s="295">
        <v>718670</v>
      </c>
      <c r="E497" s="295">
        <v>718670</v>
      </c>
      <c r="F497" s="295">
        <v>718670</v>
      </c>
      <c r="G497" s="295">
        <v>718670</v>
      </c>
      <c r="H497" s="295">
        <v>718670</v>
      </c>
      <c r="I497" s="295">
        <v>718670</v>
      </c>
      <c r="J497" s="295">
        <v>718670</v>
      </c>
      <c r="K497" s="295">
        <v>718670</v>
      </c>
      <c r="L497" s="295">
        <v>718670</v>
      </c>
      <c r="M497" s="295">
        <v>620701</v>
      </c>
      <c r="N497" s="295">
        <v>12</v>
      </c>
      <c r="O497" s="295">
        <v>32</v>
      </c>
      <c r="P497" s="295">
        <v>32</v>
      </c>
      <c r="Q497" s="295">
        <v>32</v>
      </c>
      <c r="R497" s="295">
        <v>32</v>
      </c>
      <c r="S497" s="295">
        <v>32</v>
      </c>
      <c r="T497" s="295">
        <v>32</v>
      </c>
      <c r="U497" s="295">
        <v>32</v>
      </c>
      <c r="V497" s="295">
        <v>32</v>
      </c>
      <c r="W497" s="295">
        <v>32</v>
      </c>
      <c r="X497" s="295">
        <v>28</v>
      </c>
      <c r="Y497" s="426"/>
      <c r="Z497" s="410">
        <v>0.18181818181818182</v>
      </c>
      <c r="AA497" s="410">
        <v>0.72727272727272729</v>
      </c>
      <c r="AB497" s="410">
        <v>0</v>
      </c>
      <c r="AC497" s="410">
        <v>9.0909090909090912E-2</v>
      </c>
      <c r="AD497" s="410"/>
      <c r="AE497" s="410"/>
      <c r="AF497" s="415"/>
      <c r="AG497" s="415"/>
      <c r="AH497" s="415"/>
      <c r="AI497" s="415"/>
      <c r="AJ497" s="415"/>
      <c r="AK497" s="415"/>
      <c r="AL497" s="415"/>
      <c r="AM497" s="296">
        <f>SUM(Y497:AL497)</f>
        <v>1</v>
      </c>
    </row>
    <row r="498" spans="1:39" outlineLevel="1">
      <c r="A498" s="531"/>
      <c r="B498" s="431" t="s">
        <v>308</v>
      </c>
      <c r="C498" s="291" t="s">
        <v>163</v>
      </c>
      <c r="D498" s="295"/>
      <c r="E498" s="295"/>
      <c r="F498" s="295"/>
      <c r="G498" s="295"/>
      <c r="H498" s="295"/>
      <c r="I498" s="295"/>
      <c r="J498" s="295"/>
      <c r="K498" s="295"/>
      <c r="L498" s="295"/>
      <c r="M498" s="295"/>
      <c r="N498" s="295">
        <f>N497</f>
        <v>12</v>
      </c>
      <c r="O498" s="295"/>
      <c r="P498" s="295"/>
      <c r="Q498" s="295"/>
      <c r="R498" s="295"/>
      <c r="S498" s="295"/>
      <c r="T498" s="295"/>
      <c r="U498" s="295"/>
      <c r="V498" s="295"/>
      <c r="W498" s="295"/>
      <c r="X498" s="295"/>
      <c r="Y498" s="411">
        <f t="shared" ref="Y498:AL498" si="147">Y497</f>
        <v>0</v>
      </c>
      <c r="Z498" s="411">
        <v>0</v>
      </c>
      <c r="AA498" s="411">
        <v>0</v>
      </c>
      <c r="AB498" s="411">
        <v>0</v>
      </c>
      <c r="AC498" s="411">
        <v>0</v>
      </c>
      <c r="AD498" s="411">
        <f t="shared" si="147"/>
        <v>0</v>
      </c>
      <c r="AE498" s="411">
        <f t="shared" si="147"/>
        <v>0</v>
      </c>
      <c r="AF498" s="411">
        <f t="shared" si="147"/>
        <v>0</v>
      </c>
      <c r="AG498" s="411">
        <f t="shared" si="147"/>
        <v>0</v>
      </c>
      <c r="AH498" s="411">
        <f t="shared" si="147"/>
        <v>0</v>
      </c>
      <c r="AI498" s="411">
        <f t="shared" si="147"/>
        <v>0</v>
      </c>
      <c r="AJ498" s="411">
        <f t="shared" si="147"/>
        <v>0</v>
      </c>
      <c r="AK498" s="411">
        <f t="shared" si="147"/>
        <v>0</v>
      </c>
      <c r="AL498" s="411">
        <f t="shared" si="147"/>
        <v>0</v>
      </c>
      <c r="AM498" s="306"/>
    </row>
    <row r="499" spans="1:39" outlineLevel="1">
      <c r="A499" s="531"/>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531">
        <v>26</v>
      </c>
      <c r="B500" s="766" t="s">
        <v>765</v>
      </c>
      <c r="C500" s="291" t="s">
        <v>25</v>
      </c>
      <c r="D500" s="295">
        <v>12178764.254190965</v>
      </c>
      <c r="E500" s="295">
        <v>12178764.254190965</v>
      </c>
      <c r="F500" s="295">
        <v>12178764.254190965</v>
      </c>
      <c r="G500" s="295">
        <v>12178764.254190965</v>
      </c>
      <c r="H500" s="295">
        <v>12178764.254190965</v>
      </c>
      <c r="I500" s="295">
        <v>12178764.254190965</v>
      </c>
      <c r="J500" s="295">
        <v>12178764.254190965</v>
      </c>
      <c r="K500" s="295">
        <v>12178764.254190965</v>
      </c>
      <c r="L500" s="295">
        <v>12178764.254190965</v>
      </c>
      <c r="M500" s="295">
        <v>12178764.254190965</v>
      </c>
      <c r="N500" s="295">
        <v>12</v>
      </c>
      <c r="O500" s="295">
        <v>2407</v>
      </c>
      <c r="P500" s="295">
        <v>2442</v>
      </c>
      <c r="Q500" s="295">
        <v>2442</v>
      </c>
      <c r="R500" s="295">
        <v>2442</v>
      </c>
      <c r="S500" s="295">
        <v>2442</v>
      </c>
      <c r="T500" s="295">
        <v>2299</v>
      </c>
      <c r="U500" s="295">
        <v>2299</v>
      </c>
      <c r="V500" s="295">
        <v>2299</v>
      </c>
      <c r="W500" s="295">
        <v>2290</v>
      </c>
      <c r="X500" s="295">
        <v>2290</v>
      </c>
      <c r="Y500" s="426"/>
      <c r="Z500" s="410">
        <v>0.12678421281052693</v>
      </c>
      <c r="AA500" s="410">
        <v>0.51805768386317474</v>
      </c>
      <c r="AB500" s="410">
        <v>9.8742358175885558E-2</v>
      </c>
      <c r="AC500" s="410">
        <v>0.21710936444678308</v>
      </c>
      <c r="AD500" s="410"/>
      <c r="AE500" s="410"/>
      <c r="AF500" s="415"/>
      <c r="AG500" s="415"/>
      <c r="AH500" s="415"/>
      <c r="AI500" s="415"/>
      <c r="AJ500" s="415"/>
      <c r="AK500" s="415"/>
      <c r="AL500" s="415"/>
      <c r="AM500" s="296">
        <f>SUM(Y500:AL500)</f>
        <v>0.96069361929637032</v>
      </c>
    </row>
    <row r="501" spans="1:39" outlineLevel="1">
      <c r="A501" s="531"/>
      <c r="B501" s="767" t="s">
        <v>308</v>
      </c>
      <c r="C501" s="340" t="s">
        <v>768</v>
      </c>
      <c r="D501" s="295">
        <v>2906948.7216248298</v>
      </c>
      <c r="E501" s="295">
        <f>D501+($G501-$D501)/($G$408-$D$408)</f>
        <v>2898514.9084272552</v>
      </c>
      <c r="F501" s="295">
        <f>E501+($G501-$D501)/($G$408-$D$408)</f>
        <v>2890081.0952296806</v>
      </c>
      <c r="G501" s="295">
        <v>2881647.2820321061</v>
      </c>
      <c r="H501" s="295"/>
      <c r="I501" s="295"/>
      <c r="J501" s="295"/>
      <c r="K501" s="295"/>
      <c r="L501" s="295"/>
      <c r="M501" s="295"/>
      <c r="N501" s="295">
        <f>N500</f>
        <v>12</v>
      </c>
      <c r="O501" s="295">
        <f>O500/D500*D501</f>
        <v>574.52672758183519</v>
      </c>
      <c r="P501" s="295">
        <f>P500/E500*E501</f>
        <v>581.18978729254991</v>
      </c>
      <c r="Q501" s="295">
        <f>Q500/F500*F501</f>
        <v>579.49869849251922</v>
      </c>
      <c r="R501" s="295">
        <f>R500/G500*G501</f>
        <v>577.80760969248843</v>
      </c>
      <c r="S501" s="295"/>
      <c r="T501" s="295"/>
      <c r="U501" s="295"/>
      <c r="V501" s="295"/>
      <c r="W501" s="295"/>
      <c r="X501" s="295"/>
      <c r="Y501" s="758">
        <v>9.924661556777591E-4</v>
      </c>
      <c r="Z501" s="758">
        <v>7.0668716866220782E-2</v>
      </c>
      <c r="AA501" s="758">
        <v>0.79429307677940708</v>
      </c>
      <c r="AB501" s="758">
        <v>3.1497711719035724E-2</v>
      </c>
      <c r="AC501" s="758">
        <v>1.1249182756798473E-2</v>
      </c>
      <c r="AD501" s="411">
        <f t="shared" ref="AD501:AL501" si="148">AD500</f>
        <v>0</v>
      </c>
      <c r="AE501" s="411">
        <f t="shared" si="148"/>
        <v>0</v>
      </c>
      <c r="AF501" s="411">
        <f t="shared" si="148"/>
        <v>0</v>
      </c>
      <c r="AG501" s="411">
        <f t="shared" si="148"/>
        <v>0</v>
      </c>
      <c r="AH501" s="411">
        <f t="shared" si="148"/>
        <v>0</v>
      </c>
      <c r="AI501" s="411">
        <f t="shared" si="148"/>
        <v>0</v>
      </c>
      <c r="AJ501" s="411">
        <f t="shared" si="148"/>
        <v>0</v>
      </c>
      <c r="AK501" s="411">
        <f t="shared" si="148"/>
        <v>0</v>
      </c>
      <c r="AL501" s="411">
        <f t="shared" si="148"/>
        <v>0</v>
      </c>
      <c r="AM501" s="306"/>
    </row>
    <row r="502" spans="1:39" outlineLevel="1">
      <c r="A502" s="531"/>
      <c r="B502" s="767"/>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531"/>
      <c r="B503" s="766" t="s">
        <v>766</v>
      </c>
      <c r="C503" s="291" t="s">
        <v>25</v>
      </c>
      <c r="D503" s="295">
        <f>'8.  Streetlighting'!F31</f>
        <v>5118668.7458090354</v>
      </c>
      <c r="E503" s="295">
        <f t="shared" ref="E503:M503" si="149">D503</f>
        <v>5118668.7458090354</v>
      </c>
      <c r="F503" s="295">
        <f t="shared" si="149"/>
        <v>5118668.7458090354</v>
      </c>
      <c r="G503" s="295">
        <f t="shared" si="149"/>
        <v>5118668.7458090354</v>
      </c>
      <c r="H503" s="295">
        <f t="shared" si="149"/>
        <v>5118668.7458090354</v>
      </c>
      <c r="I503" s="295">
        <f t="shared" si="149"/>
        <v>5118668.7458090354</v>
      </c>
      <c r="J503" s="295">
        <f t="shared" si="149"/>
        <v>5118668.7458090354</v>
      </c>
      <c r="K503" s="295">
        <f t="shared" si="149"/>
        <v>5118668.7458090354</v>
      </c>
      <c r="L503" s="295">
        <f t="shared" si="149"/>
        <v>5118668.7458090354</v>
      </c>
      <c r="M503" s="295">
        <f t="shared" si="149"/>
        <v>5118668.7458090354</v>
      </c>
      <c r="N503" s="295">
        <v>12</v>
      </c>
      <c r="O503" s="295">
        <f>'8.  Streetlighting'!S31</f>
        <v>0</v>
      </c>
      <c r="P503" s="295">
        <f>'8.  Streetlighting'!T31</f>
        <v>202.37854391832832</v>
      </c>
      <c r="Q503" s="295">
        <f>'8.  Streetlighting'!U31</f>
        <v>677.56516058499506</v>
      </c>
      <c r="R503" s="295">
        <f>'8.  Streetlighting'!V31</f>
        <v>677.56516058499506</v>
      </c>
      <c r="S503" s="295"/>
      <c r="T503" s="295"/>
      <c r="U503" s="295"/>
      <c r="V503" s="295"/>
      <c r="W503" s="295"/>
      <c r="X503" s="295"/>
      <c r="Y503" s="426"/>
      <c r="Z503" s="410"/>
      <c r="AA503" s="410"/>
      <c r="AB503" s="410"/>
      <c r="AC503" s="410"/>
      <c r="AD503" s="410"/>
      <c r="AE503" s="410"/>
      <c r="AF503" s="415">
        <v>1</v>
      </c>
      <c r="AG503" s="415"/>
      <c r="AH503" s="415"/>
      <c r="AI503" s="415"/>
      <c r="AJ503" s="415"/>
      <c r="AK503" s="415"/>
      <c r="AL503" s="415"/>
      <c r="AM503" s="296">
        <f>SUM(Y503:AL503)</f>
        <v>1</v>
      </c>
    </row>
    <row r="504" spans="1:39" outlineLevel="1">
      <c r="A504" s="531"/>
      <c r="B504" s="767" t="s">
        <v>308</v>
      </c>
      <c r="C504" s="291" t="s">
        <v>163</v>
      </c>
      <c r="D504" s="295">
        <f>'8.  Streetlighting'!F32</f>
        <v>2209513.7199999997</v>
      </c>
      <c r="E504" s="295">
        <f>D504</f>
        <v>2209513.7199999997</v>
      </c>
      <c r="F504" s="295">
        <f>E504</f>
        <v>2209513.7199999997</v>
      </c>
      <c r="G504" s="295">
        <f>F504</f>
        <v>2209513.7199999997</v>
      </c>
      <c r="H504" s="295"/>
      <c r="I504" s="295"/>
      <c r="J504" s="295"/>
      <c r="K504" s="295"/>
      <c r="L504" s="295"/>
      <c r="M504" s="295"/>
      <c r="N504" s="295">
        <f>N503</f>
        <v>12</v>
      </c>
      <c r="O504" s="295">
        <f>'8.  Streetlighting'!S32</f>
        <v>0</v>
      </c>
      <c r="P504" s="295">
        <f>'8.  Streetlighting'!T32</f>
        <v>270.00172768292174</v>
      </c>
      <c r="Q504" s="295">
        <f>'8.  Streetlighting'!U32</f>
        <v>271.97414000000003</v>
      </c>
      <c r="R504" s="295">
        <f>'8.  Streetlighting'!V32</f>
        <v>271.97414000000003</v>
      </c>
      <c r="S504" s="295"/>
      <c r="T504" s="295"/>
      <c r="U504" s="295"/>
      <c r="V504" s="295"/>
      <c r="W504" s="295"/>
      <c r="X504" s="295"/>
      <c r="Y504" s="411">
        <f>Y503</f>
        <v>0</v>
      </c>
      <c r="Z504" s="411">
        <f t="shared" ref="Z504:AL504" si="150">Z503</f>
        <v>0</v>
      </c>
      <c r="AA504" s="411">
        <f t="shared" si="150"/>
        <v>0</v>
      </c>
      <c r="AB504" s="411">
        <f t="shared" si="150"/>
        <v>0</v>
      </c>
      <c r="AC504" s="411">
        <f t="shared" si="150"/>
        <v>0</v>
      </c>
      <c r="AD504" s="411">
        <f t="shared" si="150"/>
        <v>0</v>
      </c>
      <c r="AE504" s="411">
        <f t="shared" si="150"/>
        <v>0</v>
      </c>
      <c r="AF504" s="411">
        <f t="shared" si="150"/>
        <v>1</v>
      </c>
      <c r="AG504" s="411">
        <f t="shared" si="150"/>
        <v>0</v>
      </c>
      <c r="AH504" s="411">
        <f t="shared" si="150"/>
        <v>0</v>
      </c>
      <c r="AI504" s="411">
        <f t="shared" si="150"/>
        <v>0</v>
      </c>
      <c r="AJ504" s="411">
        <f t="shared" si="150"/>
        <v>0</v>
      </c>
      <c r="AK504" s="411">
        <f t="shared" si="150"/>
        <v>0</v>
      </c>
      <c r="AL504" s="411">
        <f t="shared" si="150"/>
        <v>0</v>
      </c>
      <c r="AM504" s="306"/>
    </row>
    <row r="505" spans="1:39" outlineLevel="1">
      <c r="A505" s="531"/>
      <c r="B505" s="431"/>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531">
        <v>27</v>
      </c>
      <c r="B506" s="428" t="s">
        <v>119</v>
      </c>
      <c r="C506" s="291" t="s">
        <v>25</v>
      </c>
      <c r="D506" s="295">
        <v>863077</v>
      </c>
      <c r="E506" s="295">
        <v>863077</v>
      </c>
      <c r="F506" s="295">
        <v>863077</v>
      </c>
      <c r="G506" s="295">
        <v>863077</v>
      </c>
      <c r="H506" s="295">
        <v>712449</v>
      </c>
      <c r="I506" s="295">
        <v>548571</v>
      </c>
      <c r="J506" s="295">
        <v>401033</v>
      </c>
      <c r="K506" s="295">
        <v>321236</v>
      </c>
      <c r="L506" s="295">
        <v>234485</v>
      </c>
      <c r="M506" s="295">
        <v>141948</v>
      </c>
      <c r="N506" s="295">
        <v>12</v>
      </c>
      <c r="O506" s="295">
        <v>202</v>
      </c>
      <c r="P506" s="295">
        <v>202</v>
      </c>
      <c r="Q506" s="295">
        <v>202</v>
      </c>
      <c r="R506" s="295">
        <v>202</v>
      </c>
      <c r="S506" s="295">
        <v>179</v>
      </c>
      <c r="T506" s="295">
        <v>150</v>
      </c>
      <c r="U506" s="295">
        <v>119</v>
      </c>
      <c r="V506" s="295">
        <v>100</v>
      </c>
      <c r="W506" s="295">
        <v>76</v>
      </c>
      <c r="X506" s="295">
        <v>48</v>
      </c>
      <c r="Y506" s="426"/>
      <c r="Z506" s="410">
        <v>1</v>
      </c>
      <c r="AA506" s="410"/>
      <c r="AB506" s="410"/>
      <c r="AC506" s="410"/>
      <c r="AD506" s="410"/>
      <c r="AE506" s="410"/>
      <c r="AF506" s="415"/>
      <c r="AG506" s="415"/>
      <c r="AH506" s="415"/>
      <c r="AI506" s="415"/>
      <c r="AJ506" s="415"/>
      <c r="AK506" s="415"/>
      <c r="AL506" s="415"/>
      <c r="AM506" s="296">
        <f>SUM(Y506:AL506)</f>
        <v>1</v>
      </c>
    </row>
    <row r="507" spans="1:39" outlineLevel="1">
      <c r="A507" s="531"/>
      <c r="B507" s="431" t="s">
        <v>308</v>
      </c>
      <c r="C507" s="340" t="s">
        <v>768</v>
      </c>
      <c r="D507" s="295">
        <v>16946.852721313477</v>
      </c>
      <c r="E507" s="295">
        <f>D507+($G507-$D507)/($G$408-$D$408)</f>
        <v>14919.093754937503</v>
      </c>
      <c r="F507" s="295">
        <f>E507+($G507-$D507)/($G$408-$D$408)</f>
        <v>12891.334788561529</v>
      </c>
      <c r="G507" s="295">
        <v>10863.575822185554</v>
      </c>
      <c r="H507" s="295"/>
      <c r="I507" s="295"/>
      <c r="J507" s="295"/>
      <c r="K507" s="295"/>
      <c r="L507" s="295"/>
      <c r="M507" s="295"/>
      <c r="N507" s="295">
        <f>N506</f>
        <v>12</v>
      </c>
      <c r="O507" s="295">
        <f>O506/D506*D507</f>
        <v>3.9663485989144909</v>
      </c>
      <c r="P507" s="295">
        <f>P506/E506*E507</f>
        <v>3.4917590649471317</v>
      </c>
      <c r="Q507" s="295">
        <f>Q506/F506*F507</f>
        <v>3.0171695309797721</v>
      </c>
      <c r="R507" s="295">
        <f>R506/G506*G507</f>
        <v>2.5425799970124126</v>
      </c>
      <c r="S507" s="295"/>
      <c r="T507" s="295"/>
      <c r="U507" s="295"/>
      <c r="V507" s="295"/>
      <c r="W507" s="295"/>
      <c r="X507" s="295"/>
      <c r="Y507" s="411">
        <f t="shared" ref="Y507:AL507" si="151">Y506</f>
        <v>0</v>
      </c>
      <c r="Z507" s="411">
        <f t="shared" si="151"/>
        <v>1</v>
      </c>
      <c r="AA507" s="411">
        <f t="shared" si="151"/>
        <v>0</v>
      </c>
      <c r="AB507" s="411">
        <f t="shared" si="151"/>
        <v>0</v>
      </c>
      <c r="AC507" s="411">
        <f t="shared" si="151"/>
        <v>0</v>
      </c>
      <c r="AD507" s="411">
        <f t="shared" si="151"/>
        <v>0</v>
      </c>
      <c r="AE507" s="411">
        <f t="shared" si="151"/>
        <v>0</v>
      </c>
      <c r="AF507" s="411">
        <f t="shared" si="151"/>
        <v>0</v>
      </c>
      <c r="AG507" s="411">
        <f t="shared" si="151"/>
        <v>0</v>
      </c>
      <c r="AH507" s="411">
        <f t="shared" si="151"/>
        <v>0</v>
      </c>
      <c r="AI507" s="411">
        <f t="shared" si="151"/>
        <v>0</v>
      </c>
      <c r="AJ507" s="411">
        <f t="shared" si="151"/>
        <v>0</v>
      </c>
      <c r="AK507" s="411">
        <f t="shared" si="151"/>
        <v>0</v>
      </c>
      <c r="AL507" s="411">
        <f t="shared" si="151"/>
        <v>0</v>
      </c>
      <c r="AM507" s="306"/>
    </row>
    <row r="508" spans="1:39" outlineLevel="1">
      <c r="A508" s="531"/>
      <c r="B508" s="431"/>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30" outlineLevel="1">
      <c r="A509" s="531">
        <v>28</v>
      </c>
      <c r="B509" s="428" t="s">
        <v>120</v>
      </c>
      <c r="C509" s="291" t="s">
        <v>25</v>
      </c>
      <c r="D509" s="295">
        <v>2461</v>
      </c>
      <c r="E509" s="295">
        <v>2461</v>
      </c>
      <c r="F509" s="295">
        <v>2461</v>
      </c>
      <c r="G509" s="295">
        <v>2461</v>
      </c>
      <c r="H509" s="295">
        <v>2461</v>
      </c>
      <c r="I509" s="295">
        <v>2461</v>
      </c>
      <c r="J509" s="295">
        <v>2461</v>
      </c>
      <c r="K509" s="295">
        <v>2461</v>
      </c>
      <c r="L509" s="295">
        <v>2461</v>
      </c>
      <c r="M509" s="295">
        <v>2461</v>
      </c>
      <c r="N509" s="295">
        <v>12</v>
      </c>
      <c r="O509" s="295">
        <v>2</v>
      </c>
      <c r="P509" s="295">
        <v>2</v>
      </c>
      <c r="Q509" s="295">
        <v>2</v>
      </c>
      <c r="R509" s="295">
        <v>2</v>
      </c>
      <c r="S509" s="295">
        <v>2</v>
      </c>
      <c r="T509" s="295">
        <v>2</v>
      </c>
      <c r="U509" s="295">
        <v>2</v>
      </c>
      <c r="V509" s="295">
        <v>2</v>
      </c>
      <c r="W509" s="295">
        <v>2</v>
      </c>
      <c r="X509" s="295">
        <v>2</v>
      </c>
      <c r="Y509" s="426"/>
      <c r="Z509" s="410"/>
      <c r="AA509" s="410">
        <v>1</v>
      </c>
      <c r="AB509" s="410"/>
      <c r="AC509" s="410"/>
      <c r="AD509" s="410"/>
      <c r="AE509" s="410"/>
      <c r="AF509" s="415"/>
      <c r="AG509" s="415"/>
      <c r="AH509" s="415"/>
      <c r="AI509" s="415"/>
      <c r="AJ509" s="415"/>
      <c r="AK509" s="415"/>
      <c r="AL509" s="415"/>
      <c r="AM509" s="296">
        <f>SUM(Y509:AL509)</f>
        <v>1</v>
      </c>
    </row>
    <row r="510" spans="1:39" outlineLevel="1">
      <c r="A510" s="531"/>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 t="shared" ref="Y510:AL510" si="152">Y509</f>
        <v>0</v>
      </c>
      <c r="Z510" s="411">
        <f t="shared" si="152"/>
        <v>0</v>
      </c>
      <c r="AA510" s="411">
        <f t="shared" si="152"/>
        <v>1</v>
      </c>
      <c r="AB510" s="411">
        <f t="shared" si="152"/>
        <v>0</v>
      </c>
      <c r="AC510" s="411">
        <f t="shared" si="152"/>
        <v>0</v>
      </c>
      <c r="AD510" s="411">
        <f t="shared" si="152"/>
        <v>0</v>
      </c>
      <c r="AE510" s="411">
        <f t="shared" si="152"/>
        <v>0</v>
      </c>
      <c r="AF510" s="411">
        <f t="shared" si="152"/>
        <v>0</v>
      </c>
      <c r="AG510" s="411">
        <f t="shared" si="152"/>
        <v>0</v>
      </c>
      <c r="AH510" s="411">
        <f t="shared" si="152"/>
        <v>0</v>
      </c>
      <c r="AI510" s="411">
        <f t="shared" si="152"/>
        <v>0</v>
      </c>
      <c r="AJ510" s="411">
        <f t="shared" si="152"/>
        <v>0</v>
      </c>
      <c r="AK510" s="411">
        <f t="shared" si="152"/>
        <v>0</v>
      </c>
      <c r="AL510" s="411">
        <f t="shared" si="152"/>
        <v>0</v>
      </c>
      <c r="AM510" s="306"/>
    </row>
    <row r="511" spans="1:39" outlineLevel="1">
      <c r="A511" s="531"/>
      <c r="B511" s="431"/>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30" outlineLevel="1">
      <c r="A512" s="531">
        <v>29</v>
      </c>
      <c r="B512" s="428" t="s">
        <v>121</v>
      </c>
      <c r="C512" s="291" t="s">
        <v>25</v>
      </c>
      <c r="D512" s="295"/>
      <c r="E512" s="295"/>
      <c r="F512" s="295"/>
      <c r="G512" s="295"/>
      <c r="H512" s="295"/>
      <c r="I512" s="295"/>
      <c r="J512" s="295"/>
      <c r="K512" s="295"/>
      <c r="L512" s="295"/>
      <c r="M512" s="295"/>
      <c r="N512" s="295">
        <v>3</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f>N512</f>
        <v>3</v>
      </c>
      <c r="O513" s="295"/>
      <c r="P513" s="295"/>
      <c r="Q513" s="295"/>
      <c r="R513" s="295"/>
      <c r="S513" s="295"/>
      <c r="T513" s="295"/>
      <c r="U513" s="295"/>
      <c r="V513" s="295"/>
      <c r="W513" s="295"/>
      <c r="X513" s="295"/>
      <c r="Y513" s="411">
        <f t="shared" ref="Y513:AL513" si="153">Y512</f>
        <v>0</v>
      </c>
      <c r="Z513" s="411">
        <f t="shared" si="153"/>
        <v>0</v>
      </c>
      <c r="AA513" s="411">
        <f t="shared" si="153"/>
        <v>0</v>
      </c>
      <c r="AB513" s="411">
        <f t="shared" si="153"/>
        <v>0</v>
      </c>
      <c r="AC513" s="411">
        <f t="shared" si="153"/>
        <v>0</v>
      </c>
      <c r="AD513" s="411">
        <f t="shared" si="153"/>
        <v>0</v>
      </c>
      <c r="AE513" s="411">
        <f t="shared" si="153"/>
        <v>0</v>
      </c>
      <c r="AF513" s="411">
        <f t="shared" si="153"/>
        <v>0</v>
      </c>
      <c r="AG513" s="411">
        <f t="shared" si="153"/>
        <v>0</v>
      </c>
      <c r="AH513" s="411">
        <f t="shared" si="153"/>
        <v>0</v>
      </c>
      <c r="AI513" s="411">
        <f t="shared" si="153"/>
        <v>0</v>
      </c>
      <c r="AJ513" s="411">
        <f t="shared" si="153"/>
        <v>0</v>
      </c>
      <c r="AK513" s="411">
        <f t="shared" si="153"/>
        <v>0</v>
      </c>
      <c r="AL513" s="411">
        <f t="shared" si="153"/>
        <v>0</v>
      </c>
      <c r="AM513" s="306"/>
    </row>
    <row r="514" spans="1:39" outlineLevel="1">
      <c r="A514" s="531"/>
      <c r="B514" s="431"/>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30" outlineLevel="1">
      <c r="A515" s="531">
        <v>30</v>
      </c>
      <c r="B515" s="428" t="s">
        <v>122</v>
      </c>
      <c r="C515" s="291" t="s">
        <v>25</v>
      </c>
      <c r="D515" s="295"/>
      <c r="E515" s="295"/>
      <c r="F515" s="295"/>
      <c r="G515" s="295"/>
      <c r="H515" s="295"/>
      <c r="I515" s="295"/>
      <c r="J515" s="295"/>
      <c r="K515" s="295"/>
      <c r="L515" s="295"/>
      <c r="M515" s="295"/>
      <c r="N515" s="295">
        <v>12</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f>N515</f>
        <v>12</v>
      </c>
      <c r="O516" s="295"/>
      <c r="P516" s="295"/>
      <c r="Q516" s="295"/>
      <c r="R516" s="295"/>
      <c r="S516" s="295"/>
      <c r="T516" s="295"/>
      <c r="U516" s="295"/>
      <c r="V516" s="295"/>
      <c r="W516" s="295"/>
      <c r="X516" s="295"/>
      <c r="Y516" s="411">
        <f t="shared" ref="Y516:AL516" si="154">Y515</f>
        <v>0</v>
      </c>
      <c r="Z516" s="411">
        <f t="shared" si="154"/>
        <v>0</v>
      </c>
      <c r="AA516" s="411">
        <f t="shared" si="154"/>
        <v>0</v>
      </c>
      <c r="AB516" s="411">
        <f t="shared" si="154"/>
        <v>0</v>
      </c>
      <c r="AC516" s="411">
        <f t="shared" si="154"/>
        <v>0</v>
      </c>
      <c r="AD516" s="411">
        <f t="shared" si="154"/>
        <v>0</v>
      </c>
      <c r="AE516" s="411">
        <f t="shared" si="154"/>
        <v>0</v>
      </c>
      <c r="AF516" s="411">
        <f t="shared" si="154"/>
        <v>0</v>
      </c>
      <c r="AG516" s="411">
        <f t="shared" si="154"/>
        <v>0</v>
      </c>
      <c r="AH516" s="411">
        <f t="shared" si="154"/>
        <v>0</v>
      </c>
      <c r="AI516" s="411">
        <f t="shared" si="154"/>
        <v>0</v>
      </c>
      <c r="AJ516" s="411">
        <f t="shared" si="154"/>
        <v>0</v>
      </c>
      <c r="AK516" s="411">
        <f t="shared" si="154"/>
        <v>0</v>
      </c>
      <c r="AL516" s="411">
        <f t="shared" si="154"/>
        <v>0</v>
      </c>
      <c r="AM516" s="306"/>
    </row>
    <row r="517" spans="1:39"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30" outlineLevel="1">
      <c r="A518" s="531">
        <v>31</v>
      </c>
      <c r="B518" s="428" t="s">
        <v>123</v>
      </c>
      <c r="C518" s="291" t="s">
        <v>25</v>
      </c>
      <c r="D518" s="295"/>
      <c r="E518" s="295"/>
      <c r="F518" s="295"/>
      <c r="G518" s="295"/>
      <c r="H518" s="295"/>
      <c r="I518" s="295"/>
      <c r="J518" s="295"/>
      <c r="K518" s="295"/>
      <c r="L518" s="295"/>
      <c r="M518" s="295"/>
      <c r="N518" s="295">
        <v>12</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1"/>
      <c r="B519" s="431" t="s">
        <v>308</v>
      </c>
      <c r="C519" s="291" t="s">
        <v>163</v>
      </c>
      <c r="D519" s="295"/>
      <c r="E519" s="295"/>
      <c r="F519" s="295"/>
      <c r="G519" s="295"/>
      <c r="H519" s="295"/>
      <c r="I519" s="295"/>
      <c r="J519" s="295"/>
      <c r="K519" s="295"/>
      <c r="L519" s="295"/>
      <c r="M519" s="295"/>
      <c r="N519" s="295">
        <f>N518</f>
        <v>12</v>
      </c>
      <c r="O519" s="295"/>
      <c r="P519" s="295"/>
      <c r="Q519" s="295"/>
      <c r="R519" s="295"/>
      <c r="S519" s="295"/>
      <c r="T519" s="295"/>
      <c r="U519" s="295"/>
      <c r="V519" s="295"/>
      <c r="W519" s="295"/>
      <c r="X519" s="295"/>
      <c r="Y519" s="411">
        <f t="shared" ref="Y519:AL519" si="155">Y518</f>
        <v>0</v>
      </c>
      <c r="Z519" s="411">
        <f t="shared" si="155"/>
        <v>0</v>
      </c>
      <c r="AA519" s="411">
        <f t="shared" si="155"/>
        <v>0</v>
      </c>
      <c r="AB519" s="411">
        <f t="shared" si="155"/>
        <v>0</v>
      </c>
      <c r="AC519" s="411">
        <f t="shared" si="155"/>
        <v>0</v>
      </c>
      <c r="AD519" s="411">
        <f t="shared" si="155"/>
        <v>0</v>
      </c>
      <c r="AE519" s="411">
        <f t="shared" si="155"/>
        <v>0</v>
      </c>
      <c r="AF519" s="411">
        <f t="shared" si="155"/>
        <v>0</v>
      </c>
      <c r="AG519" s="411">
        <f t="shared" si="155"/>
        <v>0</v>
      </c>
      <c r="AH519" s="411">
        <f t="shared" si="155"/>
        <v>0</v>
      </c>
      <c r="AI519" s="411">
        <f t="shared" si="155"/>
        <v>0</v>
      </c>
      <c r="AJ519" s="411">
        <f t="shared" si="155"/>
        <v>0</v>
      </c>
      <c r="AK519" s="411">
        <f t="shared" si="155"/>
        <v>0</v>
      </c>
      <c r="AL519" s="411">
        <f t="shared" si="155"/>
        <v>0</v>
      </c>
      <c r="AM519" s="306"/>
    </row>
    <row r="520" spans="1:39" outlineLevel="1">
      <c r="A520" s="531"/>
      <c r="B520" s="428"/>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30" outlineLevel="1">
      <c r="A521" s="531">
        <v>32</v>
      </c>
      <c r="B521" s="428" t="s">
        <v>124</v>
      </c>
      <c r="C521" s="291" t="s">
        <v>25</v>
      </c>
      <c r="D521" s="295">
        <v>1674645</v>
      </c>
      <c r="E521" s="295">
        <v>1525226</v>
      </c>
      <c r="F521" s="295">
        <v>1525226</v>
      </c>
      <c r="G521" s="295">
        <v>1326157</v>
      </c>
      <c r="H521" s="295">
        <v>1326157</v>
      </c>
      <c r="I521" s="295">
        <v>1004382</v>
      </c>
      <c r="J521" s="295">
        <v>1004382</v>
      </c>
      <c r="K521" s="295">
        <v>1004382</v>
      </c>
      <c r="L521" s="295">
        <v>1004382</v>
      </c>
      <c r="M521" s="295">
        <v>1004382</v>
      </c>
      <c r="N521" s="295">
        <v>12</v>
      </c>
      <c r="O521" s="295">
        <v>275</v>
      </c>
      <c r="P521" s="295">
        <v>258</v>
      </c>
      <c r="Q521" s="295">
        <v>258</v>
      </c>
      <c r="R521" s="295">
        <v>227</v>
      </c>
      <c r="S521" s="295">
        <v>227</v>
      </c>
      <c r="T521" s="295">
        <v>116</v>
      </c>
      <c r="U521" s="295">
        <v>116</v>
      </c>
      <c r="V521" s="295">
        <v>116</v>
      </c>
      <c r="W521" s="295">
        <v>116</v>
      </c>
      <c r="X521" s="295">
        <v>116</v>
      </c>
      <c r="Y521" s="426"/>
      <c r="Z521" s="410">
        <v>0.18179999999999999</v>
      </c>
      <c r="AA521" s="410">
        <v>0.72720000000000007</v>
      </c>
      <c r="AB521" s="410"/>
      <c r="AC521" s="410">
        <v>9.0899999999999995E-2</v>
      </c>
      <c r="AD521" s="410"/>
      <c r="AE521" s="410"/>
      <c r="AF521" s="415"/>
      <c r="AG521" s="415"/>
      <c r="AH521" s="415"/>
      <c r="AI521" s="415"/>
      <c r="AJ521" s="415"/>
      <c r="AK521" s="415"/>
      <c r="AL521" s="415"/>
      <c r="AM521" s="296">
        <f>SUM(Y521:AL521)</f>
        <v>0.99990000000000001</v>
      </c>
    </row>
    <row r="522" spans="1:39" outlineLevel="1">
      <c r="A522" s="531"/>
      <c r="B522" s="431" t="s">
        <v>308</v>
      </c>
      <c r="C522" s="340" t="s">
        <v>768</v>
      </c>
      <c r="D522" s="295">
        <v>3795670.0649521649</v>
      </c>
      <c r="E522" s="295">
        <f>D522+($G522-$D522)/($G$408-$D$408)</f>
        <v>3795670.0649521649</v>
      </c>
      <c r="F522" s="295">
        <f>E522+($G522-$D522)/($G$408-$D$408)</f>
        <v>3795670.0649521649</v>
      </c>
      <c r="G522" s="295">
        <v>3795670.0649521649</v>
      </c>
      <c r="H522" s="295"/>
      <c r="I522" s="295"/>
      <c r="J522" s="295"/>
      <c r="K522" s="295"/>
      <c r="L522" s="295"/>
      <c r="M522" s="295"/>
      <c r="N522" s="295">
        <f>N521</f>
        <v>12</v>
      </c>
      <c r="O522" s="295">
        <f>O521*D522/D521</f>
        <v>623.30181492904194</v>
      </c>
      <c r="P522" s="295">
        <f>P521*E522/E521</f>
        <v>642.057555246015</v>
      </c>
      <c r="Q522" s="295">
        <f>Q521*F522/F521</f>
        <v>642.057555246015</v>
      </c>
      <c r="R522" s="295">
        <f>R521*G522/G521</f>
        <v>649.70972874564734</v>
      </c>
      <c r="S522" s="295"/>
      <c r="T522" s="295"/>
      <c r="U522" s="295"/>
      <c r="V522" s="295"/>
      <c r="W522" s="295"/>
      <c r="X522" s="295"/>
      <c r="Y522" s="758">
        <v>0</v>
      </c>
      <c r="Z522" s="758">
        <v>0</v>
      </c>
      <c r="AA522" s="758">
        <v>0</v>
      </c>
      <c r="AB522" s="758">
        <v>0</v>
      </c>
      <c r="AC522" s="758">
        <v>1</v>
      </c>
      <c r="AD522" s="411">
        <f t="shared" ref="AD522:AL522" si="156">AD521</f>
        <v>0</v>
      </c>
      <c r="AE522" s="411">
        <f t="shared" si="156"/>
        <v>0</v>
      </c>
      <c r="AF522" s="411">
        <f t="shared" si="156"/>
        <v>0</v>
      </c>
      <c r="AG522" s="411">
        <f t="shared" si="156"/>
        <v>0</v>
      </c>
      <c r="AH522" s="411">
        <f t="shared" si="156"/>
        <v>0</v>
      </c>
      <c r="AI522" s="411">
        <f t="shared" si="156"/>
        <v>0</v>
      </c>
      <c r="AJ522" s="411">
        <f t="shared" si="156"/>
        <v>0</v>
      </c>
      <c r="AK522" s="411">
        <f t="shared" si="156"/>
        <v>0</v>
      </c>
      <c r="AL522" s="411">
        <f t="shared" si="156"/>
        <v>0</v>
      </c>
      <c r="AM522" s="306"/>
    </row>
    <row r="523" spans="1:39" outlineLevel="1">
      <c r="A523" s="531"/>
      <c r="B523" s="428"/>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15.75" outlineLevel="1">
      <c r="A524" s="531"/>
      <c r="B524" s="503" t="s">
        <v>767</v>
      </c>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1">
        <v>33</v>
      </c>
      <c r="B525" s="428" t="s">
        <v>891</v>
      </c>
      <c r="C525" s="291" t="s">
        <v>25</v>
      </c>
      <c r="D525" s="295">
        <v>157854</v>
      </c>
      <c r="E525" s="295">
        <v>157854</v>
      </c>
      <c r="F525" s="295">
        <v>157854</v>
      </c>
      <c r="G525" s="295">
        <v>157854</v>
      </c>
      <c r="H525" s="295">
        <v>157854</v>
      </c>
      <c r="I525" s="295">
        <v>0</v>
      </c>
      <c r="J525" s="295">
        <v>0</v>
      </c>
      <c r="K525" s="295">
        <v>0</v>
      </c>
      <c r="L525" s="295">
        <v>0</v>
      </c>
      <c r="M525" s="295">
        <v>0</v>
      </c>
      <c r="N525" s="295">
        <v>0</v>
      </c>
      <c r="O525" s="295">
        <v>0</v>
      </c>
      <c r="P525" s="295">
        <v>0</v>
      </c>
      <c r="Q525" s="295">
        <v>0</v>
      </c>
      <c r="R525" s="295">
        <v>0</v>
      </c>
      <c r="S525" s="295">
        <v>0</v>
      </c>
      <c r="T525" s="295">
        <v>0</v>
      </c>
      <c r="U525" s="295">
        <v>0</v>
      </c>
      <c r="V525" s="295">
        <v>0</v>
      </c>
      <c r="W525" s="295">
        <v>0</v>
      </c>
      <c r="X525" s="295">
        <v>0</v>
      </c>
      <c r="Y525" s="426"/>
      <c r="Z525" s="410"/>
      <c r="AA525" s="410"/>
      <c r="AB525" s="410"/>
      <c r="AC525" s="410">
        <v>1</v>
      </c>
      <c r="AD525" s="410"/>
      <c r="AE525" s="410"/>
      <c r="AF525" s="415"/>
      <c r="AG525" s="415"/>
      <c r="AH525" s="415"/>
      <c r="AI525" s="415"/>
      <c r="AJ525" s="415"/>
      <c r="AK525" s="415"/>
      <c r="AL525" s="415"/>
      <c r="AM525" s="296">
        <f>SUM(Y525:AL525)</f>
        <v>1</v>
      </c>
    </row>
    <row r="526" spans="1:39" outlineLevel="1">
      <c r="A526" s="531"/>
      <c r="B526" s="431" t="s">
        <v>308</v>
      </c>
      <c r="C526" s="291" t="s">
        <v>163</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 t="shared" ref="Y526:AL526" si="157">Y525</f>
        <v>0</v>
      </c>
      <c r="Z526" s="411">
        <f t="shared" si="157"/>
        <v>0</v>
      </c>
      <c r="AA526" s="411">
        <f t="shared" si="157"/>
        <v>0</v>
      </c>
      <c r="AB526" s="411">
        <f t="shared" si="157"/>
        <v>0</v>
      </c>
      <c r="AC526" s="411">
        <f t="shared" si="157"/>
        <v>1</v>
      </c>
      <c r="AD526" s="411">
        <f t="shared" si="157"/>
        <v>0</v>
      </c>
      <c r="AE526" s="411">
        <f t="shared" si="157"/>
        <v>0</v>
      </c>
      <c r="AF526" s="411">
        <f t="shared" si="157"/>
        <v>0</v>
      </c>
      <c r="AG526" s="411">
        <f t="shared" si="157"/>
        <v>0</v>
      </c>
      <c r="AH526" s="411">
        <f t="shared" si="157"/>
        <v>0</v>
      </c>
      <c r="AI526" s="411">
        <f t="shared" si="157"/>
        <v>0</v>
      </c>
      <c r="AJ526" s="411">
        <f t="shared" si="157"/>
        <v>0</v>
      </c>
      <c r="AK526" s="411">
        <f t="shared" si="157"/>
        <v>0</v>
      </c>
      <c r="AL526" s="411">
        <f t="shared" si="157"/>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1">
        <v>34</v>
      </c>
      <c r="B528" s="428" t="s">
        <v>126</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 t="shared" ref="Y529:AL529" si="158">Y528</f>
        <v>0</v>
      </c>
      <c r="Z529" s="411">
        <f t="shared" si="158"/>
        <v>0</v>
      </c>
      <c r="AA529" s="411">
        <f t="shared" si="158"/>
        <v>0</v>
      </c>
      <c r="AB529" s="411">
        <f t="shared" si="158"/>
        <v>0</v>
      </c>
      <c r="AC529" s="411">
        <f t="shared" si="158"/>
        <v>0</v>
      </c>
      <c r="AD529" s="411">
        <f t="shared" si="158"/>
        <v>0</v>
      </c>
      <c r="AE529" s="411">
        <f t="shared" si="158"/>
        <v>0</v>
      </c>
      <c r="AF529" s="411">
        <f t="shared" si="158"/>
        <v>0</v>
      </c>
      <c r="AG529" s="411">
        <f t="shared" si="158"/>
        <v>0</v>
      </c>
      <c r="AH529" s="411">
        <f t="shared" si="158"/>
        <v>0</v>
      </c>
      <c r="AI529" s="411">
        <f t="shared" si="158"/>
        <v>0</v>
      </c>
      <c r="AJ529" s="411">
        <f t="shared" si="158"/>
        <v>0</v>
      </c>
      <c r="AK529" s="411">
        <f t="shared" si="158"/>
        <v>0</v>
      </c>
      <c r="AL529" s="411">
        <f t="shared" si="158"/>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outlineLevel="1">
      <c r="A531" s="531">
        <v>35</v>
      </c>
      <c r="B531" s="428" t="s">
        <v>127</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 t="shared" ref="Y532:AL532" si="159">Y531</f>
        <v>0</v>
      </c>
      <c r="Z532" s="411">
        <f t="shared" si="159"/>
        <v>0</v>
      </c>
      <c r="AA532" s="411">
        <f t="shared" si="159"/>
        <v>0</v>
      </c>
      <c r="AB532" s="411">
        <f t="shared" si="159"/>
        <v>0</v>
      </c>
      <c r="AC532" s="411">
        <f t="shared" si="159"/>
        <v>0</v>
      </c>
      <c r="AD532" s="411">
        <f t="shared" si="159"/>
        <v>0</v>
      </c>
      <c r="AE532" s="411">
        <f t="shared" si="159"/>
        <v>0</v>
      </c>
      <c r="AF532" s="411">
        <f t="shared" si="159"/>
        <v>0</v>
      </c>
      <c r="AG532" s="411">
        <f t="shared" si="159"/>
        <v>0</v>
      </c>
      <c r="AH532" s="411">
        <f t="shared" si="159"/>
        <v>0</v>
      </c>
      <c r="AI532" s="411">
        <f t="shared" si="159"/>
        <v>0</v>
      </c>
      <c r="AJ532" s="411">
        <f t="shared" si="159"/>
        <v>0</v>
      </c>
      <c r="AK532" s="411">
        <f t="shared" si="159"/>
        <v>0</v>
      </c>
      <c r="AL532" s="411">
        <f t="shared" si="159"/>
        <v>0</v>
      </c>
      <c r="AM532" s="306"/>
    </row>
    <row r="533" spans="1:39" outlineLevel="1">
      <c r="A533" s="531"/>
      <c r="B533" s="431"/>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15.75" outlineLevel="1">
      <c r="A534" s="531"/>
      <c r="B534" s="503" t="s">
        <v>501</v>
      </c>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outlineLevel="1">
      <c r="A535" s="531">
        <v>36</v>
      </c>
      <c r="B535" s="428" t="s">
        <v>892</v>
      </c>
      <c r="C535" s="291" t="s">
        <v>25</v>
      </c>
      <c r="D535" s="295">
        <v>126375</v>
      </c>
      <c r="E535" s="295">
        <v>126375</v>
      </c>
      <c r="F535" s="295">
        <v>126375</v>
      </c>
      <c r="G535" s="295">
        <v>126375</v>
      </c>
      <c r="H535" s="295">
        <v>126234</v>
      </c>
      <c r="I535" s="295">
        <v>126234</v>
      </c>
      <c r="J535" s="295">
        <v>126234</v>
      </c>
      <c r="K535" s="295">
        <v>126234</v>
      </c>
      <c r="L535" s="295">
        <v>126234</v>
      </c>
      <c r="M535" s="295">
        <v>126234</v>
      </c>
      <c r="N535" s="295">
        <v>12</v>
      </c>
      <c r="O535" s="295">
        <v>17</v>
      </c>
      <c r="P535" s="295">
        <v>17</v>
      </c>
      <c r="Q535" s="295">
        <v>17</v>
      </c>
      <c r="R535" s="295">
        <v>17</v>
      </c>
      <c r="S535" s="295">
        <v>17</v>
      </c>
      <c r="T535" s="295">
        <v>17</v>
      </c>
      <c r="U535" s="295">
        <v>17</v>
      </c>
      <c r="V535" s="295">
        <v>17</v>
      </c>
      <c r="W535" s="295">
        <v>17</v>
      </c>
      <c r="X535" s="295">
        <v>17</v>
      </c>
      <c r="Y535" s="426">
        <v>1</v>
      </c>
      <c r="Z535" s="410"/>
      <c r="AA535" s="410"/>
      <c r="AB535" s="410"/>
      <c r="AC535" s="410"/>
      <c r="AD535" s="410"/>
      <c r="AE535" s="410"/>
      <c r="AF535" s="415"/>
      <c r="AG535" s="415"/>
      <c r="AH535" s="415"/>
      <c r="AI535" s="415"/>
      <c r="AJ535" s="415"/>
      <c r="AK535" s="415"/>
      <c r="AL535" s="415"/>
      <c r="AM535" s="296">
        <f>SUM(Y535:AL535)</f>
        <v>1</v>
      </c>
    </row>
    <row r="536" spans="1:39" outlineLevel="1">
      <c r="A536" s="531"/>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 t="shared" ref="Y536:AL536" si="160">Y535</f>
        <v>1</v>
      </c>
      <c r="Z536" s="411">
        <f t="shared" si="160"/>
        <v>0</v>
      </c>
      <c r="AA536" s="411">
        <f t="shared" si="160"/>
        <v>0</v>
      </c>
      <c r="AB536" s="411">
        <f t="shared" si="160"/>
        <v>0</v>
      </c>
      <c r="AC536" s="411">
        <f t="shared" si="160"/>
        <v>0</v>
      </c>
      <c r="AD536" s="411">
        <f t="shared" si="160"/>
        <v>0</v>
      </c>
      <c r="AE536" s="411">
        <f t="shared" si="160"/>
        <v>0</v>
      </c>
      <c r="AF536" s="411">
        <f t="shared" si="160"/>
        <v>0</v>
      </c>
      <c r="AG536" s="411">
        <f t="shared" si="160"/>
        <v>0</v>
      </c>
      <c r="AH536" s="411">
        <f t="shared" si="160"/>
        <v>0</v>
      </c>
      <c r="AI536" s="411">
        <f t="shared" si="160"/>
        <v>0</v>
      </c>
      <c r="AJ536" s="411">
        <f t="shared" si="160"/>
        <v>0</v>
      </c>
      <c r="AK536" s="411">
        <f t="shared" si="160"/>
        <v>0</v>
      </c>
      <c r="AL536" s="411">
        <f t="shared" si="160"/>
        <v>0</v>
      </c>
      <c r="AM536" s="306"/>
    </row>
    <row r="537" spans="1:39" outlineLevel="1">
      <c r="A537" s="531"/>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30" hidden="1" outlineLevel="1">
      <c r="A538" s="531">
        <v>37</v>
      </c>
      <c r="B538" s="428" t="s">
        <v>129</v>
      </c>
      <c r="C538" s="291" t="s">
        <v>25</v>
      </c>
      <c r="D538" s="295"/>
      <c r="E538" s="295"/>
      <c r="F538" s="295"/>
      <c r="G538" s="295"/>
      <c r="H538" s="295"/>
      <c r="I538" s="295"/>
      <c r="J538" s="295"/>
      <c r="K538" s="295"/>
      <c r="L538" s="295"/>
      <c r="M538" s="295"/>
      <c r="N538" s="295">
        <v>12</v>
      </c>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hidden="1" outlineLevel="1">
      <c r="A539" s="531"/>
      <c r="B539" s="431" t="s">
        <v>308</v>
      </c>
      <c r="C539" s="291" t="s">
        <v>163</v>
      </c>
      <c r="D539" s="295"/>
      <c r="E539" s="295"/>
      <c r="F539" s="295"/>
      <c r="G539" s="295"/>
      <c r="H539" s="295"/>
      <c r="I539" s="295"/>
      <c r="J539" s="295"/>
      <c r="K539" s="295"/>
      <c r="L539" s="295"/>
      <c r="M539" s="295"/>
      <c r="N539" s="295">
        <f>N538</f>
        <v>12</v>
      </c>
      <c r="O539" s="295"/>
      <c r="P539" s="295"/>
      <c r="Q539" s="295"/>
      <c r="R539" s="295"/>
      <c r="S539" s="295"/>
      <c r="T539" s="295"/>
      <c r="U539" s="295"/>
      <c r="V539" s="295"/>
      <c r="W539" s="295"/>
      <c r="X539" s="295"/>
      <c r="Y539" s="411">
        <f t="shared" ref="Y539:AL539" si="161">Y538</f>
        <v>0</v>
      </c>
      <c r="Z539" s="411">
        <f t="shared" si="161"/>
        <v>0</v>
      </c>
      <c r="AA539" s="411">
        <f t="shared" si="161"/>
        <v>0</v>
      </c>
      <c r="AB539" s="411">
        <f t="shared" si="161"/>
        <v>0</v>
      </c>
      <c r="AC539" s="411">
        <f t="shared" si="161"/>
        <v>0</v>
      </c>
      <c r="AD539" s="411">
        <f t="shared" si="161"/>
        <v>0</v>
      </c>
      <c r="AE539" s="411">
        <f t="shared" si="161"/>
        <v>0</v>
      </c>
      <c r="AF539" s="411">
        <f t="shared" si="161"/>
        <v>0</v>
      </c>
      <c r="AG539" s="411">
        <f t="shared" si="161"/>
        <v>0</v>
      </c>
      <c r="AH539" s="411">
        <f t="shared" si="161"/>
        <v>0</v>
      </c>
      <c r="AI539" s="411">
        <f t="shared" si="161"/>
        <v>0</v>
      </c>
      <c r="AJ539" s="411">
        <f t="shared" si="161"/>
        <v>0</v>
      </c>
      <c r="AK539" s="411">
        <f t="shared" si="161"/>
        <v>0</v>
      </c>
      <c r="AL539" s="411">
        <f t="shared" si="161"/>
        <v>0</v>
      </c>
      <c r="AM539" s="306"/>
    </row>
    <row r="540" spans="1:39" hidden="1" outlineLevel="1">
      <c r="A540" s="531"/>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idden="1" outlineLevel="1">
      <c r="A541" s="531">
        <v>38</v>
      </c>
      <c r="B541" s="428" t="s">
        <v>130</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hidden="1" outlineLevel="1">
      <c r="A542" s="531"/>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 t="shared" ref="Y542:AL542" si="162">Y541</f>
        <v>0</v>
      </c>
      <c r="Z542" s="411">
        <f t="shared" si="162"/>
        <v>0</v>
      </c>
      <c r="AA542" s="411">
        <f t="shared" si="162"/>
        <v>0</v>
      </c>
      <c r="AB542" s="411">
        <f t="shared" si="162"/>
        <v>0</v>
      </c>
      <c r="AC542" s="411">
        <f t="shared" si="162"/>
        <v>0</v>
      </c>
      <c r="AD542" s="411">
        <f t="shared" si="162"/>
        <v>0</v>
      </c>
      <c r="AE542" s="411">
        <f t="shared" si="162"/>
        <v>0</v>
      </c>
      <c r="AF542" s="411">
        <f t="shared" si="162"/>
        <v>0</v>
      </c>
      <c r="AG542" s="411">
        <f t="shared" si="162"/>
        <v>0</v>
      </c>
      <c r="AH542" s="411">
        <f t="shared" si="162"/>
        <v>0</v>
      </c>
      <c r="AI542" s="411">
        <f t="shared" si="162"/>
        <v>0</v>
      </c>
      <c r="AJ542" s="411">
        <f t="shared" si="162"/>
        <v>0</v>
      </c>
      <c r="AK542" s="411">
        <f t="shared" si="162"/>
        <v>0</v>
      </c>
      <c r="AL542" s="411">
        <f t="shared" si="162"/>
        <v>0</v>
      </c>
      <c r="AM542" s="306"/>
    </row>
    <row r="543" spans="1:39" hidden="1" outlineLevel="1">
      <c r="A543" s="531"/>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30" hidden="1" outlineLevel="1">
      <c r="A544" s="531">
        <v>39</v>
      </c>
      <c r="B544" s="428" t="s">
        <v>131</v>
      </c>
      <c r="C544" s="291" t="s">
        <v>25</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hidden="1" outlineLevel="1">
      <c r="A545" s="531"/>
      <c r="B545" s="431" t="s">
        <v>308</v>
      </c>
      <c r="C545" s="291" t="s">
        <v>163</v>
      </c>
      <c r="D545" s="295"/>
      <c r="E545" s="295"/>
      <c r="F545" s="295"/>
      <c r="G545" s="295"/>
      <c r="H545" s="295"/>
      <c r="I545" s="295"/>
      <c r="J545" s="295"/>
      <c r="K545" s="295"/>
      <c r="L545" s="295"/>
      <c r="M545" s="295"/>
      <c r="N545" s="295">
        <f>N544</f>
        <v>12</v>
      </c>
      <c r="O545" s="295"/>
      <c r="P545" s="295"/>
      <c r="Q545" s="295"/>
      <c r="R545" s="295"/>
      <c r="S545" s="295"/>
      <c r="T545" s="295"/>
      <c r="U545" s="295"/>
      <c r="V545" s="295"/>
      <c r="W545" s="295"/>
      <c r="X545" s="295"/>
      <c r="Y545" s="411">
        <f t="shared" ref="Y545:AL545" si="163">Y544</f>
        <v>0</v>
      </c>
      <c r="Z545" s="411">
        <f t="shared" si="163"/>
        <v>0</v>
      </c>
      <c r="AA545" s="411">
        <f t="shared" si="163"/>
        <v>0</v>
      </c>
      <c r="AB545" s="411">
        <f t="shared" si="163"/>
        <v>0</v>
      </c>
      <c r="AC545" s="411">
        <f t="shared" si="163"/>
        <v>0</v>
      </c>
      <c r="AD545" s="411">
        <f t="shared" si="163"/>
        <v>0</v>
      </c>
      <c r="AE545" s="411">
        <f t="shared" si="163"/>
        <v>0</v>
      </c>
      <c r="AF545" s="411">
        <f t="shared" si="163"/>
        <v>0</v>
      </c>
      <c r="AG545" s="411">
        <f t="shared" si="163"/>
        <v>0</v>
      </c>
      <c r="AH545" s="411">
        <f t="shared" si="163"/>
        <v>0</v>
      </c>
      <c r="AI545" s="411">
        <f t="shared" si="163"/>
        <v>0</v>
      </c>
      <c r="AJ545" s="411">
        <f t="shared" si="163"/>
        <v>0</v>
      </c>
      <c r="AK545" s="411">
        <f t="shared" si="163"/>
        <v>0</v>
      </c>
      <c r="AL545" s="411">
        <f t="shared" si="163"/>
        <v>0</v>
      </c>
      <c r="AM545" s="306"/>
    </row>
    <row r="546" spans="1:39" hidden="1" outlineLevel="1">
      <c r="A546" s="531"/>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30" hidden="1" outlineLevel="1">
      <c r="A547" s="531">
        <v>40</v>
      </c>
      <c r="B547" s="428" t="s">
        <v>132</v>
      </c>
      <c r="C547" s="291" t="s">
        <v>25</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hidden="1" outlineLevel="1">
      <c r="A548" s="531"/>
      <c r="B548" s="431" t="s">
        <v>308</v>
      </c>
      <c r="C548" s="291" t="s">
        <v>163</v>
      </c>
      <c r="D548" s="295"/>
      <c r="E548" s="295"/>
      <c r="F548" s="295"/>
      <c r="G548" s="295"/>
      <c r="H548" s="295"/>
      <c r="I548" s="295"/>
      <c r="J548" s="295"/>
      <c r="K548" s="295"/>
      <c r="L548" s="295"/>
      <c r="M548" s="295"/>
      <c r="N548" s="295">
        <f>N547</f>
        <v>12</v>
      </c>
      <c r="O548" s="295"/>
      <c r="P548" s="295"/>
      <c r="Q548" s="295"/>
      <c r="R548" s="295"/>
      <c r="S548" s="295"/>
      <c r="T548" s="295"/>
      <c r="U548" s="295"/>
      <c r="V548" s="295"/>
      <c r="W548" s="295"/>
      <c r="X548" s="295"/>
      <c r="Y548" s="411">
        <f t="shared" ref="Y548:AL548" si="164">Y547</f>
        <v>0</v>
      </c>
      <c r="Z548" s="411">
        <f t="shared" si="164"/>
        <v>0</v>
      </c>
      <c r="AA548" s="411">
        <f t="shared" si="164"/>
        <v>0</v>
      </c>
      <c r="AB548" s="411">
        <f t="shared" si="164"/>
        <v>0</v>
      </c>
      <c r="AC548" s="411">
        <f t="shared" si="164"/>
        <v>0</v>
      </c>
      <c r="AD548" s="411">
        <f t="shared" si="164"/>
        <v>0</v>
      </c>
      <c r="AE548" s="411">
        <f t="shared" si="164"/>
        <v>0</v>
      </c>
      <c r="AF548" s="411">
        <f t="shared" si="164"/>
        <v>0</v>
      </c>
      <c r="AG548" s="411">
        <f t="shared" si="164"/>
        <v>0</v>
      </c>
      <c r="AH548" s="411">
        <f t="shared" si="164"/>
        <v>0</v>
      </c>
      <c r="AI548" s="411">
        <f t="shared" si="164"/>
        <v>0</v>
      </c>
      <c r="AJ548" s="411">
        <f t="shared" si="164"/>
        <v>0</v>
      </c>
      <c r="AK548" s="411">
        <f t="shared" si="164"/>
        <v>0</v>
      </c>
      <c r="AL548" s="411">
        <f t="shared" si="164"/>
        <v>0</v>
      </c>
      <c r="AM548" s="306"/>
    </row>
    <row r="549" spans="1:39" hidden="1" outlineLevel="1">
      <c r="A549" s="531"/>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45" hidden="1" outlineLevel="1">
      <c r="A550" s="531">
        <v>41</v>
      </c>
      <c r="B550" s="428" t="s">
        <v>133</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hidden="1" outlineLevel="1">
      <c r="A551" s="531"/>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 t="shared" ref="Y551:AL551" si="165">Y550</f>
        <v>0</v>
      </c>
      <c r="Z551" s="411">
        <f t="shared" si="165"/>
        <v>0</v>
      </c>
      <c r="AA551" s="411">
        <f t="shared" si="165"/>
        <v>0</v>
      </c>
      <c r="AB551" s="411">
        <f t="shared" si="165"/>
        <v>0</v>
      </c>
      <c r="AC551" s="411">
        <f t="shared" si="165"/>
        <v>0</v>
      </c>
      <c r="AD551" s="411">
        <f t="shared" si="165"/>
        <v>0</v>
      </c>
      <c r="AE551" s="411">
        <f t="shared" si="165"/>
        <v>0</v>
      </c>
      <c r="AF551" s="411">
        <f t="shared" si="165"/>
        <v>0</v>
      </c>
      <c r="AG551" s="411">
        <f t="shared" si="165"/>
        <v>0</v>
      </c>
      <c r="AH551" s="411">
        <f t="shared" si="165"/>
        <v>0</v>
      </c>
      <c r="AI551" s="411">
        <f t="shared" si="165"/>
        <v>0</v>
      </c>
      <c r="AJ551" s="411">
        <f t="shared" si="165"/>
        <v>0</v>
      </c>
      <c r="AK551" s="411">
        <f t="shared" si="165"/>
        <v>0</v>
      </c>
      <c r="AL551" s="411">
        <f t="shared" si="165"/>
        <v>0</v>
      </c>
      <c r="AM551" s="306"/>
    </row>
    <row r="552" spans="1:39" hidden="1" outlineLevel="1">
      <c r="A552" s="531"/>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45" hidden="1" outlineLevel="1">
      <c r="A553" s="531">
        <v>42</v>
      </c>
      <c r="B553" s="428" t="s">
        <v>134</v>
      </c>
      <c r="C553" s="291" t="s">
        <v>25</v>
      </c>
      <c r="D553" s="295"/>
      <c r="E553" s="295"/>
      <c r="F553" s="295"/>
      <c r="G553" s="295"/>
      <c r="H553" s="295"/>
      <c r="I553" s="295"/>
      <c r="J553" s="295"/>
      <c r="K553" s="295"/>
      <c r="L553" s="295"/>
      <c r="M553" s="295"/>
      <c r="N553" s="291"/>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hidden="1" outlineLevel="1">
      <c r="A554" s="531"/>
      <c r="B554" s="431" t="s">
        <v>308</v>
      </c>
      <c r="C554" s="291" t="s">
        <v>163</v>
      </c>
      <c r="D554" s="295"/>
      <c r="E554" s="295"/>
      <c r="F554" s="295"/>
      <c r="G554" s="295"/>
      <c r="H554" s="295"/>
      <c r="I554" s="295"/>
      <c r="J554" s="295"/>
      <c r="K554" s="295"/>
      <c r="L554" s="295"/>
      <c r="M554" s="295"/>
      <c r="N554" s="467"/>
      <c r="O554" s="295"/>
      <c r="P554" s="295"/>
      <c r="Q554" s="295"/>
      <c r="R554" s="295"/>
      <c r="S554" s="295"/>
      <c r="T554" s="295"/>
      <c r="U554" s="295"/>
      <c r="V554" s="295"/>
      <c r="W554" s="295"/>
      <c r="X554" s="295"/>
      <c r="Y554" s="411">
        <f t="shared" ref="Y554:AL554" si="166">Y553</f>
        <v>0</v>
      </c>
      <c r="Z554" s="411">
        <f t="shared" si="166"/>
        <v>0</v>
      </c>
      <c r="AA554" s="411">
        <f t="shared" si="166"/>
        <v>0</v>
      </c>
      <c r="AB554" s="411">
        <f t="shared" si="166"/>
        <v>0</v>
      </c>
      <c r="AC554" s="411">
        <f t="shared" si="166"/>
        <v>0</v>
      </c>
      <c r="AD554" s="411">
        <f t="shared" si="166"/>
        <v>0</v>
      </c>
      <c r="AE554" s="411">
        <f t="shared" si="166"/>
        <v>0</v>
      </c>
      <c r="AF554" s="411">
        <f t="shared" si="166"/>
        <v>0</v>
      </c>
      <c r="AG554" s="411">
        <f t="shared" si="166"/>
        <v>0</v>
      </c>
      <c r="AH554" s="411">
        <f t="shared" si="166"/>
        <v>0</v>
      </c>
      <c r="AI554" s="411">
        <f t="shared" si="166"/>
        <v>0</v>
      </c>
      <c r="AJ554" s="411">
        <f t="shared" si="166"/>
        <v>0</v>
      </c>
      <c r="AK554" s="411">
        <f t="shared" si="166"/>
        <v>0</v>
      </c>
      <c r="AL554" s="411">
        <f t="shared" si="166"/>
        <v>0</v>
      </c>
      <c r="AM554" s="306"/>
    </row>
    <row r="555" spans="1:39" hidden="1" outlineLevel="1">
      <c r="A555" s="531"/>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30" hidden="1" outlineLevel="1">
      <c r="A556" s="531">
        <v>43</v>
      </c>
      <c r="B556" s="428" t="s">
        <v>135</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hidden="1" outlineLevel="1">
      <c r="A557" s="531"/>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 t="shared" ref="Y557:AL557" si="167">Y556</f>
        <v>0</v>
      </c>
      <c r="Z557" s="411">
        <f t="shared" si="167"/>
        <v>0</v>
      </c>
      <c r="AA557" s="411">
        <f t="shared" si="167"/>
        <v>0</v>
      </c>
      <c r="AB557" s="411">
        <f t="shared" si="167"/>
        <v>0</v>
      </c>
      <c r="AC557" s="411">
        <f t="shared" si="167"/>
        <v>0</v>
      </c>
      <c r="AD557" s="411">
        <f t="shared" si="167"/>
        <v>0</v>
      </c>
      <c r="AE557" s="411">
        <f t="shared" si="167"/>
        <v>0</v>
      </c>
      <c r="AF557" s="411">
        <f t="shared" si="167"/>
        <v>0</v>
      </c>
      <c r="AG557" s="411">
        <f t="shared" si="167"/>
        <v>0</v>
      </c>
      <c r="AH557" s="411">
        <f t="shared" si="167"/>
        <v>0</v>
      </c>
      <c r="AI557" s="411">
        <f t="shared" si="167"/>
        <v>0</v>
      </c>
      <c r="AJ557" s="411">
        <f t="shared" si="167"/>
        <v>0</v>
      </c>
      <c r="AK557" s="411">
        <f t="shared" si="167"/>
        <v>0</v>
      </c>
      <c r="AL557" s="411">
        <f t="shared" si="167"/>
        <v>0</v>
      </c>
      <c r="AM557" s="306"/>
    </row>
    <row r="558" spans="1:39" hidden="1" outlineLevel="1">
      <c r="A558" s="531"/>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45" hidden="1" outlineLevel="1">
      <c r="A559" s="531">
        <v>44</v>
      </c>
      <c r="B559" s="428" t="s">
        <v>136</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hidden="1" outlineLevel="1">
      <c r="A560" s="531"/>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 t="shared" ref="Y560:AL560" si="168">Y559</f>
        <v>0</v>
      </c>
      <c r="Z560" s="411">
        <f t="shared" si="168"/>
        <v>0</v>
      </c>
      <c r="AA560" s="411">
        <f t="shared" si="168"/>
        <v>0</v>
      </c>
      <c r="AB560" s="411">
        <f t="shared" si="168"/>
        <v>0</v>
      </c>
      <c r="AC560" s="411">
        <f t="shared" si="168"/>
        <v>0</v>
      </c>
      <c r="AD560" s="411">
        <f t="shared" si="168"/>
        <v>0</v>
      </c>
      <c r="AE560" s="411">
        <f t="shared" si="168"/>
        <v>0</v>
      </c>
      <c r="AF560" s="411">
        <f t="shared" si="168"/>
        <v>0</v>
      </c>
      <c r="AG560" s="411">
        <f t="shared" si="168"/>
        <v>0</v>
      </c>
      <c r="AH560" s="411">
        <f t="shared" si="168"/>
        <v>0</v>
      </c>
      <c r="AI560" s="411">
        <f t="shared" si="168"/>
        <v>0</v>
      </c>
      <c r="AJ560" s="411">
        <f t="shared" si="168"/>
        <v>0</v>
      </c>
      <c r="AK560" s="411">
        <f t="shared" si="168"/>
        <v>0</v>
      </c>
      <c r="AL560" s="411">
        <f t="shared" si="168"/>
        <v>0</v>
      </c>
      <c r="AM560" s="306"/>
    </row>
    <row r="561" spans="1:39" hidden="1" outlineLevel="1">
      <c r="A561" s="531"/>
      <c r="B561" s="428"/>
      <c r="C561" s="291"/>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412"/>
      <c r="Z561" s="425"/>
      <c r="AA561" s="425"/>
      <c r="AB561" s="425"/>
      <c r="AC561" s="425"/>
      <c r="AD561" s="425"/>
      <c r="AE561" s="425"/>
      <c r="AF561" s="425"/>
      <c r="AG561" s="425"/>
      <c r="AH561" s="425"/>
      <c r="AI561" s="425"/>
      <c r="AJ561" s="425"/>
      <c r="AK561" s="425"/>
      <c r="AL561" s="425"/>
      <c r="AM561" s="306"/>
    </row>
    <row r="562" spans="1:39" ht="30" hidden="1" outlineLevel="1">
      <c r="A562" s="531">
        <v>45</v>
      </c>
      <c r="B562" s="428" t="s">
        <v>137</v>
      </c>
      <c r="C562" s="291" t="s">
        <v>25</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26"/>
      <c r="Z562" s="410"/>
      <c r="AA562" s="410"/>
      <c r="AB562" s="410"/>
      <c r="AC562" s="410"/>
      <c r="AD562" s="410"/>
      <c r="AE562" s="410"/>
      <c r="AF562" s="415"/>
      <c r="AG562" s="415"/>
      <c r="AH562" s="415"/>
      <c r="AI562" s="415"/>
      <c r="AJ562" s="415"/>
      <c r="AK562" s="415"/>
      <c r="AL562" s="415"/>
      <c r="AM562" s="296">
        <f>SUM(Y562:AL562)</f>
        <v>0</v>
      </c>
    </row>
    <row r="563" spans="1:39" hidden="1" outlineLevel="1">
      <c r="A563" s="531"/>
      <c r="B563" s="431" t="s">
        <v>308</v>
      </c>
      <c r="C563" s="291" t="s">
        <v>163</v>
      </c>
      <c r="D563" s="295"/>
      <c r="E563" s="295"/>
      <c r="F563" s="295"/>
      <c r="G563" s="295"/>
      <c r="H563" s="295"/>
      <c r="I563" s="295"/>
      <c r="J563" s="295"/>
      <c r="K563" s="295"/>
      <c r="L563" s="295"/>
      <c r="M563" s="295"/>
      <c r="N563" s="295">
        <f>N562</f>
        <v>12</v>
      </c>
      <c r="O563" s="295"/>
      <c r="P563" s="295"/>
      <c r="Q563" s="295"/>
      <c r="R563" s="295"/>
      <c r="S563" s="295"/>
      <c r="T563" s="295"/>
      <c r="U563" s="295"/>
      <c r="V563" s="295"/>
      <c r="W563" s="295"/>
      <c r="X563" s="295"/>
      <c r="Y563" s="411">
        <f t="shared" ref="Y563:AL563" si="169">Y562</f>
        <v>0</v>
      </c>
      <c r="Z563" s="411">
        <f t="shared" si="169"/>
        <v>0</v>
      </c>
      <c r="AA563" s="411">
        <f t="shared" si="169"/>
        <v>0</v>
      </c>
      <c r="AB563" s="411">
        <f t="shared" si="169"/>
        <v>0</v>
      </c>
      <c r="AC563" s="411">
        <f t="shared" si="169"/>
        <v>0</v>
      </c>
      <c r="AD563" s="411">
        <f t="shared" si="169"/>
        <v>0</v>
      </c>
      <c r="AE563" s="411">
        <f t="shared" si="169"/>
        <v>0</v>
      </c>
      <c r="AF563" s="411">
        <f t="shared" si="169"/>
        <v>0</v>
      </c>
      <c r="AG563" s="411">
        <f t="shared" si="169"/>
        <v>0</v>
      </c>
      <c r="AH563" s="411">
        <f t="shared" si="169"/>
        <v>0</v>
      </c>
      <c r="AI563" s="411">
        <f t="shared" si="169"/>
        <v>0</v>
      </c>
      <c r="AJ563" s="411">
        <f t="shared" si="169"/>
        <v>0</v>
      </c>
      <c r="AK563" s="411">
        <f t="shared" si="169"/>
        <v>0</v>
      </c>
      <c r="AL563" s="411">
        <f t="shared" si="169"/>
        <v>0</v>
      </c>
      <c r="AM563" s="306"/>
    </row>
    <row r="564" spans="1:39" hidden="1" outlineLevel="1">
      <c r="A564" s="531"/>
      <c r="B564" s="428"/>
      <c r="C564" s="291"/>
      <c r="D564" s="291"/>
      <c r="E564" s="291"/>
      <c r="F564" s="291"/>
      <c r="G564" s="291"/>
      <c r="H564" s="291"/>
      <c r="I564" s="291"/>
      <c r="J564" s="291"/>
      <c r="K564" s="291"/>
      <c r="L564" s="291"/>
      <c r="M564" s="291"/>
      <c r="N564" s="291"/>
      <c r="O564" s="291"/>
      <c r="P564" s="291"/>
      <c r="Q564" s="291"/>
      <c r="R564" s="291"/>
      <c r="S564" s="291"/>
      <c r="T564" s="291"/>
      <c r="U564" s="291"/>
      <c r="V564" s="291"/>
      <c r="W564" s="291"/>
      <c r="X564" s="291"/>
      <c r="Y564" s="412"/>
      <c r="Z564" s="425"/>
      <c r="AA564" s="425"/>
      <c r="AB564" s="425"/>
      <c r="AC564" s="425"/>
      <c r="AD564" s="425"/>
      <c r="AE564" s="425"/>
      <c r="AF564" s="425"/>
      <c r="AG564" s="425"/>
      <c r="AH564" s="425"/>
      <c r="AI564" s="425"/>
      <c r="AJ564" s="425"/>
      <c r="AK564" s="425"/>
      <c r="AL564" s="425"/>
      <c r="AM564" s="306"/>
    </row>
    <row r="565" spans="1:39" ht="30" hidden="1" outlineLevel="1">
      <c r="A565" s="531">
        <v>46</v>
      </c>
      <c r="B565" s="428" t="s">
        <v>138</v>
      </c>
      <c r="C565" s="291" t="s">
        <v>25</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26"/>
      <c r="Z565" s="410"/>
      <c r="AA565" s="410"/>
      <c r="AB565" s="410"/>
      <c r="AC565" s="410"/>
      <c r="AD565" s="410"/>
      <c r="AE565" s="410"/>
      <c r="AF565" s="415"/>
      <c r="AG565" s="415"/>
      <c r="AH565" s="415"/>
      <c r="AI565" s="415"/>
      <c r="AJ565" s="415"/>
      <c r="AK565" s="415"/>
      <c r="AL565" s="415"/>
      <c r="AM565" s="296">
        <f>SUM(Y565:AL565)</f>
        <v>0</v>
      </c>
    </row>
    <row r="566" spans="1:39" hidden="1" outlineLevel="1">
      <c r="A566" s="531"/>
      <c r="B566" s="431" t="s">
        <v>308</v>
      </c>
      <c r="C566" s="291" t="s">
        <v>163</v>
      </c>
      <c r="D566" s="295"/>
      <c r="E566" s="295"/>
      <c r="F566" s="295"/>
      <c r="G566" s="295"/>
      <c r="H566" s="295"/>
      <c r="I566" s="295"/>
      <c r="J566" s="295"/>
      <c r="K566" s="295"/>
      <c r="L566" s="295"/>
      <c r="M566" s="295"/>
      <c r="N566" s="295">
        <f>N565</f>
        <v>12</v>
      </c>
      <c r="O566" s="295"/>
      <c r="P566" s="295"/>
      <c r="Q566" s="295"/>
      <c r="R566" s="295"/>
      <c r="S566" s="295"/>
      <c r="T566" s="295"/>
      <c r="U566" s="295"/>
      <c r="V566" s="295"/>
      <c r="W566" s="295"/>
      <c r="X566" s="295"/>
      <c r="Y566" s="411">
        <f t="shared" ref="Y566:AL566" si="170">Y565</f>
        <v>0</v>
      </c>
      <c r="Z566" s="411">
        <f t="shared" si="170"/>
        <v>0</v>
      </c>
      <c r="AA566" s="411">
        <f t="shared" si="170"/>
        <v>0</v>
      </c>
      <c r="AB566" s="411">
        <f t="shared" si="170"/>
        <v>0</v>
      </c>
      <c r="AC566" s="411">
        <f t="shared" si="170"/>
        <v>0</v>
      </c>
      <c r="AD566" s="411">
        <f t="shared" si="170"/>
        <v>0</v>
      </c>
      <c r="AE566" s="411">
        <f t="shared" si="170"/>
        <v>0</v>
      </c>
      <c r="AF566" s="411">
        <f t="shared" si="170"/>
        <v>0</v>
      </c>
      <c r="AG566" s="411">
        <f t="shared" si="170"/>
        <v>0</v>
      </c>
      <c r="AH566" s="411">
        <f t="shared" si="170"/>
        <v>0</v>
      </c>
      <c r="AI566" s="411">
        <f t="shared" si="170"/>
        <v>0</v>
      </c>
      <c r="AJ566" s="411">
        <f t="shared" si="170"/>
        <v>0</v>
      </c>
      <c r="AK566" s="411">
        <f t="shared" si="170"/>
        <v>0</v>
      </c>
      <c r="AL566" s="411">
        <f t="shared" si="170"/>
        <v>0</v>
      </c>
      <c r="AM566" s="306"/>
    </row>
    <row r="567" spans="1:39" hidden="1" outlineLevel="1">
      <c r="A567" s="531"/>
      <c r="B567" s="428"/>
      <c r="C567" s="291"/>
      <c r="D567" s="291"/>
      <c r="E567" s="291"/>
      <c r="F567" s="291"/>
      <c r="G567" s="291"/>
      <c r="H567" s="291"/>
      <c r="I567" s="291"/>
      <c r="J567" s="291"/>
      <c r="K567" s="291"/>
      <c r="L567" s="291"/>
      <c r="M567" s="291"/>
      <c r="N567" s="291"/>
      <c r="O567" s="291"/>
      <c r="P567" s="291"/>
      <c r="Q567" s="291"/>
      <c r="R567" s="291"/>
      <c r="S567" s="291"/>
      <c r="T567" s="291"/>
      <c r="U567" s="291"/>
      <c r="V567" s="291"/>
      <c r="W567" s="291"/>
      <c r="X567" s="291"/>
      <c r="Y567" s="412"/>
      <c r="Z567" s="425"/>
      <c r="AA567" s="425"/>
      <c r="AB567" s="425"/>
      <c r="AC567" s="425"/>
      <c r="AD567" s="425"/>
      <c r="AE567" s="425"/>
      <c r="AF567" s="425"/>
      <c r="AG567" s="425"/>
      <c r="AH567" s="425"/>
      <c r="AI567" s="425"/>
      <c r="AJ567" s="425"/>
      <c r="AK567" s="425"/>
      <c r="AL567" s="425"/>
      <c r="AM567" s="306"/>
    </row>
    <row r="568" spans="1:39" ht="30" hidden="1" outlineLevel="1">
      <c r="A568" s="531">
        <v>47</v>
      </c>
      <c r="B568" s="428" t="s">
        <v>139</v>
      </c>
      <c r="C568" s="291" t="s">
        <v>25</v>
      </c>
      <c r="D568" s="295"/>
      <c r="E568" s="295"/>
      <c r="F568" s="295"/>
      <c r="G568" s="295"/>
      <c r="H568" s="295"/>
      <c r="I568" s="295"/>
      <c r="J568" s="295"/>
      <c r="K568" s="295"/>
      <c r="L568" s="295"/>
      <c r="M568" s="295"/>
      <c r="N568" s="295">
        <v>12</v>
      </c>
      <c r="O568" s="295"/>
      <c r="P568" s="295"/>
      <c r="Q568" s="295"/>
      <c r="R568" s="295"/>
      <c r="S568" s="295"/>
      <c r="T568" s="295"/>
      <c r="U568" s="295"/>
      <c r="V568" s="295"/>
      <c r="W568" s="295"/>
      <c r="X568" s="295"/>
      <c r="Y568" s="426"/>
      <c r="Z568" s="410"/>
      <c r="AA568" s="410"/>
      <c r="AB568" s="410"/>
      <c r="AC568" s="410"/>
      <c r="AD568" s="410"/>
      <c r="AE568" s="410"/>
      <c r="AF568" s="415"/>
      <c r="AG568" s="415"/>
      <c r="AH568" s="415"/>
      <c r="AI568" s="415"/>
      <c r="AJ568" s="415"/>
      <c r="AK568" s="415"/>
      <c r="AL568" s="415"/>
      <c r="AM568" s="296">
        <f>SUM(Y568:AL568)</f>
        <v>0</v>
      </c>
    </row>
    <row r="569" spans="1:39" hidden="1" outlineLevel="1">
      <c r="A569" s="531"/>
      <c r="B569" s="431" t="s">
        <v>308</v>
      </c>
      <c r="C569" s="291" t="s">
        <v>163</v>
      </c>
      <c r="D569" s="295"/>
      <c r="E569" s="295"/>
      <c r="F569" s="295"/>
      <c r="G569" s="295"/>
      <c r="H569" s="295"/>
      <c r="I569" s="295"/>
      <c r="J569" s="295"/>
      <c r="K569" s="295"/>
      <c r="L569" s="295"/>
      <c r="M569" s="295"/>
      <c r="N569" s="295">
        <f>N568</f>
        <v>12</v>
      </c>
      <c r="O569" s="295"/>
      <c r="P569" s="295"/>
      <c r="Q569" s="295"/>
      <c r="R569" s="295"/>
      <c r="S569" s="295"/>
      <c r="T569" s="295"/>
      <c r="U569" s="295"/>
      <c r="V569" s="295"/>
      <c r="W569" s="295"/>
      <c r="X569" s="295"/>
      <c r="Y569" s="411">
        <f t="shared" ref="Y569:AL569" si="171">Y568</f>
        <v>0</v>
      </c>
      <c r="Z569" s="411">
        <f t="shared" si="171"/>
        <v>0</v>
      </c>
      <c r="AA569" s="411">
        <f t="shared" si="171"/>
        <v>0</v>
      </c>
      <c r="AB569" s="411">
        <f t="shared" si="171"/>
        <v>0</v>
      </c>
      <c r="AC569" s="411">
        <f t="shared" si="171"/>
        <v>0</v>
      </c>
      <c r="AD569" s="411">
        <f t="shared" si="171"/>
        <v>0</v>
      </c>
      <c r="AE569" s="411">
        <f t="shared" si="171"/>
        <v>0</v>
      </c>
      <c r="AF569" s="411">
        <f t="shared" si="171"/>
        <v>0</v>
      </c>
      <c r="AG569" s="411">
        <f t="shared" si="171"/>
        <v>0</v>
      </c>
      <c r="AH569" s="411">
        <f t="shared" si="171"/>
        <v>0</v>
      </c>
      <c r="AI569" s="411">
        <f t="shared" si="171"/>
        <v>0</v>
      </c>
      <c r="AJ569" s="411">
        <f t="shared" si="171"/>
        <v>0</v>
      </c>
      <c r="AK569" s="411">
        <f t="shared" si="171"/>
        <v>0</v>
      </c>
      <c r="AL569" s="411">
        <f t="shared" si="171"/>
        <v>0</v>
      </c>
      <c r="AM569" s="306"/>
    </row>
    <row r="570" spans="1:39" hidden="1" outlineLevel="1">
      <c r="A570" s="531"/>
      <c r="B570" s="428"/>
      <c r="C570" s="291"/>
      <c r="D570" s="291"/>
      <c r="E570" s="291"/>
      <c r="F570" s="291"/>
      <c r="G570" s="291"/>
      <c r="H570" s="291"/>
      <c r="I570" s="291"/>
      <c r="J570" s="291"/>
      <c r="K570" s="291"/>
      <c r="L570" s="291"/>
      <c r="M570" s="291"/>
      <c r="N570" s="291"/>
      <c r="O570" s="291"/>
      <c r="P570" s="291"/>
      <c r="Q570" s="291"/>
      <c r="R570" s="291"/>
      <c r="S570" s="291"/>
      <c r="T570" s="291"/>
      <c r="U570" s="291"/>
      <c r="V570" s="291"/>
      <c r="W570" s="291"/>
      <c r="X570" s="291"/>
      <c r="Y570" s="412"/>
      <c r="Z570" s="425"/>
      <c r="AA570" s="425"/>
      <c r="AB570" s="425"/>
      <c r="AC570" s="425"/>
      <c r="AD570" s="425"/>
      <c r="AE570" s="425"/>
      <c r="AF570" s="425"/>
      <c r="AG570" s="425"/>
      <c r="AH570" s="425"/>
      <c r="AI570" s="425"/>
      <c r="AJ570" s="425"/>
      <c r="AK570" s="425"/>
      <c r="AL570" s="425"/>
      <c r="AM570" s="306"/>
    </row>
    <row r="571" spans="1:39" ht="45" hidden="1" outlineLevel="1">
      <c r="A571" s="531">
        <v>48</v>
      </c>
      <c r="B571" s="428" t="s">
        <v>140</v>
      </c>
      <c r="C571" s="291" t="s">
        <v>25</v>
      </c>
      <c r="D571" s="295"/>
      <c r="E571" s="295"/>
      <c r="F571" s="295"/>
      <c r="G571" s="295"/>
      <c r="H571" s="295"/>
      <c r="I571" s="295"/>
      <c r="J571" s="295"/>
      <c r="K571" s="295"/>
      <c r="L571" s="295"/>
      <c r="M571" s="295"/>
      <c r="N571" s="295">
        <v>12</v>
      </c>
      <c r="O571" s="295"/>
      <c r="P571" s="295"/>
      <c r="Q571" s="295"/>
      <c r="R571" s="295"/>
      <c r="S571" s="295"/>
      <c r="T571" s="295"/>
      <c r="U571" s="295"/>
      <c r="V571" s="295"/>
      <c r="W571" s="295"/>
      <c r="X571" s="295"/>
      <c r="Y571" s="426"/>
      <c r="Z571" s="410"/>
      <c r="AA571" s="410"/>
      <c r="AB571" s="410"/>
      <c r="AC571" s="410"/>
      <c r="AD571" s="410"/>
      <c r="AE571" s="410"/>
      <c r="AF571" s="415"/>
      <c r="AG571" s="415"/>
      <c r="AH571" s="415"/>
      <c r="AI571" s="415"/>
      <c r="AJ571" s="415"/>
      <c r="AK571" s="415"/>
      <c r="AL571" s="415"/>
      <c r="AM571" s="296">
        <f>SUM(Y571:AL571)</f>
        <v>0</v>
      </c>
    </row>
    <row r="572" spans="1:39" hidden="1" outlineLevel="1">
      <c r="A572" s="531"/>
      <c r="B572" s="431" t="s">
        <v>308</v>
      </c>
      <c r="C572" s="291" t="s">
        <v>163</v>
      </c>
      <c r="D572" s="295"/>
      <c r="E572" s="295"/>
      <c r="F572" s="295"/>
      <c r="G572" s="295"/>
      <c r="H572" s="295"/>
      <c r="I572" s="295"/>
      <c r="J572" s="295"/>
      <c r="K572" s="295"/>
      <c r="L572" s="295"/>
      <c r="M572" s="295"/>
      <c r="N572" s="295">
        <f>N571</f>
        <v>12</v>
      </c>
      <c r="O572" s="295"/>
      <c r="P572" s="295"/>
      <c r="Q572" s="295"/>
      <c r="R572" s="295"/>
      <c r="S572" s="295"/>
      <c r="T572" s="295"/>
      <c r="U572" s="295"/>
      <c r="V572" s="295"/>
      <c r="W572" s="295"/>
      <c r="X572" s="295"/>
      <c r="Y572" s="411">
        <f t="shared" ref="Y572:AL572" si="172">Y571</f>
        <v>0</v>
      </c>
      <c r="Z572" s="411">
        <f t="shared" si="172"/>
        <v>0</v>
      </c>
      <c r="AA572" s="411">
        <f t="shared" si="172"/>
        <v>0</v>
      </c>
      <c r="AB572" s="411">
        <f t="shared" si="172"/>
        <v>0</v>
      </c>
      <c r="AC572" s="411">
        <f t="shared" si="172"/>
        <v>0</v>
      </c>
      <c r="AD572" s="411">
        <f t="shared" si="172"/>
        <v>0</v>
      </c>
      <c r="AE572" s="411">
        <f t="shared" si="172"/>
        <v>0</v>
      </c>
      <c r="AF572" s="411">
        <f t="shared" si="172"/>
        <v>0</v>
      </c>
      <c r="AG572" s="411">
        <f t="shared" si="172"/>
        <v>0</v>
      </c>
      <c r="AH572" s="411">
        <f t="shared" si="172"/>
        <v>0</v>
      </c>
      <c r="AI572" s="411">
        <f t="shared" si="172"/>
        <v>0</v>
      </c>
      <c r="AJ572" s="411">
        <f t="shared" si="172"/>
        <v>0</v>
      </c>
      <c r="AK572" s="411">
        <f t="shared" si="172"/>
        <v>0</v>
      </c>
      <c r="AL572" s="411">
        <f t="shared" si="172"/>
        <v>0</v>
      </c>
      <c r="AM572" s="306"/>
    </row>
    <row r="573" spans="1:39" hidden="1" outlineLevel="1">
      <c r="A573" s="531"/>
      <c r="B573" s="428"/>
      <c r="C573" s="291"/>
      <c r="D573" s="291"/>
      <c r="E573" s="291"/>
      <c r="F573" s="291"/>
      <c r="G573" s="291"/>
      <c r="H573" s="291"/>
      <c r="I573" s="291"/>
      <c r="J573" s="291"/>
      <c r="K573" s="291"/>
      <c r="L573" s="291"/>
      <c r="M573" s="291"/>
      <c r="N573" s="291"/>
      <c r="O573" s="291"/>
      <c r="P573" s="291"/>
      <c r="Q573" s="291"/>
      <c r="R573" s="291"/>
      <c r="S573" s="291"/>
      <c r="T573" s="291"/>
      <c r="U573" s="291"/>
      <c r="V573" s="291"/>
      <c r="W573" s="291"/>
      <c r="X573" s="291"/>
      <c r="Y573" s="412"/>
      <c r="Z573" s="425"/>
      <c r="AA573" s="425"/>
      <c r="AB573" s="425"/>
      <c r="AC573" s="425"/>
      <c r="AD573" s="425"/>
      <c r="AE573" s="425"/>
      <c r="AF573" s="425"/>
      <c r="AG573" s="425"/>
      <c r="AH573" s="425"/>
      <c r="AI573" s="425"/>
      <c r="AJ573" s="425"/>
      <c r="AK573" s="425"/>
      <c r="AL573" s="425"/>
      <c r="AM573" s="306"/>
    </row>
    <row r="574" spans="1:39" ht="30" hidden="1" outlineLevel="1">
      <c r="A574" s="531">
        <v>49</v>
      </c>
      <c r="B574" s="428" t="s">
        <v>141</v>
      </c>
      <c r="C574" s="291" t="s">
        <v>25</v>
      </c>
      <c r="D574" s="295"/>
      <c r="E574" s="295"/>
      <c r="F574" s="295"/>
      <c r="G574" s="295"/>
      <c r="H574" s="295"/>
      <c r="I574" s="295"/>
      <c r="J574" s="295"/>
      <c r="K574" s="295"/>
      <c r="L574" s="295"/>
      <c r="M574" s="295"/>
      <c r="N574" s="295">
        <v>12</v>
      </c>
      <c r="O574" s="295"/>
      <c r="P574" s="295"/>
      <c r="Q574" s="295"/>
      <c r="R574" s="295"/>
      <c r="S574" s="295"/>
      <c r="T574" s="295"/>
      <c r="U574" s="295"/>
      <c r="V574" s="295"/>
      <c r="W574" s="295"/>
      <c r="X574" s="295"/>
      <c r="Y574" s="426"/>
      <c r="Z574" s="410"/>
      <c r="AA574" s="410"/>
      <c r="AB574" s="410"/>
      <c r="AC574" s="410"/>
      <c r="AD574" s="410"/>
      <c r="AE574" s="410"/>
      <c r="AF574" s="415"/>
      <c r="AG574" s="415"/>
      <c r="AH574" s="415"/>
      <c r="AI574" s="415"/>
      <c r="AJ574" s="415"/>
      <c r="AK574" s="415"/>
      <c r="AL574" s="415"/>
      <c r="AM574" s="296">
        <f>SUM(Y574:AL574)</f>
        <v>0</v>
      </c>
    </row>
    <row r="575" spans="1:39" hidden="1" outlineLevel="1">
      <c r="A575" s="531"/>
      <c r="B575" s="431" t="s">
        <v>308</v>
      </c>
      <c r="C575" s="291" t="s">
        <v>163</v>
      </c>
      <c r="D575" s="295"/>
      <c r="E575" s="295"/>
      <c r="F575" s="295"/>
      <c r="G575" s="295"/>
      <c r="H575" s="295"/>
      <c r="I575" s="295"/>
      <c r="J575" s="295"/>
      <c r="K575" s="295"/>
      <c r="L575" s="295"/>
      <c r="M575" s="295"/>
      <c r="N575" s="295">
        <f>N574</f>
        <v>12</v>
      </c>
      <c r="O575" s="295"/>
      <c r="P575" s="295"/>
      <c r="Q575" s="295"/>
      <c r="R575" s="295"/>
      <c r="S575" s="295"/>
      <c r="T575" s="295"/>
      <c r="U575" s="295"/>
      <c r="V575" s="295"/>
      <c r="W575" s="295"/>
      <c r="X575" s="295"/>
      <c r="Y575" s="411">
        <f t="shared" ref="Y575:AL575" si="173">Y574</f>
        <v>0</v>
      </c>
      <c r="Z575" s="411">
        <f t="shared" si="173"/>
        <v>0</v>
      </c>
      <c r="AA575" s="411">
        <f t="shared" si="173"/>
        <v>0</v>
      </c>
      <c r="AB575" s="411">
        <f t="shared" si="173"/>
        <v>0</v>
      </c>
      <c r="AC575" s="411">
        <f t="shared" si="173"/>
        <v>0</v>
      </c>
      <c r="AD575" s="411">
        <f t="shared" si="173"/>
        <v>0</v>
      </c>
      <c r="AE575" s="411">
        <f t="shared" si="173"/>
        <v>0</v>
      </c>
      <c r="AF575" s="411">
        <f t="shared" si="173"/>
        <v>0</v>
      </c>
      <c r="AG575" s="411">
        <f t="shared" si="173"/>
        <v>0</v>
      </c>
      <c r="AH575" s="411">
        <f t="shared" si="173"/>
        <v>0</v>
      </c>
      <c r="AI575" s="411">
        <f t="shared" si="173"/>
        <v>0</v>
      </c>
      <c r="AJ575" s="411">
        <f t="shared" si="173"/>
        <v>0</v>
      </c>
      <c r="AK575" s="411">
        <f t="shared" si="173"/>
        <v>0</v>
      </c>
      <c r="AL575" s="411">
        <f t="shared" si="173"/>
        <v>0</v>
      </c>
      <c r="AM575" s="306"/>
    </row>
    <row r="576" spans="1:39" outlineLevel="1">
      <c r="A576" s="531"/>
      <c r="B576" s="431"/>
      <c r="C576" s="305"/>
      <c r="D576" s="291"/>
      <c r="E576" s="291"/>
      <c r="F576" s="291"/>
      <c r="G576" s="291"/>
      <c r="H576" s="291"/>
      <c r="I576" s="291"/>
      <c r="J576" s="291"/>
      <c r="K576" s="291"/>
      <c r="L576" s="291"/>
      <c r="M576" s="291"/>
      <c r="N576" s="291"/>
      <c r="O576" s="291"/>
      <c r="P576" s="291"/>
      <c r="Q576" s="291"/>
      <c r="R576" s="291"/>
      <c r="S576" s="291"/>
      <c r="T576" s="291"/>
      <c r="U576" s="291"/>
      <c r="V576" s="291"/>
      <c r="W576" s="291"/>
      <c r="X576" s="291"/>
      <c r="Y576" s="301"/>
      <c r="Z576" s="301"/>
      <c r="AA576" s="301"/>
      <c r="AB576" s="301"/>
      <c r="AC576" s="301"/>
      <c r="AD576" s="301"/>
      <c r="AE576" s="301"/>
      <c r="AF576" s="301"/>
      <c r="AG576" s="301"/>
      <c r="AH576" s="301"/>
      <c r="AI576" s="301"/>
      <c r="AJ576" s="301"/>
      <c r="AK576" s="301"/>
      <c r="AL576" s="301"/>
      <c r="AM576" s="306"/>
    </row>
    <row r="577" spans="2:39" ht="15.75">
      <c r="B577" s="327" t="s">
        <v>292</v>
      </c>
      <c r="C577" s="329"/>
      <c r="D577" s="329">
        <f>SUM(D411:D575)</f>
        <v>53802985.730662189</v>
      </c>
      <c r="E577" s="329"/>
      <c r="F577" s="329"/>
      <c r="G577" s="329"/>
      <c r="H577" s="329"/>
      <c r="I577" s="329"/>
      <c r="J577" s="329"/>
      <c r="K577" s="329"/>
      <c r="L577" s="329"/>
      <c r="M577" s="329"/>
      <c r="N577" s="329"/>
      <c r="O577" s="329">
        <f>SUM(O411:O575)</f>
        <v>6168.7948911097919</v>
      </c>
      <c r="P577" s="329"/>
      <c r="Q577" s="329"/>
      <c r="R577" s="329"/>
      <c r="S577" s="329"/>
      <c r="T577" s="329"/>
      <c r="U577" s="329"/>
      <c r="V577" s="329"/>
      <c r="W577" s="329"/>
      <c r="X577" s="329"/>
      <c r="Y577" s="329">
        <f>IF(Y409="kWh",SUMPRODUCT(D411:D575,Y411:Y575))</f>
        <v>24162651.41958639</v>
      </c>
      <c r="Z577" s="329">
        <f>IF(Z409="kWh",SUMPRODUCT(D411:D575,Z411:Z575))</f>
        <v>3064646.9615742993</v>
      </c>
      <c r="AA577" s="329">
        <f>IF(AA409="kw",SUMPRODUCT(N411:N575,O411:O575,AA411:AA575),SUMPRODUCT(D411:D575,AA411:AA575))</f>
        <v>23142.722093692428</v>
      </c>
      <c r="AB577" s="329">
        <f>IF(AB409="kw",SUMPRODUCT(N411:N575,O411:O575,AB411:AB575),SUMPRODUCT(D411:D575,AB411:AB575))</f>
        <v>3069.229600435322</v>
      </c>
      <c r="AC577" s="329">
        <f>IF(AC409="kw",SUMPRODUCT(N411:N575,O411:O575,AC411:AC575),SUMPRODUCT(D411:D575,AC411:AC575))</f>
        <v>14163.043226625279</v>
      </c>
      <c r="AD577" s="329">
        <f>IF(AD409="kw",SUMPRODUCT(N411:N575,O411:O575,AD411:AD575),SUMPRODUCT(D411:D575,AD411:AD575))</f>
        <v>0</v>
      </c>
      <c r="AE577" s="329">
        <f>IF(AE409="kw",SUMPRODUCT(N411:N575,O411:O575,AE411:AE575),SUMPRODUCT(D411:D575,AE411:AE575))</f>
        <v>0</v>
      </c>
      <c r="AF577" s="329">
        <f>IF(AF409="kw",SUMPRODUCT(N411:N575,O411:O575,AF411:AF575),SUMPRODUCT(D411:D575,AF411:AF575))</f>
        <v>0</v>
      </c>
      <c r="AG577" s="329">
        <f>IF(AG409="kw",SUMPRODUCT(N411:N575,O411:O575,AG411:AG575),SUMPRODUCT(D411:D575,AG411:AG575))</f>
        <v>0</v>
      </c>
      <c r="AH577" s="329">
        <f>IF(AH409="kw",SUMPRODUCT(N411:N575,O411:O575,AH411:AH575),SUMPRODUCT(D411:D575,AH411:AH575))</f>
        <v>0</v>
      </c>
      <c r="AI577" s="329">
        <f>IF(AI409="kw",SUMPRODUCT(N411:N575,O411:O575,AI411:AI575),SUMPRODUCT(D411:D575,AI411:AI575))</f>
        <v>0</v>
      </c>
      <c r="AJ577" s="329">
        <f>IF(AJ409="kw",SUMPRODUCT(N411:N575,O411:O575,AJ411:AJ575),SUMPRODUCT(D411:D575,AJ411:AJ575))</f>
        <v>0</v>
      </c>
      <c r="AK577" s="329">
        <f>IF(AK409="kw",SUMPRODUCT(N411:N575,O411:O575,AK411:AK575),SUMPRODUCT(D411:D575,AK411:AK575))</f>
        <v>0</v>
      </c>
      <c r="AL577" s="329">
        <f>IF(AL409="kw",SUMPRODUCT(N411:N575,O411:O575,AL411:AL575),SUMPRODUCT(D411:D575,AL411:AL575))</f>
        <v>0</v>
      </c>
      <c r="AM577" s="330"/>
    </row>
    <row r="578" spans="2:39" ht="15.75">
      <c r="B578" s="391" t="s">
        <v>293</v>
      </c>
      <c r="C578" s="392"/>
      <c r="D578" s="392"/>
      <c r="E578" s="392"/>
      <c r="F578" s="392"/>
      <c r="G578" s="392"/>
      <c r="H578" s="392"/>
      <c r="I578" s="392"/>
      <c r="J578" s="392"/>
      <c r="K578" s="392"/>
      <c r="L578" s="392"/>
      <c r="M578" s="392"/>
      <c r="N578" s="392"/>
      <c r="O578" s="392"/>
      <c r="P578" s="392"/>
      <c r="Q578" s="392"/>
      <c r="R578" s="392"/>
      <c r="S578" s="392"/>
      <c r="T578" s="392"/>
      <c r="U578" s="392"/>
      <c r="V578" s="392"/>
      <c r="W578" s="392"/>
      <c r="X578" s="392"/>
      <c r="Y578" s="392">
        <f>HLOOKUP(Y220,'2. LRAMVA Threshold'!$B$42:$Q$53,9,FALSE)</f>
        <v>8730096.5944305435</v>
      </c>
      <c r="Z578" s="392">
        <f>HLOOKUP(Z220,'2. LRAMVA Threshold'!$B$42:$Q$53,9,FALSE)</f>
        <v>7519432.0553718666</v>
      </c>
      <c r="AA578" s="392">
        <f>HLOOKUP(AA220,'2. LRAMVA Threshold'!$B$42:$Q$53,9,FALSE)</f>
        <v>19267</v>
      </c>
      <c r="AB578" s="392">
        <f>HLOOKUP(AB220,'2. LRAMVA Threshold'!$B$42:$Q$53,9,FALSE)</f>
        <v>54</v>
      </c>
      <c r="AC578" s="392">
        <f>HLOOKUP(AC220,'2. LRAMVA Threshold'!$B$42:$Q$53,9,FALSE)</f>
        <v>450</v>
      </c>
      <c r="AD578" s="392">
        <f>HLOOKUP(AD220,'2. LRAMVA Threshold'!$B$42:$Q$53,9,FALSE)</f>
        <v>0</v>
      </c>
      <c r="AE578" s="392">
        <f>HLOOKUP(AE220,'2. LRAMVA Threshold'!$B$42:$Q$53,9,FALSE)</f>
        <v>0</v>
      </c>
      <c r="AF578" s="392">
        <f>HLOOKUP(AF220,'2. LRAMVA Threshold'!$B$42:$Q$53,9,FALSE)</f>
        <v>0</v>
      </c>
      <c r="AG578" s="392">
        <f>HLOOKUP(AG220,'2. LRAMVA Threshold'!$B$42:$Q$53,9,FALSE)</f>
        <v>0</v>
      </c>
      <c r="AH578" s="392">
        <f>HLOOKUP(AH220,'2. LRAMVA Threshold'!$B$42:$Q$53,9,FALSE)</f>
        <v>0</v>
      </c>
      <c r="AI578" s="392">
        <f>HLOOKUP(AI220,'2. LRAMVA Threshold'!$B$42:$Q$53,9,FALSE)</f>
        <v>0</v>
      </c>
      <c r="AJ578" s="392">
        <f>HLOOKUP(AJ220,'2. LRAMVA Threshold'!$B$42:$Q$53,9,FALSE)</f>
        <v>0</v>
      </c>
      <c r="AK578" s="392">
        <f>HLOOKUP(AK220,'2. LRAMVA Threshold'!$B$42:$Q$53,9,FALSE)</f>
        <v>0</v>
      </c>
      <c r="AL578" s="392">
        <f>HLOOKUP(AL220,'2. LRAMVA Threshold'!$B$42:$Q$53,9,FALSE)</f>
        <v>0</v>
      </c>
      <c r="AM578" s="393"/>
    </row>
    <row r="579" spans="2:39">
      <c r="B579" s="394"/>
      <c r="C579" s="432"/>
      <c r="D579" s="433"/>
      <c r="E579" s="433"/>
      <c r="F579" s="433"/>
      <c r="G579" s="433"/>
      <c r="H579" s="433"/>
      <c r="I579" s="433"/>
      <c r="J579" s="433"/>
      <c r="K579" s="433"/>
      <c r="L579" s="433"/>
      <c r="M579" s="433"/>
      <c r="N579" s="433"/>
      <c r="O579" s="434"/>
      <c r="P579" s="433"/>
      <c r="Q579" s="433"/>
      <c r="R579" s="433"/>
      <c r="S579" s="435"/>
      <c r="T579" s="435"/>
      <c r="U579" s="435"/>
      <c r="V579" s="435"/>
      <c r="W579" s="433"/>
      <c r="X579" s="433"/>
      <c r="Y579" s="436"/>
      <c r="Z579" s="436"/>
      <c r="AA579" s="436"/>
      <c r="AB579" s="436"/>
      <c r="AC579" s="436"/>
      <c r="AD579" s="436"/>
      <c r="AE579" s="436"/>
      <c r="AF579" s="399"/>
      <c r="AG579" s="399"/>
      <c r="AH579" s="399"/>
      <c r="AI579" s="399"/>
      <c r="AJ579" s="399"/>
      <c r="AK579" s="399"/>
      <c r="AL579" s="399"/>
      <c r="AM579" s="400"/>
    </row>
    <row r="580" spans="2:39">
      <c r="B580" s="324" t="s">
        <v>294</v>
      </c>
      <c r="C580" s="338"/>
      <c r="D580" s="338"/>
      <c r="E580" s="376"/>
      <c r="F580" s="376"/>
      <c r="G580" s="376"/>
      <c r="H580" s="376"/>
      <c r="I580" s="376"/>
      <c r="J580" s="376"/>
      <c r="K580" s="376"/>
      <c r="L580" s="376"/>
      <c r="M580" s="376"/>
      <c r="N580" s="376"/>
      <c r="O580" s="291"/>
      <c r="P580" s="340"/>
      <c r="Q580" s="340"/>
      <c r="R580" s="340"/>
      <c r="S580" s="339"/>
      <c r="T580" s="339"/>
      <c r="U580" s="339"/>
      <c r="V580" s="339"/>
      <c r="W580" s="340"/>
      <c r="X580" s="340"/>
      <c r="Y580" s="341">
        <f>HLOOKUP(Y$35,'3.  Distribution Rates'!$C$122:$P$133,9,FALSE)</f>
        <v>0</v>
      </c>
      <c r="Z580" s="341">
        <f>HLOOKUP(Z$35,'3.  Distribution Rates'!$C$122:$P$133,9,FALSE)</f>
        <v>0</v>
      </c>
      <c r="AA580" s="341">
        <f>HLOOKUP(AA$35,'3.  Distribution Rates'!$C$122:$P$133,9,FALSE)</f>
        <v>0</v>
      </c>
      <c r="AB580" s="341">
        <f>HLOOKUP(AB$35,'3.  Distribution Rates'!$C$122:$P$133,9,FALSE)</f>
        <v>0</v>
      </c>
      <c r="AC580" s="341">
        <f>HLOOKUP(AC$35,'3.  Distribution Rates'!$C$122:$P$133,9,FALSE)</f>
        <v>0</v>
      </c>
      <c r="AD580" s="341">
        <f>HLOOKUP(AD$35,'3.  Distribution Rates'!$C$122:$P$133,9,FALSE)</f>
        <v>0</v>
      </c>
      <c r="AE580" s="341">
        <f>HLOOKUP(AE$35,'3.  Distribution Rates'!$C$122:$P$133,9,FALSE)</f>
        <v>0</v>
      </c>
      <c r="AF580" s="341">
        <f>HLOOKUP(AF$35,'3.  Distribution Rates'!$C$122:$P$133,9,FALSE)</f>
        <v>0</v>
      </c>
      <c r="AG580" s="341">
        <f>HLOOKUP(AG$35,'3.  Distribution Rates'!$C$122:$P$133,9,FALSE)</f>
        <v>0</v>
      </c>
      <c r="AH580" s="341">
        <f>HLOOKUP(AH$35,'3.  Distribution Rates'!$C$122:$P$133,9,FALSE)</f>
        <v>0</v>
      </c>
      <c r="AI580" s="341">
        <f>HLOOKUP(AI$35,'3.  Distribution Rates'!$C$122:$P$133,9,FALSE)</f>
        <v>0</v>
      </c>
      <c r="AJ580" s="341">
        <f>HLOOKUP(AJ$35,'3.  Distribution Rates'!$C$122:$P$133,9,FALSE)</f>
        <v>0</v>
      </c>
      <c r="AK580" s="341">
        <f>HLOOKUP(AK$35,'3.  Distribution Rates'!$C$122:$P$133,9,FALSE)</f>
        <v>0</v>
      </c>
      <c r="AL580" s="341">
        <f>HLOOKUP(AL$35,'3.  Distribution Rates'!$C$122:$P$133,9,FALSE)</f>
        <v>0</v>
      </c>
      <c r="AM580" s="441"/>
    </row>
    <row r="581" spans="2:39">
      <c r="B581" s="324" t="s">
        <v>295</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'4.  2011-2014 LRAM'!Y140*Y580</f>
        <v>0</v>
      </c>
      <c r="Z581" s="378">
        <f>'4.  2011-2014 LRAM'!Z140*Z580</f>
        <v>0</v>
      </c>
      <c r="AA581" s="378">
        <f>'4.  2011-2014 LRAM'!AA140*AA580</f>
        <v>0</v>
      </c>
      <c r="AB581" s="378">
        <f>'4.  2011-2014 LRAM'!AB140*AB580</f>
        <v>0</v>
      </c>
      <c r="AC581" s="378">
        <f>'4.  2011-2014 LRAM'!AC140*AC580</f>
        <v>0</v>
      </c>
      <c r="AD581" s="378">
        <f>'4.  2011-2014 LRAM'!AD140*AD580</f>
        <v>0</v>
      </c>
      <c r="AE581" s="378">
        <f>'4.  2011-2014 LRAM'!AE140*AE580</f>
        <v>0</v>
      </c>
      <c r="AF581" s="378">
        <f>'4.  2011-2014 LRAM'!AF140*AF580</f>
        <v>0</v>
      </c>
      <c r="AG581" s="378">
        <f>'4.  2011-2014 LRAM'!AG140*AG580</f>
        <v>0</v>
      </c>
      <c r="AH581" s="378">
        <f>'4.  2011-2014 LRAM'!AH140*AH580</f>
        <v>0</v>
      </c>
      <c r="AI581" s="378">
        <f>'4.  2011-2014 LRAM'!AI140*AI580</f>
        <v>0</v>
      </c>
      <c r="AJ581" s="378">
        <f>'4.  2011-2014 LRAM'!AJ140*AJ580</f>
        <v>0</v>
      </c>
      <c r="AK581" s="378">
        <f>'4.  2011-2014 LRAM'!AK140*AK580</f>
        <v>0</v>
      </c>
      <c r="AL581" s="378">
        <f>'4.  2011-2014 LRAM'!AL140*AL580</f>
        <v>0</v>
      </c>
      <c r="AM581" s="628">
        <f t="shared" ref="AM581:AM587" si="174">SUM(Y581:AL581)</f>
        <v>0</v>
      </c>
    </row>
    <row r="582" spans="2:39">
      <c r="B582" s="324" t="s">
        <v>296</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'4.  2011-2014 LRAM'!Y269*Y580</f>
        <v>0</v>
      </c>
      <c r="Z582" s="378">
        <f>'4.  2011-2014 LRAM'!Z269*Z580</f>
        <v>0</v>
      </c>
      <c r="AA582" s="378">
        <f>'4.  2011-2014 LRAM'!AA269*AA580</f>
        <v>0</v>
      </c>
      <c r="AB582" s="378">
        <f>'4.  2011-2014 LRAM'!AB269*AB580</f>
        <v>0</v>
      </c>
      <c r="AC582" s="378">
        <f>'4.  2011-2014 LRAM'!AC269*AC580</f>
        <v>0</v>
      </c>
      <c r="AD582" s="378">
        <f>'4.  2011-2014 LRAM'!AD269*AD580</f>
        <v>0</v>
      </c>
      <c r="AE582" s="378">
        <f>'4.  2011-2014 LRAM'!AE269*AE580</f>
        <v>0</v>
      </c>
      <c r="AF582" s="378">
        <f>'4.  2011-2014 LRAM'!AF269*AF580</f>
        <v>0</v>
      </c>
      <c r="AG582" s="378">
        <f>'4.  2011-2014 LRAM'!AG269*AG580</f>
        <v>0</v>
      </c>
      <c r="AH582" s="378">
        <f>'4.  2011-2014 LRAM'!AH269*AH580</f>
        <v>0</v>
      </c>
      <c r="AI582" s="378">
        <f>'4.  2011-2014 LRAM'!AI269*AI580</f>
        <v>0</v>
      </c>
      <c r="AJ582" s="378">
        <f>'4.  2011-2014 LRAM'!AJ269*AJ580</f>
        <v>0</v>
      </c>
      <c r="AK582" s="378">
        <f>'4.  2011-2014 LRAM'!AK269*AK580</f>
        <v>0</v>
      </c>
      <c r="AL582" s="378">
        <f>'4.  2011-2014 LRAM'!AL269*AL580</f>
        <v>0</v>
      </c>
      <c r="AM582" s="628">
        <f t="shared" si="174"/>
        <v>0</v>
      </c>
    </row>
    <row r="583" spans="2:39">
      <c r="B583" s="324" t="s">
        <v>297</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'4.  2011-2014 LRAM'!Y398*Y580</f>
        <v>0</v>
      </c>
      <c r="Z583" s="378">
        <f>'4.  2011-2014 LRAM'!Z398*Z580</f>
        <v>0</v>
      </c>
      <c r="AA583" s="378">
        <f>'4.  2011-2014 LRAM'!AA398*AA580</f>
        <v>0</v>
      </c>
      <c r="AB583" s="378">
        <f>'4.  2011-2014 LRAM'!AB398*AB580</f>
        <v>0</v>
      </c>
      <c r="AC583" s="378">
        <f>'4.  2011-2014 LRAM'!AC398*AC580</f>
        <v>0</v>
      </c>
      <c r="AD583" s="378">
        <f>'4.  2011-2014 LRAM'!AD398*AD580</f>
        <v>0</v>
      </c>
      <c r="AE583" s="378">
        <f>'4.  2011-2014 LRAM'!AE398*AE580</f>
        <v>0</v>
      </c>
      <c r="AF583" s="378">
        <f>'4.  2011-2014 LRAM'!AF398*AF580</f>
        <v>0</v>
      </c>
      <c r="AG583" s="378">
        <f>'4.  2011-2014 LRAM'!AG398*AG580</f>
        <v>0</v>
      </c>
      <c r="AH583" s="378">
        <f>'4.  2011-2014 LRAM'!AH398*AH580</f>
        <v>0</v>
      </c>
      <c r="AI583" s="378">
        <f>'4.  2011-2014 LRAM'!AI398*AI580</f>
        <v>0</v>
      </c>
      <c r="AJ583" s="378">
        <f>'4.  2011-2014 LRAM'!AJ398*AJ580</f>
        <v>0</v>
      </c>
      <c r="AK583" s="378">
        <f>'4.  2011-2014 LRAM'!AK398*AK580</f>
        <v>0</v>
      </c>
      <c r="AL583" s="378">
        <f>'4.  2011-2014 LRAM'!AL398*AL580</f>
        <v>0</v>
      </c>
      <c r="AM583" s="628">
        <f t="shared" si="174"/>
        <v>0</v>
      </c>
    </row>
    <row r="584" spans="2:39">
      <c r="B584" s="324" t="s">
        <v>298</v>
      </c>
      <c r="C584" s="345"/>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8">
        <f>'4.  2011-2014 LRAM'!Y531*Y580</f>
        <v>0</v>
      </c>
      <c r="Z584" s="378">
        <f>'4.  2011-2014 LRAM'!Z531*Z580</f>
        <v>0</v>
      </c>
      <c r="AA584" s="378">
        <f>'4.  2011-2014 LRAM'!AA531*AA580</f>
        <v>0</v>
      </c>
      <c r="AB584" s="378">
        <f>'4.  2011-2014 LRAM'!AB531*AB580</f>
        <v>0</v>
      </c>
      <c r="AC584" s="378">
        <f>'4.  2011-2014 LRAM'!AC531*AC580</f>
        <v>0</v>
      </c>
      <c r="AD584" s="378">
        <f>'4.  2011-2014 LRAM'!AD531*AD580</f>
        <v>0</v>
      </c>
      <c r="AE584" s="378">
        <f>'4.  2011-2014 LRAM'!AE531*AE580</f>
        <v>0</v>
      </c>
      <c r="AF584" s="378">
        <f>'4.  2011-2014 LRAM'!AF531*AF580</f>
        <v>0</v>
      </c>
      <c r="AG584" s="378">
        <f>'4.  2011-2014 LRAM'!AG531*AG580</f>
        <v>0</v>
      </c>
      <c r="AH584" s="378">
        <f>'4.  2011-2014 LRAM'!AH531*AH580</f>
        <v>0</v>
      </c>
      <c r="AI584" s="378">
        <f>'4.  2011-2014 LRAM'!AI531*AI580</f>
        <v>0</v>
      </c>
      <c r="AJ584" s="378">
        <f>'4.  2011-2014 LRAM'!AJ531*AJ580</f>
        <v>0</v>
      </c>
      <c r="AK584" s="378">
        <f>'4.  2011-2014 LRAM'!AK531*AK580</f>
        <v>0</v>
      </c>
      <c r="AL584" s="378">
        <f>'4.  2011-2014 LRAM'!AL531*AL580</f>
        <v>0</v>
      </c>
      <c r="AM584" s="628">
        <f t="shared" si="174"/>
        <v>0</v>
      </c>
    </row>
    <row r="585" spans="2:39">
      <c r="B585" s="324" t="s">
        <v>299</v>
      </c>
      <c r="C585" s="345"/>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8">
        <f t="shared" ref="Y585:AL585" si="175">Y211*Y580</f>
        <v>0</v>
      </c>
      <c r="Z585" s="378">
        <f t="shared" si="175"/>
        <v>0</v>
      </c>
      <c r="AA585" s="378">
        <f t="shared" si="175"/>
        <v>0</v>
      </c>
      <c r="AB585" s="378">
        <f t="shared" si="175"/>
        <v>0</v>
      </c>
      <c r="AC585" s="378">
        <f t="shared" si="175"/>
        <v>0</v>
      </c>
      <c r="AD585" s="378">
        <f t="shared" si="175"/>
        <v>0</v>
      </c>
      <c r="AE585" s="378">
        <f t="shared" si="175"/>
        <v>0</v>
      </c>
      <c r="AF585" s="378">
        <f t="shared" si="175"/>
        <v>0</v>
      </c>
      <c r="AG585" s="378">
        <f t="shared" si="175"/>
        <v>0</v>
      </c>
      <c r="AH585" s="378">
        <f t="shared" si="175"/>
        <v>0</v>
      </c>
      <c r="AI585" s="378">
        <f t="shared" si="175"/>
        <v>0</v>
      </c>
      <c r="AJ585" s="378">
        <f t="shared" si="175"/>
        <v>0</v>
      </c>
      <c r="AK585" s="378">
        <f t="shared" si="175"/>
        <v>0</v>
      </c>
      <c r="AL585" s="378">
        <f t="shared" si="175"/>
        <v>0</v>
      </c>
      <c r="AM585" s="628">
        <f t="shared" si="174"/>
        <v>0</v>
      </c>
    </row>
    <row r="586" spans="2:39">
      <c r="B586" s="324" t="s">
        <v>300</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 t="shared" ref="Y586:AL586" si="176">Y399*Y580</f>
        <v>0</v>
      </c>
      <c r="Z586" s="378">
        <f t="shared" si="176"/>
        <v>0</v>
      </c>
      <c r="AA586" s="378">
        <f t="shared" si="176"/>
        <v>0</v>
      </c>
      <c r="AB586" s="378">
        <f t="shared" si="176"/>
        <v>0</v>
      </c>
      <c r="AC586" s="378">
        <f t="shared" si="176"/>
        <v>0</v>
      </c>
      <c r="AD586" s="378">
        <f t="shared" si="176"/>
        <v>0</v>
      </c>
      <c r="AE586" s="378">
        <f t="shared" si="176"/>
        <v>0</v>
      </c>
      <c r="AF586" s="378">
        <f t="shared" si="176"/>
        <v>0</v>
      </c>
      <c r="AG586" s="378">
        <f t="shared" si="176"/>
        <v>0</v>
      </c>
      <c r="AH586" s="378">
        <f t="shared" si="176"/>
        <v>0</v>
      </c>
      <c r="AI586" s="378">
        <f t="shared" si="176"/>
        <v>0</v>
      </c>
      <c r="AJ586" s="378">
        <f t="shared" si="176"/>
        <v>0</v>
      </c>
      <c r="AK586" s="378">
        <f t="shared" si="176"/>
        <v>0</v>
      </c>
      <c r="AL586" s="378">
        <f t="shared" si="176"/>
        <v>0</v>
      </c>
      <c r="AM586" s="628">
        <f t="shared" si="174"/>
        <v>0</v>
      </c>
    </row>
    <row r="587" spans="2:39">
      <c r="B587" s="324" t="s">
        <v>301</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Y577*Y580</f>
        <v>0</v>
      </c>
      <c r="Z587" s="378">
        <f t="shared" ref="Z587:AL587" si="177">Z577*Z580</f>
        <v>0</v>
      </c>
      <c r="AA587" s="378">
        <f t="shared" si="177"/>
        <v>0</v>
      </c>
      <c r="AB587" s="378">
        <f t="shared" si="177"/>
        <v>0</v>
      </c>
      <c r="AC587" s="378">
        <f t="shared" si="177"/>
        <v>0</v>
      </c>
      <c r="AD587" s="378">
        <f t="shared" si="177"/>
        <v>0</v>
      </c>
      <c r="AE587" s="378">
        <f t="shared" si="177"/>
        <v>0</v>
      </c>
      <c r="AF587" s="378">
        <f t="shared" si="177"/>
        <v>0</v>
      </c>
      <c r="AG587" s="378">
        <f t="shared" si="177"/>
        <v>0</v>
      </c>
      <c r="AH587" s="378">
        <f t="shared" si="177"/>
        <v>0</v>
      </c>
      <c r="AI587" s="378">
        <f t="shared" si="177"/>
        <v>0</v>
      </c>
      <c r="AJ587" s="378">
        <f t="shared" si="177"/>
        <v>0</v>
      </c>
      <c r="AK587" s="378">
        <f t="shared" si="177"/>
        <v>0</v>
      </c>
      <c r="AL587" s="378">
        <f t="shared" si="177"/>
        <v>0</v>
      </c>
      <c r="AM587" s="628">
        <f t="shared" si="174"/>
        <v>0</v>
      </c>
    </row>
    <row r="588" spans="2:39" ht="15.75">
      <c r="B588" s="349" t="s">
        <v>302</v>
      </c>
      <c r="C588" s="345"/>
      <c r="D588" s="336"/>
      <c r="E588" s="334"/>
      <c r="F588" s="334"/>
      <c r="G588" s="334"/>
      <c r="H588" s="334"/>
      <c r="I588" s="334"/>
      <c r="J588" s="334"/>
      <c r="K588" s="334"/>
      <c r="L588" s="334"/>
      <c r="M588" s="334"/>
      <c r="N588" s="334"/>
      <c r="O588" s="300"/>
      <c r="P588" s="334"/>
      <c r="Q588" s="334"/>
      <c r="R588" s="334"/>
      <c r="S588" s="336"/>
      <c r="T588" s="336"/>
      <c r="U588" s="336"/>
      <c r="V588" s="336"/>
      <c r="W588" s="334"/>
      <c r="X588" s="334"/>
      <c r="Y588" s="346">
        <f t="shared" ref="Y588:AM588" si="178">SUM(Y581:Y587)</f>
        <v>0</v>
      </c>
      <c r="Z588" s="346">
        <f t="shared" si="178"/>
        <v>0</v>
      </c>
      <c r="AA588" s="346">
        <f t="shared" si="178"/>
        <v>0</v>
      </c>
      <c r="AB588" s="346">
        <f t="shared" si="178"/>
        <v>0</v>
      </c>
      <c r="AC588" s="346">
        <f t="shared" si="178"/>
        <v>0</v>
      </c>
      <c r="AD588" s="346">
        <f t="shared" si="178"/>
        <v>0</v>
      </c>
      <c r="AE588" s="346">
        <f t="shared" si="178"/>
        <v>0</v>
      </c>
      <c r="AF588" s="346">
        <f t="shared" si="178"/>
        <v>0</v>
      </c>
      <c r="AG588" s="346">
        <f t="shared" si="178"/>
        <v>0</v>
      </c>
      <c r="AH588" s="346">
        <f t="shared" si="178"/>
        <v>0</v>
      </c>
      <c r="AI588" s="346">
        <f t="shared" si="178"/>
        <v>0</v>
      </c>
      <c r="AJ588" s="346">
        <f t="shared" si="178"/>
        <v>0</v>
      </c>
      <c r="AK588" s="346">
        <f t="shared" si="178"/>
        <v>0</v>
      </c>
      <c r="AL588" s="346">
        <f t="shared" si="178"/>
        <v>0</v>
      </c>
      <c r="AM588" s="407">
        <f t="shared" si="178"/>
        <v>0</v>
      </c>
    </row>
    <row r="589" spans="2:39" ht="15.75">
      <c r="B589" s="349" t="s">
        <v>303</v>
      </c>
      <c r="C589" s="345"/>
      <c r="D589" s="350"/>
      <c r="E589" s="334"/>
      <c r="F589" s="334"/>
      <c r="G589" s="334"/>
      <c r="H589" s="334"/>
      <c r="I589" s="334"/>
      <c r="J589" s="334"/>
      <c r="K589" s="334"/>
      <c r="L589" s="334"/>
      <c r="M589" s="334"/>
      <c r="N589" s="334"/>
      <c r="O589" s="300"/>
      <c r="P589" s="334"/>
      <c r="Q589" s="334"/>
      <c r="R589" s="334"/>
      <c r="S589" s="336"/>
      <c r="T589" s="336"/>
      <c r="U589" s="336"/>
      <c r="V589" s="336"/>
      <c r="W589" s="334"/>
      <c r="X589" s="334"/>
      <c r="Y589" s="347">
        <f>Y578*Y580</f>
        <v>0</v>
      </c>
      <c r="Z589" s="347">
        <f t="shared" ref="Z589:AE589" si="179">Z578*Z580</f>
        <v>0</v>
      </c>
      <c r="AA589" s="347">
        <f t="shared" si="179"/>
        <v>0</v>
      </c>
      <c r="AB589" s="347">
        <f t="shared" si="179"/>
        <v>0</v>
      </c>
      <c r="AC589" s="347">
        <f t="shared" si="179"/>
        <v>0</v>
      </c>
      <c r="AD589" s="347">
        <f>AD578*AD580</f>
        <v>0</v>
      </c>
      <c r="AE589" s="347">
        <f t="shared" si="179"/>
        <v>0</v>
      </c>
      <c r="AF589" s="347">
        <f>AF578*AF580</f>
        <v>0</v>
      </c>
      <c r="AG589" s="347">
        <f t="shared" ref="AG589:AL589" si="180">AG578*AG580</f>
        <v>0</v>
      </c>
      <c r="AH589" s="347">
        <f t="shared" si="180"/>
        <v>0</v>
      </c>
      <c r="AI589" s="347">
        <f t="shared" si="180"/>
        <v>0</v>
      </c>
      <c r="AJ589" s="347">
        <f>AJ578*AJ580</f>
        <v>0</v>
      </c>
      <c r="AK589" s="347">
        <f>AK578*AK580</f>
        <v>0</v>
      </c>
      <c r="AL589" s="347">
        <f t="shared" si="180"/>
        <v>0</v>
      </c>
      <c r="AM589" s="407">
        <f>SUM(Y589:AL589)</f>
        <v>0</v>
      </c>
    </row>
    <row r="590" spans="2:39" ht="15.75">
      <c r="B590" s="349" t="s">
        <v>304</v>
      </c>
      <c r="C590" s="345"/>
      <c r="D590" s="350"/>
      <c r="E590" s="334"/>
      <c r="F590" s="334"/>
      <c r="G590" s="334"/>
      <c r="H590" s="334"/>
      <c r="I590" s="334"/>
      <c r="J590" s="334"/>
      <c r="K590" s="334"/>
      <c r="L590" s="334"/>
      <c r="M590" s="334"/>
      <c r="N590" s="334"/>
      <c r="O590" s="300"/>
      <c r="P590" s="334"/>
      <c r="Q590" s="334"/>
      <c r="R590" s="334"/>
      <c r="S590" s="350"/>
      <c r="T590" s="350"/>
      <c r="U590" s="350"/>
      <c r="V590" s="350"/>
      <c r="W590" s="334"/>
      <c r="X590" s="334"/>
      <c r="Y590" s="351"/>
      <c r="Z590" s="351"/>
      <c r="AA590" s="351"/>
      <c r="AB590" s="351"/>
      <c r="AC590" s="351"/>
      <c r="AD590" s="351"/>
      <c r="AE590" s="351"/>
      <c r="AF590" s="351"/>
      <c r="AG590" s="351"/>
      <c r="AH590" s="351"/>
      <c r="AI590" s="351"/>
      <c r="AJ590" s="351"/>
      <c r="AK590" s="351"/>
      <c r="AL590" s="351"/>
      <c r="AM590" s="407">
        <f>AM588-AM589</f>
        <v>0</v>
      </c>
    </row>
    <row r="591" spans="2:39">
      <c r="B591" s="324"/>
      <c r="C591" s="350"/>
      <c r="D591" s="350"/>
      <c r="E591" s="334"/>
      <c r="F591" s="334"/>
      <c r="G591" s="334"/>
      <c r="H591" s="334"/>
      <c r="I591" s="334"/>
      <c r="J591" s="334"/>
      <c r="K591" s="334"/>
      <c r="L591" s="334"/>
      <c r="M591" s="334"/>
      <c r="N591" s="334"/>
      <c r="O591" s="300"/>
      <c r="P591" s="334"/>
      <c r="Q591" s="334"/>
      <c r="R591" s="334"/>
      <c r="S591" s="350"/>
      <c r="T591" s="345"/>
      <c r="U591" s="350"/>
      <c r="V591" s="350"/>
      <c r="W591" s="334"/>
      <c r="X591" s="334"/>
      <c r="Y591" s="352"/>
      <c r="Z591" s="352"/>
      <c r="AA591" s="352"/>
      <c r="AB591" s="352"/>
      <c r="AC591" s="352"/>
      <c r="AD591" s="352"/>
      <c r="AE591" s="352"/>
      <c r="AF591" s="352"/>
      <c r="AG591" s="352"/>
      <c r="AH591" s="352"/>
      <c r="AI591" s="352"/>
      <c r="AJ591" s="352"/>
      <c r="AK591" s="352"/>
      <c r="AL591" s="352"/>
      <c r="AM591" s="348"/>
    </row>
    <row r="592" spans="2:39">
      <c r="B592" s="439" t="s">
        <v>305</v>
      </c>
      <c r="C592" s="304"/>
      <c r="D592" s="279"/>
      <c r="E592" s="279"/>
      <c r="F592" s="279"/>
      <c r="G592" s="279"/>
      <c r="H592" s="279"/>
      <c r="I592" s="279"/>
      <c r="J592" s="279"/>
      <c r="K592" s="279"/>
      <c r="L592" s="279"/>
      <c r="M592" s="279"/>
      <c r="N592" s="279"/>
      <c r="O592" s="357"/>
      <c r="P592" s="279"/>
      <c r="Q592" s="279"/>
      <c r="R592" s="279"/>
      <c r="S592" s="304"/>
      <c r="T592" s="309"/>
      <c r="U592" s="309"/>
      <c r="V592" s="279"/>
      <c r="W592" s="279"/>
      <c r="X592" s="309"/>
      <c r="Y592" s="291">
        <f>SUMPRODUCT(E411:E575,Y411:Y575)</f>
        <v>19052094.508442443</v>
      </c>
      <c r="Z592" s="291">
        <f>SUMPRODUCT(E411:E575,Z411:Z575)</f>
        <v>3034858.8216509614</v>
      </c>
      <c r="AA592" s="291">
        <f t="shared" ref="AA592:AL592" si="181">IF(AA409="kw",SUMPRODUCT($N$411:$N$575,$P$411:$P$575,AA411:AA575),SUMPRODUCT($E$411:$E$575,AA411:AA575))</f>
        <v>23275.466587295621</v>
      </c>
      <c r="AB592" s="291">
        <f t="shared" si="181"/>
        <v>3113.2198444764117</v>
      </c>
      <c r="AC592" s="291">
        <f t="shared" si="181"/>
        <v>14461.653891213467</v>
      </c>
      <c r="AD592" s="291">
        <f t="shared" si="181"/>
        <v>0</v>
      </c>
      <c r="AE592" s="291">
        <f t="shared" si="181"/>
        <v>0</v>
      </c>
      <c r="AF592" s="291">
        <f t="shared" si="181"/>
        <v>5668.5632592150014</v>
      </c>
      <c r="AG592" s="291">
        <f t="shared" si="181"/>
        <v>0</v>
      </c>
      <c r="AH592" s="291">
        <f t="shared" si="181"/>
        <v>0</v>
      </c>
      <c r="AI592" s="291">
        <f t="shared" si="181"/>
        <v>0</v>
      </c>
      <c r="AJ592" s="291">
        <f t="shared" si="181"/>
        <v>0</v>
      </c>
      <c r="AK592" s="291">
        <f t="shared" si="181"/>
        <v>0</v>
      </c>
      <c r="AL592" s="291">
        <f t="shared" si="181"/>
        <v>0</v>
      </c>
      <c r="AM592" s="337"/>
    </row>
    <row r="593" spans="1:39">
      <c r="B593" s="439" t="s">
        <v>306</v>
      </c>
      <c r="C593" s="304"/>
      <c r="D593" s="279"/>
      <c r="E593" s="279"/>
      <c r="F593" s="279"/>
      <c r="G593" s="279"/>
      <c r="H593" s="279"/>
      <c r="I593" s="279"/>
      <c r="J593" s="279"/>
      <c r="K593" s="279"/>
      <c r="L593" s="279"/>
      <c r="M593" s="279"/>
      <c r="N593" s="279"/>
      <c r="O593" s="357"/>
      <c r="P593" s="279"/>
      <c r="Q593" s="279"/>
      <c r="R593" s="279"/>
      <c r="S593" s="304"/>
      <c r="T593" s="309"/>
      <c r="U593" s="309"/>
      <c r="V593" s="279"/>
      <c r="W593" s="279"/>
      <c r="X593" s="309"/>
      <c r="Y593" s="291">
        <f>SUMPRODUCT(F411:F575,Y411:Y575)</f>
        <v>19052051.597298503</v>
      </c>
      <c r="Z593" s="291">
        <f>SUMPRODUCT(F411:F575,Z411:Z575)</f>
        <v>3032235.0559276231</v>
      </c>
      <c r="AA593" s="291">
        <f t="shared" ref="AA593:AL593" si="182">IF(AA409="kw",SUMPRODUCT($N$411:$N$575,$Q$411:$Q$575,AA411:AA575),SUMPRODUCT($F$411:$F$575,AA411:AA575))</f>
        <v>23259.347945782622</v>
      </c>
      <c r="AB593" s="291">
        <f t="shared" si="182"/>
        <v>3112.5806593462357</v>
      </c>
      <c r="AC593" s="291">
        <f t="shared" si="182"/>
        <v>14461.425610809834</v>
      </c>
      <c r="AD593" s="291">
        <f t="shared" si="182"/>
        <v>0</v>
      </c>
      <c r="AE593" s="291">
        <f t="shared" si="182"/>
        <v>0</v>
      </c>
      <c r="AF593" s="291">
        <f t="shared" si="182"/>
        <v>11394.471607019941</v>
      </c>
      <c r="AG593" s="291">
        <f t="shared" si="182"/>
        <v>0</v>
      </c>
      <c r="AH593" s="291">
        <f t="shared" si="182"/>
        <v>0</v>
      </c>
      <c r="AI593" s="291">
        <f t="shared" si="182"/>
        <v>0</v>
      </c>
      <c r="AJ593" s="291">
        <f t="shared" si="182"/>
        <v>0</v>
      </c>
      <c r="AK593" s="291">
        <f t="shared" si="182"/>
        <v>0</v>
      </c>
      <c r="AL593" s="291">
        <f t="shared" si="182"/>
        <v>0</v>
      </c>
      <c r="AM593" s="337"/>
    </row>
    <row r="594" spans="1:39">
      <c r="B594" s="440" t="s">
        <v>307</v>
      </c>
      <c r="C594" s="364"/>
      <c r="D594" s="384"/>
      <c r="E594" s="384"/>
      <c r="F594" s="384"/>
      <c r="G594" s="384"/>
      <c r="H594" s="384"/>
      <c r="I594" s="384"/>
      <c r="J594" s="384"/>
      <c r="K594" s="384"/>
      <c r="L594" s="384"/>
      <c r="M594" s="384"/>
      <c r="N594" s="384"/>
      <c r="O594" s="383"/>
      <c r="P594" s="384"/>
      <c r="Q594" s="384"/>
      <c r="R594" s="384"/>
      <c r="S594" s="364"/>
      <c r="T594" s="385"/>
      <c r="U594" s="385"/>
      <c r="V594" s="384"/>
      <c r="W594" s="384"/>
      <c r="X594" s="385"/>
      <c r="Y594" s="326">
        <f>SUMPRODUCT(G411:G575,Y411:Y575)</f>
        <v>19052008.686154559</v>
      </c>
      <c r="Z594" s="326">
        <f>SUMPRODUCT(G411:G575,Z411:Z575)</f>
        <v>2993420.5460042856</v>
      </c>
      <c r="AA594" s="326">
        <f t="shared" ref="AA594:AL594" si="183">IF(AA409="kw",SUMPRODUCT($N$411:$N$575,$R$411:$R$575,AA411:AA575),SUMPRODUCT($G$411:$G$575,AA411:AA575))</f>
        <v>22972.710904269617</v>
      </c>
      <c r="AB594" s="326">
        <f t="shared" si="183"/>
        <v>3111.9414742160598</v>
      </c>
      <c r="AC594" s="326">
        <f t="shared" si="183"/>
        <v>14519.208612401788</v>
      </c>
      <c r="AD594" s="326">
        <f t="shared" si="183"/>
        <v>0</v>
      </c>
      <c r="AE594" s="326">
        <f t="shared" si="183"/>
        <v>0</v>
      </c>
      <c r="AF594" s="326">
        <f t="shared" si="183"/>
        <v>11394.471607019941</v>
      </c>
      <c r="AG594" s="326">
        <f t="shared" si="183"/>
        <v>0</v>
      </c>
      <c r="AH594" s="326">
        <f t="shared" si="183"/>
        <v>0</v>
      </c>
      <c r="AI594" s="326">
        <f t="shared" si="183"/>
        <v>0</v>
      </c>
      <c r="AJ594" s="326">
        <f t="shared" si="183"/>
        <v>0</v>
      </c>
      <c r="AK594" s="326">
        <f t="shared" si="183"/>
        <v>0</v>
      </c>
      <c r="AL594" s="326">
        <f t="shared" si="183"/>
        <v>0</v>
      </c>
      <c r="AM594" s="386"/>
    </row>
    <row r="595" spans="1:39" ht="147" customHeight="1">
      <c r="B595" s="883" t="s">
        <v>840</v>
      </c>
      <c r="C595" s="883"/>
      <c r="D595" s="883"/>
      <c r="E595" s="883"/>
      <c r="F595" s="883"/>
      <c r="G595" s="883"/>
      <c r="H595" s="388"/>
      <c r="I595" s="388"/>
      <c r="J595" s="388"/>
      <c r="K595" s="388"/>
      <c r="L595" s="388"/>
      <c r="M595" s="388"/>
      <c r="N595" s="388"/>
      <c r="O595" s="388"/>
      <c r="P595" s="388"/>
      <c r="Q595" s="388"/>
      <c r="R595" s="388"/>
      <c r="S595" s="371"/>
      <c r="T595" s="372"/>
      <c r="U595" s="388"/>
      <c r="V595" s="388"/>
      <c r="W595" s="388"/>
      <c r="X595" s="388"/>
      <c r="Y595" s="409"/>
      <c r="Z595" s="409"/>
      <c r="AA595" s="409"/>
      <c r="AB595" s="409"/>
      <c r="AC595" s="409"/>
      <c r="AD595" s="409"/>
      <c r="AE595" s="409"/>
      <c r="AF595" s="409"/>
      <c r="AG595" s="409"/>
      <c r="AH595" s="409"/>
      <c r="AI595" s="409"/>
      <c r="AJ595" s="409"/>
      <c r="AK595" s="409"/>
      <c r="AL595" s="409"/>
      <c r="AM595" s="389"/>
    </row>
    <row r="598" spans="1:39" ht="15.75">
      <c r="B598" s="280" t="s">
        <v>309</v>
      </c>
      <c r="C598" s="281"/>
      <c r="D598" s="589" t="s">
        <v>525</v>
      </c>
      <c r="E598" s="253"/>
      <c r="F598" s="589"/>
      <c r="G598" s="253"/>
      <c r="H598" s="253"/>
      <c r="I598" s="253"/>
      <c r="J598" s="253"/>
      <c r="K598" s="253"/>
      <c r="L598" s="253"/>
      <c r="M598" s="253"/>
      <c r="N598" s="253"/>
      <c r="O598" s="281"/>
      <c r="P598" s="253"/>
      <c r="Q598" s="253"/>
      <c r="R598" s="253"/>
      <c r="S598" s="253"/>
      <c r="T598" s="253"/>
      <c r="U598" s="253"/>
      <c r="V598" s="253"/>
      <c r="W598" s="253"/>
      <c r="X598" s="253"/>
      <c r="Y598" s="270"/>
      <c r="Z598" s="267"/>
      <c r="AA598" s="267"/>
      <c r="AB598" s="267"/>
      <c r="AC598" s="267"/>
      <c r="AD598" s="267"/>
      <c r="AE598" s="267"/>
      <c r="AF598" s="267"/>
      <c r="AG598" s="267"/>
      <c r="AH598" s="267"/>
      <c r="AI598" s="267"/>
      <c r="AJ598" s="267"/>
      <c r="AK598" s="267"/>
      <c r="AL598" s="267"/>
    </row>
    <row r="599" spans="1:39" ht="33.75" customHeight="1">
      <c r="B599" s="871" t="s">
        <v>211</v>
      </c>
      <c r="C599" s="873" t="s">
        <v>33</v>
      </c>
      <c r="D599" s="284" t="s">
        <v>421</v>
      </c>
      <c r="E599" s="875" t="s">
        <v>209</v>
      </c>
      <c r="F599" s="876"/>
      <c r="G599" s="876"/>
      <c r="H599" s="876"/>
      <c r="I599" s="876"/>
      <c r="J599" s="876"/>
      <c r="K599" s="876"/>
      <c r="L599" s="876"/>
      <c r="M599" s="877"/>
      <c r="N599" s="881" t="s">
        <v>213</v>
      </c>
      <c r="O599" s="284" t="s">
        <v>422</v>
      </c>
      <c r="P599" s="875" t="s">
        <v>212</v>
      </c>
      <c r="Q599" s="876"/>
      <c r="R599" s="876"/>
      <c r="S599" s="876"/>
      <c r="T599" s="876"/>
      <c r="U599" s="876"/>
      <c r="V599" s="876"/>
      <c r="W599" s="876"/>
      <c r="X599" s="877"/>
      <c r="Y599" s="878" t="s">
        <v>243</v>
      </c>
      <c r="Z599" s="879"/>
      <c r="AA599" s="879"/>
      <c r="AB599" s="879"/>
      <c r="AC599" s="879"/>
      <c r="AD599" s="879"/>
      <c r="AE599" s="879"/>
      <c r="AF599" s="879"/>
      <c r="AG599" s="879"/>
      <c r="AH599" s="879"/>
      <c r="AI599" s="879"/>
      <c r="AJ599" s="879"/>
      <c r="AK599" s="879"/>
      <c r="AL599" s="879"/>
      <c r="AM599" s="880"/>
    </row>
    <row r="600" spans="1:39" ht="68.25" customHeight="1">
      <c r="B600" s="872"/>
      <c r="C600" s="874"/>
      <c r="D600" s="285">
        <v>2018</v>
      </c>
      <c r="E600" s="285">
        <v>2019</v>
      </c>
      <c r="F600" s="285">
        <v>2020</v>
      </c>
      <c r="G600" s="285">
        <v>2021</v>
      </c>
      <c r="H600" s="285">
        <v>2022</v>
      </c>
      <c r="I600" s="285">
        <v>2023</v>
      </c>
      <c r="J600" s="285">
        <v>2024</v>
      </c>
      <c r="K600" s="285">
        <v>2025</v>
      </c>
      <c r="L600" s="285">
        <v>2026</v>
      </c>
      <c r="M600" s="285">
        <v>2027</v>
      </c>
      <c r="N600" s="882"/>
      <c r="O600" s="285">
        <v>2018</v>
      </c>
      <c r="P600" s="285">
        <v>2019</v>
      </c>
      <c r="Q600" s="285">
        <v>2020</v>
      </c>
      <c r="R600" s="285">
        <v>2021</v>
      </c>
      <c r="S600" s="285">
        <v>2022</v>
      </c>
      <c r="T600" s="285">
        <v>2023</v>
      </c>
      <c r="U600" s="285">
        <v>2024</v>
      </c>
      <c r="V600" s="285">
        <v>2025</v>
      </c>
      <c r="W600" s="285">
        <v>2026</v>
      </c>
      <c r="X600" s="285">
        <v>2027</v>
      </c>
      <c r="Y600" s="285" t="str">
        <f>'1.  LRAMVA Summary'!D52</f>
        <v>Residential</v>
      </c>
      <c r="Z600" s="285" t="str">
        <f>'1.  LRAMVA Summary'!E52</f>
        <v>GS&lt;50 kW</v>
      </c>
      <c r="AA600" s="285" t="str">
        <f>'1.  LRAMVA Summary'!F52</f>
        <v>GS 50 to 2,999 kW</v>
      </c>
      <c r="AB600" s="285" t="str">
        <f>'1.  LRAMVA Summary'!G52</f>
        <v>GS 3,000 to 4,999 kW</v>
      </c>
      <c r="AC600" s="285" t="str">
        <f>'1.  LRAMVA Summary'!H52</f>
        <v>Large Use</v>
      </c>
      <c r="AD600" s="285" t="str">
        <f>'1.  LRAMVA Summary'!I52</f>
        <v>Unmetered Scattered Load</v>
      </c>
      <c r="AE600" s="285" t="str">
        <f>'1.  LRAMVA Summary'!J52</f>
        <v>Sentinel Lighting</v>
      </c>
      <c r="AF600" s="285" t="str">
        <f>'1.  LRAMVA Summary'!K52</f>
        <v>Street Lighting</v>
      </c>
      <c r="AG600" s="285" t="str">
        <f>'1.  LRAMVA Summary'!L52</f>
        <v/>
      </c>
      <c r="AH600" s="285" t="str">
        <f>'1.  LRAMVA Summary'!M52</f>
        <v/>
      </c>
      <c r="AI600" s="285" t="str">
        <f>'1.  LRAMVA Summary'!N52</f>
        <v/>
      </c>
      <c r="AJ600" s="285" t="str">
        <f>'1.  LRAMVA Summary'!O52</f>
        <v/>
      </c>
      <c r="AK600" s="285" t="str">
        <f>'1.  LRAMVA Summary'!P52</f>
        <v/>
      </c>
      <c r="AL600" s="285" t="str">
        <f>'1.  LRAMVA Summary'!Q52</f>
        <v/>
      </c>
      <c r="AM600" s="287" t="str">
        <f>'1.  LRAMVA Summary'!R52</f>
        <v>Total</v>
      </c>
    </row>
    <row r="601" spans="1:39" ht="15.75" hidden="1" customHeight="1">
      <c r="A601" s="531"/>
      <c r="B601" s="517" t="s">
        <v>503</v>
      </c>
      <c r="C601" s="289"/>
      <c r="D601" s="289"/>
      <c r="E601" s="289"/>
      <c r="F601" s="289"/>
      <c r="G601" s="289"/>
      <c r="H601" s="289"/>
      <c r="I601" s="289"/>
      <c r="J601" s="289"/>
      <c r="K601" s="289"/>
      <c r="L601" s="289"/>
      <c r="M601" s="289"/>
      <c r="N601" s="290"/>
      <c r="O601" s="289"/>
      <c r="P601" s="289"/>
      <c r="Q601" s="289"/>
      <c r="R601" s="289"/>
      <c r="S601" s="289"/>
      <c r="T601" s="289"/>
      <c r="U601" s="289"/>
      <c r="V601" s="289"/>
      <c r="W601" s="289"/>
      <c r="X601" s="289"/>
      <c r="Y601" s="291" t="str">
        <f>'1.  LRAMVA Summary'!D53</f>
        <v>kWh</v>
      </c>
      <c r="Z601" s="291" t="str">
        <f>'1.  LRAMVA Summary'!E53</f>
        <v>kWh</v>
      </c>
      <c r="AA601" s="291" t="str">
        <f>'1.  LRAMVA Summary'!F53</f>
        <v>kW</v>
      </c>
      <c r="AB601" s="291" t="str">
        <f>'1.  LRAMVA Summary'!G53</f>
        <v>kW</v>
      </c>
      <c r="AC601" s="291" t="str">
        <f>'1.  LRAMVA Summary'!H53</f>
        <v>kW</v>
      </c>
      <c r="AD601" s="291" t="str">
        <f>'1.  LRAMVA Summary'!I53</f>
        <v>kWh</v>
      </c>
      <c r="AE601" s="291" t="str">
        <f>'1.  LRAMVA Summary'!J53</f>
        <v>kW</v>
      </c>
      <c r="AF601" s="291" t="str">
        <f>'1.  LRAMVA Summary'!K53</f>
        <v>kW</v>
      </c>
      <c r="AG601" s="291">
        <f>'1.  LRAMVA Summary'!L53</f>
        <v>0</v>
      </c>
      <c r="AH601" s="291">
        <f>'1.  LRAMVA Summary'!M53</f>
        <v>0</v>
      </c>
      <c r="AI601" s="291">
        <f>'1.  LRAMVA Summary'!N53</f>
        <v>0</v>
      </c>
      <c r="AJ601" s="291">
        <f>'1.  LRAMVA Summary'!O53</f>
        <v>0</v>
      </c>
      <c r="AK601" s="291">
        <f>'1.  LRAMVA Summary'!P53</f>
        <v>0</v>
      </c>
      <c r="AL601" s="291">
        <f>'1.  LRAMVA Summary'!Q53</f>
        <v>0</v>
      </c>
      <c r="AM601" s="292"/>
    </row>
    <row r="602" spans="1:39" ht="15.75" hidden="1" outlineLevel="1">
      <c r="A602" s="531"/>
      <c r="B602" s="503" t="s">
        <v>496</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c r="Z602" s="291"/>
      <c r="AA602" s="291"/>
      <c r="AB602" s="291"/>
      <c r="AC602" s="291"/>
      <c r="AD602" s="291"/>
      <c r="AE602" s="291"/>
      <c r="AF602" s="291"/>
      <c r="AG602" s="291"/>
      <c r="AH602" s="291"/>
      <c r="AI602" s="291"/>
      <c r="AJ602" s="291"/>
      <c r="AK602" s="291"/>
      <c r="AL602" s="291"/>
      <c r="AM602" s="292"/>
    </row>
    <row r="603" spans="1:39" hidden="1" outlineLevel="1">
      <c r="A603" s="531">
        <v>1</v>
      </c>
      <c r="B603" s="428" t="s">
        <v>95</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hidden="1" outlineLevel="1">
      <c r="A604" s="531"/>
      <c r="B604" s="294" t="s">
        <v>310</v>
      </c>
      <c r="C604" s="291" t="s">
        <v>163</v>
      </c>
      <c r="D604" s="295"/>
      <c r="E604" s="295"/>
      <c r="F604" s="295"/>
      <c r="G604" s="295"/>
      <c r="H604" s="295"/>
      <c r="I604" s="295"/>
      <c r="J604" s="295"/>
      <c r="K604" s="295"/>
      <c r="L604" s="295"/>
      <c r="M604" s="295"/>
      <c r="N604" s="467"/>
      <c r="O604" s="295"/>
      <c r="P604" s="295"/>
      <c r="Q604" s="295"/>
      <c r="R604" s="295"/>
      <c r="S604" s="295"/>
      <c r="T604" s="295"/>
      <c r="U604" s="295"/>
      <c r="V604" s="295"/>
      <c r="W604" s="295"/>
      <c r="X604" s="295"/>
      <c r="Y604" s="411">
        <f t="shared" ref="Y604:AL604" si="184">Y603</f>
        <v>0</v>
      </c>
      <c r="Z604" s="411">
        <f t="shared" si="184"/>
        <v>0</v>
      </c>
      <c r="AA604" s="411">
        <f t="shared" si="184"/>
        <v>0</v>
      </c>
      <c r="AB604" s="411">
        <f t="shared" si="184"/>
        <v>0</v>
      </c>
      <c r="AC604" s="411">
        <f t="shared" si="184"/>
        <v>0</v>
      </c>
      <c r="AD604" s="411">
        <f t="shared" si="184"/>
        <v>0</v>
      </c>
      <c r="AE604" s="411">
        <f t="shared" si="184"/>
        <v>0</v>
      </c>
      <c r="AF604" s="411">
        <f t="shared" si="184"/>
        <v>0</v>
      </c>
      <c r="AG604" s="411">
        <f t="shared" si="184"/>
        <v>0</v>
      </c>
      <c r="AH604" s="411">
        <f t="shared" si="184"/>
        <v>0</v>
      </c>
      <c r="AI604" s="411">
        <f t="shared" si="184"/>
        <v>0</v>
      </c>
      <c r="AJ604" s="411">
        <f t="shared" si="184"/>
        <v>0</v>
      </c>
      <c r="AK604" s="411">
        <f t="shared" si="184"/>
        <v>0</v>
      </c>
      <c r="AL604" s="411">
        <f t="shared" si="184"/>
        <v>0</v>
      </c>
      <c r="AM604" s="297"/>
    </row>
    <row r="605" spans="1:39" ht="15.75" hidden="1" outlineLevel="1">
      <c r="A605" s="531"/>
      <c r="B605" s="298"/>
      <c r="C605" s="299"/>
      <c r="D605" s="299"/>
      <c r="E605" s="299"/>
      <c r="F605" s="299"/>
      <c r="G605" s="299"/>
      <c r="H605" s="299"/>
      <c r="I605" s="299"/>
      <c r="J605" s="299"/>
      <c r="K605" s="299"/>
      <c r="L605" s="299"/>
      <c r="M605" s="299"/>
      <c r="N605" s="300"/>
      <c r="O605" s="299"/>
      <c r="P605" s="299"/>
      <c r="Q605" s="299"/>
      <c r="R605" s="299"/>
      <c r="S605" s="299"/>
      <c r="T605" s="299"/>
      <c r="U605" s="299"/>
      <c r="V605" s="299"/>
      <c r="W605" s="299"/>
      <c r="X605" s="299"/>
      <c r="Y605" s="412"/>
      <c r="Z605" s="413"/>
      <c r="AA605" s="413"/>
      <c r="AB605" s="413"/>
      <c r="AC605" s="413"/>
      <c r="AD605" s="413"/>
      <c r="AE605" s="413"/>
      <c r="AF605" s="413"/>
      <c r="AG605" s="413"/>
      <c r="AH605" s="413"/>
      <c r="AI605" s="413"/>
      <c r="AJ605" s="413"/>
      <c r="AK605" s="413"/>
      <c r="AL605" s="413"/>
      <c r="AM605" s="302"/>
    </row>
    <row r="606" spans="1:39" hidden="1" outlineLevel="1">
      <c r="A606" s="531">
        <v>2</v>
      </c>
      <c r="B606" s="428" t="s">
        <v>96</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hidden="1" outlineLevel="1">
      <c r="A607" s="531"/>
      <c r="B607" s="294" t="s">
        <v>310</v>
      </c>
      <c r="C607" s="291" t="s">
        <v>163</v>
      </c>
      <c r="D607" s="295"/>
      <c r="E607" s="295"/>
      <c r="F607" s="295"/>
      <c r="G607" s="295"/>
      <c r="H607" s="295"/>
      <c r="I607" s="295"/>
      <c r="J607" s="295"/>
      <c r="K607" s="295"/>
      <c r="L607" s="295"/>
      <c r="M607" s="295"/>
      <c r="N607" s="467"/>
      <c r="O607" s="295"/>
      <c r="P607" s="295"/>
      <c r="Q607" s="295"/>
      <c r="R607" s="295"/>
      <c r="S607" s="295"/>
      <c r="T607" s="295"/>
      <c r="U607" s="295"/>
      <c r="V607" s="295"/>
      <c r="W607" s="295"/>
      <c r="X607" s="295"/>
      <c r="Y607" s="411">
        <f t="shared" ref="Y607:AL607" si="185">Y606</f>
        <v>0</v>
      </c>
      <c r="Z607" s="411">
        <f t="shared" si="185"/>
        <v>0</v>
      </c>
      <c r="AA607" s="411">
        <f t="shared" si="185"/>
        <v>0</v>
      </c>
      <c r="AB607" s="411">
        <f t="shared" si="185"/>
        <v>0</v>
      </c>
      <c r="AC607" s="411">
        <f t="shared" si="185"/>
        <v>0</v>
      </c>
      <c r="AD607" s="411">
        <f t="shared" si="185"/>
        <v>0</v>
      </c>
      <c r="AE607" s="411">
        <f t="shared" si="185"/>
        <v>0</v>
      </c>
      <c r="AF607" s="411">
        <f t="shared" si="185"/>
        <v>0</v>
      </c>
      <c r="AG607" s="411">
        <f t="shared" si="185"/>
        <v>0</v>
      </c>
      <c r="AH607" s="411">
        <f t="shared" si="185"/>
        <v>0</v>
      </c>
      <c r="AI607" s="411">
        <f t="shared" si="185"/>
        <v>0</v>
      </c>
      <c r="AJ607" s="411">
        <f t="shared" si="185"/>
        <v>0</v>
      </c>
      <c r="AK607" s="411">
        <f t="shared" si="185"/>
        <v>0</v>
      </c>
      <c r="AL607" s="411">
        <f t="shared" si="185"/>
        <v>0</v>
      </c>
      <c r="AM607" s="297"/>
    </row>
    <row r="608" spans="1:39" ht="15.75" hidden="1" outlineLevel="1">
      <c r="A608" s="531"/>
      <c r="B608" s="298"/>
      <c r="C608" s="299"/>
      <c r="D608" s="304"/>
      <c r="E608" s="304"/>
      <c r="F608" s="304"/>
      <c r="G608" s="304"/>
      <c r="H608" s="304"/>
      <c r="I608" s="304"/>
      <c r="J608" s="304"/>
      <c r="K608" s="304"/>
      <c r="L608" s="304"/>
      <c r="M608" s="304"/>
      <c r="N608" s="300"/>
      <c r="O608" s="304"/>
      <c r="P608" s="304"/>
      <c r="Q608" s="304"/>
      <c r="R608" s="304"/>
      <c r="S608" s="304"/>
      <c r="T608" s="304"/>
      <c r="U608" s="304"/>
      <c r="V608" s="304"/>
      <c r="W608" s="304"/>
      <c r="X608" s="304"/>
      <c r="Y608" s="412"/>
      <c r="Z608" s="413"/>
      <c r="AA608" s="413"/>
      <c r="AB608" s="413"/>
      <c r="AC608" s="413"/>
      <c r="AD608" s="413"/>
      <c r="AE608" s="413"/>
      <c r="AF608" s="413"/>
      <c r="AG608" s="413"/>
      <c r="AH608" s="413"/>
      <c r="AI608" s="413"/>
      <c r="AJ608" s="413"/>
      <c r="AK608" s="413"/>
      <c r="AL608" s="413"/>
      <c r="AM608" s="302"/>
    </row>
    <row r="609" spans="1:39" hidden="1" outlineLevel="1">
      <c r="A609" s="531">
        <v>3</v>
      </c>
      <c r="B609" s="428" t="s">
        <v>97</v>
      </c>
      <c r="C609" s="291" t="s">
        <v>25</v>
      </c>
      <c r="D609" s="295"/>
      <c r="E609" s="295"/>
      <c r="F609" s="295"/>
      <c r="G609" s="295"/>
      <c r="H609" s="295"/>
      <c r="I609" s="295"/>
      <c r="J609" s="295"/>
      <c r="K609" s="295"/>
      <c r="L609" s="295"/>
      <c r="M609" s="295"/>
      <c r="N609" s="291"/>
      <c r="O609" s="295"/>
      <c r="P609" s="295"/>
      <c r="Q609" s="295"/>
      <c r="R609" s="295"/>
      <c r="S609" s="295"/>
      <c r="T609" s="295"/>
      <c r="U609" s="295"/>
      <c r="V609" s="295"/>
      <c r="W609" s="295"/>
      <c r="X609" s="295"/>
      <c r="Y609" s="410"/>
      <c r="Z609" s="410"/>
      <c r="AA609" s="410"/>
      <c r="AB609" s="410"/>
      <c r="AC609" s="410"/>
      <c r="AD609" s="410"/>
      <c r="AE609" s="410"/>
      <c r="AF609" s="410"/>
      <c r="AG609" s="410"/>
      <c r="AH609" s="410"/>
      <c r="AI609" s="410"/>
      <c r="AJ609" s="410"/>
      <c r="AK609" s="410"/>
      <c r="AL609" s="410"/>
      <c r="AM609" s="296">
        <f>SUM(Y609:AL609)</f>
        <v>0</v>
      </c>
    </row>
    <row r="610" spans="1:39" hidden="1" outlineLevel="1">
      <c r="A610" s="531"/>
      <c r="B610" s="294" t="s">
        <v>310</v>
      </c>
      <c r="C610" s="291" t="s">
        <v>163</v>
      </c>
      <c r="D610" s="295"/>
      <c r="E610" s="295"/>
      <c r="F610" s="295"/>
      <c r="G610" s="295"/>
      <c r="H610" s="295"/>
      <c r="I610" s="295"/>
      <c r="J610" s="295"/>
      <c r="K610" s="295"/>
      <c r="L610" s="295"/>
      <c r="M610" s="295"/>
      <c r="N610" s="467"/>
      <c r="O610" s="295"/>
      <c r="P610" s="295"/>
      <c r="Q610" s="295"/>
      <c r="R610" s="295"/>
      <c r="S610" s="295"/>
      <c r="T610" s="295"/>
      <c r="U610" s="295"/>
      <c r="V610" s="295"/>
      <c r="W610" s="295"/>
      <c r="X610" s="295"/>
      <c r="Y610" s="411">
        <f t="shared" ref="Y610:AL610" si="186">Y609</f>
        <v>0</v>
      </c>
      <c r="Z610" s="411">
        <f t="shared" si="186"/>
        <v>0</v>
      </c>
      <c r="AA610" s="411">
        <f t="shared" si="186"/>
        <v>0</v>
      </c>
      <c r="AB610" s="411">
        <f t="shared" si="186"/>
        <v>0</v>
      </c>
      <c r="AC610" s="411">
        <f t="shared" si="186"/>
        <v>0</v>
      </c>
      <c r="AD610" s="411">
        <f t="shared" si="186"/>
        <v>0</v>
      </c>
      <c r="AE610" s="411">
        <f t="shared" si="186"/>
        <v>0</v>
      </c>
      <c r="AF610" s="411">
        <f t="shared" si="186"/>
        <v>0</v>
      </c>
      <c r="AG610" s="411">
        <f t="shared" si="186"/>
        <v>0</v>
      </c>
      <c r="AH610" s="411">
        <f t="shared" si="186"/>
        <v>0</v>
      </c>
      <c r="AI610" s="411">
        <f t="shared" si="186"/>
        <v>0</v>
      </c>
      <c r="AJ610" s="411">
        <f t="shared" si="186"/>
        <v>0</v>
      </c>
      <c r="AK610" s="411">
        <f t="shared" si="186"/>
        <v>0</v>
      </c>
      <c r="AL610" s="411">
        <f t="shared" si="186"/>
        <v>0</v>
      </c>
      <c r="AM610" s="297"/>
    </row>
    <row r="611" spans="1:39" hidden="1" outlineLevel="1">
      <c r="A611" s="531"/>
      <c r="B611" s="294"/>
      <c r="C611" s="305"/>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2"/>
      <c r="Z611" s="412"/>
      <c r="AA611" s="412"/>
      <c r="AB611" s="412"/>
      <c r="AC611" s="412"/>
      <c r="AD611" s="412"/>
      <c r="AE611" s="412"/>
      <c r="AF611" s="412"/>
      <c r="AG611" s="412"/>
      <c r="AH611" s="412"/>
      <c r="AI611" s="412"/>
      <c r="AJ611" s="412"/>
      <c r="AK611" s="412"/>
      <c r="AL611" s="412"/>
      <c r="AM611" s="306"/>
    </row>
    <row r="612" spans="1:39" hidden="1" outlineLevel="1">
      <c r="A612" s="531">
        <v>4</v>
      </c>
      <c r="B612" s="519" t="s">
        <v>680</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hidden="1" outlineLevel="1">
      <c r="A613" s="531"/>
      <c r="B613" s="294" t="s">
        <v>310</v>
      </c>
      <c r="C613" s="291" t="s">
        <v>163</v>
      </c>
      <c r="D613" s="295"/>
      <c r="E613" s="295"/>
      <c r="F613" s="295"/>
      <c r="G613" s="295"/>
      <c r="H613" s="295"/>
      <c r="I613" s="295"/>
      <c r="J613" s="295"/>
      <c r="K613" s="295"/>
      <c r="L613" s="295"/>
      <c r="M613" s="295"/>
      <c r="N613" s="467"/>
      <c r="O613" s="295"/>
      <c r="P613" s="295"/>
      <c r="Q613" s="295"/>
      <c r="R613" s="295"/>
      <c r="S613" s="295"/>
      <c r="T613" s="295"/>
      <c r="U613" s="295"/>
      <c r="V613" s="295"/>
      <c r="W613" s="295"/>
      <c r="X613" s="295"/>
      <c r="Y613" s="411">
        <f t="shared" ref="Y613:AL613" si="187">Y612</f>
        <v>0</v>
      </c>
      <c r="Z613" s="411">
        <f t="shared" si="187"/>
        <v>0</v>
      </c>
      <c r="AA613" s="411">
        <f t="shared" si="187"/>
        <v>0</v>
      </c>
      <c r="AB613" s="411">
        <f t="shared" si="187"/>
        <v>0</v>
      </c>
      <c r="AC613" s="411">
        <f t="shared" si="187"/>
        <v>0</v>
      </c>
      <c r="AD613" s="411">
        <f t="shared" si="187"/>
        <v>0</v>
      </c>
      <c r="AE613" s="411">
        <f t="shared" si="187"/>
        <v>0</v>
      </c>
      <c r="AF613" s="411">
        <f t="shared" si="187"/>
        <v>0</v>
      </c>
      <c r="AG613" s="411">
        <f t="shared" si="187"/>
        <v>0</v>
      </c>
      <c r="AH613" s="411">
        <f t="shared" si="187"/>
        <v>0</v>
      </c>
      <c r="AI613" s="411">
        <f t="shared" si="187"/>
        <v>0</v>
      </c>
      <c r="AJ613" s="411">
        <f t="shared" si="187"/>
        <v>0</v>
      </c>
      <c r="AK613" s="411">
        <f t="shared" si="187"/>
        <v>0</v>
      </c>
      <c r="AL613" s="411">
        <f t="shared" si="187"/>
        <v>0</v>
      </c>
      <c r="AM613" s="297"/>
    </row>
    <row r="614" spans="1:39" hidden="1" outlineLevel="1">
      <c r="A614" s="531"/>
      <c r="B614" s="294"/>
      <c r="C614" s="305"/>
      <c r="D614" s="304"/>
      <c r="E614" s="304"/>
      <c r="F614" s="304"/>
      <c r="G614" s="304"/>
      <c r="H614" s="304"/>
      <c r="I614" s="304"/>
      <c r="J614" s="304"/>
      <c r="K614" s="304"/>
      <c r="L614" s="304"/>
      <c r="M614" s="304"/>
      <c r="N614" s="291"/>
      <c r="O614" s="304"/>
      <c r="P614" s="304"/>
      <c r="Q614" s="304"/>
      <c r="R614" s="304"/>
      <c r="S614" s="304"/>
      <c r="T614" s="304"/>
      <c r="U614" s="304"/>
      <c r="V614" s="304"/>
      <c r="W614" s="304"/>
      <c r="X614" s="304"/>
      <c r="Y614" s="412"/>
      <c r="Z614" s="412"/>
      <c r="AA614" s="412"/>
      <c r="AB614" s="412"/>
      <c r="AC614" s="412"/>
      <c r="AD614" s="412"/>
      <c r="AE614" s="412"/>
      <c r="AF614" s="412"/>
      <c r="AG614" s="412"/>
      <c r="AH614" s="412"/>
      <c r="AI614" s="412"/>
      <c r="AJ614" s="412"/>
      <c r="AK614" s="412"/>
      <c r="AL614" s="412"/>
      <c r="AM614" s="306"/>
    </row>
    <row r="615" spans="1:39" ht="15.75" hidden="1" customHeight="1" outlineLevel="1">
      <c r="A615" s="531">
        <v>5</v>
      </c>
      <c r="B615" s="428" t="s">
        <v>98</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hidden="1" outlineLevel="1">
      <c r="A616" s="531"/>
      <c r="B616" s="294" t="s">
        <v>310</v>
      </c>
      <c r="C616" s="291" t="s">
        <v>163</v>
      </c>
      <c r="D616" s="295"/>
      <c r="E616" s="295"/>
      <c r="F616" s="295"/>
      <c r="G616" s="295"/>
      <c r="H616" s="295"/>
      <c r="I616" s="295"/>
      <c r="J616" s="295"/>
      <c r="K616" s="295"/>
      <c r="L616" s="295"/>
      <c r="M616" s="295"/>
      <c r="N616" s="467"/>
      <c r="O616" s="295"/>
      <c r="P616" s="295"/>
      <c r="Q616" s="295"/>
      <c r="R616" s="295"/>
      <c r="S616" s="295"/>
      <c r="T616" s="295"/>
      <c r="U616" s="295"/>
      <c r="V616" s="295"/>
      <c r="W616" s="295"/>
      <c r="X616" s="295"/>
      <c r="Y616" s="411">
        <f t="shared" ref="Y616:AL616" si="188">Y615</f>
        <v>0</v>
      </c>
      <c r="Z616" s="411">
        <f t="shared" si="188"/>
        <v>0</v>
      </c>
      <c r="AA616" s="411">
        <f t="shared" si="188"/>
        <v>0</v>
      </c>
      <c r="AB616" s="411">
        <f t="shared" si="188"/>
        <v>0</v>
      </c>
      <c r="AC616" s="411">
        <f t="shared" si="188"/>
        <v>0</v>
      </c>
      <c r="AD616" s="411">
        <f t="shared" si="188"/>
        <v>0</v>
      </c>
      <c r="AE616" s="411">
        <f t="shared" si="188"/>
        <v>0</v>
      </c>
      <c r="AF616" s="411">
        <f t="shared" si="188"/>
        <v>0</v>
      </c>
      <c r="AG616" s="411">
        <f t="shared" si="188"/>
        <v>0</v>
      </c>
      <c r="AH616" s="411">
        <f t="shared" si="188"/>
        <v>0</v>
      </c>
      <c r="AI616" s="411">
        <f t="shared" si="188"/>
        <v>0</v>
      </c>
      <c r="AJ616" s="411">
        <f t="shared" si="188"/>
        <v>0</v>
      </c>
      <c r="AK616" s="411">
        <f t="shared" si="188"/>
        <v>0</v>
      </c>
      <c r="AL616" s="411">
        <f t="shared" si="188"/>
        <v>0</v>
      </c>
      <c r="AM616" s="297"/>
    </row>
    <row r="617" spans="1:39" hidden="1" outlineLevel="1">
      <c r="A617" s="531"/>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3"/>
      <c r="AA617" s="423"/>
      <c r="AB617" s="423"/>
      <c r="AC617" s="423"/>
      <c r="AD617" s="423"/>
      <c r="AE617" s="423"/>
      <c r="AF617" s="423"/>
      <c r="AG617" s="423"/>
      <c r="AH617" s="423"/>
      <c r="AI617" s="423"/>
      <c r="AJ617" s="423"/>
      <c r="AK617" s="423"/>
      <c r="AL617" s="423"/>
      <c r="AM617" s="297"/>
    </row>
    <row r="618" spans="1:39" ht="15.75" hidden="1" outlineLevel="1">
      <c r="A618" s="531"/>
      <c r="B618" s="319" t="s">
        <v>497</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idden="1" outlineLevel="1">
      <c r="A619" s="531">
        <v>6</v>
      </c>
      <c r="B619" s="428" t="s">
        <v>99</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hidden="1" outlineLevel="1">
      <c r="A620" s="531"/>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L620" si="189">Y619</f>
        <v>0</v>
      </c>
      <c r="Z620" s="411">
        <f t="shared" si="189"/>
        <v>0</v>
      </c>
      <c r="AA620" s="411">
        <f t="shared" si="189"/>
        <v>0</v>
      </c>
      <c r="AB620" s="411">
        <f t="shared" si="189"/>
        <v>0</v>
      </c>
      <c r="AC620" s="411">
        <f t="shared" si="189"/>
        <v>0</v>
      </c>
      <c r="AD620" s="411">
        <f t="shared" si="189"/>
        <v>0</v>
      </c>
      <c r="AE620" s="411">
        <f t="shared" si="189"/>
        <v>0</v>
      </c>
      <c r="AF620" s="411">
        <f t="shared" si="189"/>
        <v>0</v>
      </c>
      <c r="AG620" s="411">
        <f t="shared" si="189"/>
        <v>0</v>
      </c>
      <c r="AH620" s="411">
        <f t="shared" si="189"/>
        <v>0</v>
      </c>
      <c r="AI620" s="411">
        <f t="shared" si="189"/>
        <v>0</v>
      </c>
      <c r="AJ620" s="411">
        <f t="shared" si="189"/>
        <v>0</v>
      </c>
      <c r="AK620" s="411">
        <f t="shared" si="189"/>
        <v>0</v>
      </c>
      <c r="AL620" s="411">
        <f t="shared" si="189"/>
        <v>0</v>
      </c>
      <c r="AM620" s="311"/>
    </row>
    <row r="621" spans="1:39" hidden="1" outlineLevel="1">
      <c r="A621" s="531"/>
      <c r="B621" s="310"/>
      <c r="C621" s="312"/>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313"/>
    </row>
    <row r="622" spans="1:39" ht="30" hidden="1" outlineLevel="1">
      <c r="A622" s="531">
        <v>7</v>
      </c>
      <c r="B622" s="428" t="s">
        <v>100</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hidden="1"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 t="shared" ref="Y623:AL623" si="190">Y622</f>
        <v>0</v>
      </c>
      <c r="Z623" s="411">
        <f t="shared" si="190"/>
        <v>0</v>
      </c>
      <c r="AA623" s="411">
        <f t="shared" si="190"/>
        <v>0</v>
      </c>
      <c r="AB623" s="411">
        <f t="shared" si="190"/>
        <v>0</v>
      </c>
      <c r="AC623" s="411">
        <f t="shared" si="190"/>
        <v>0</v>
      </c>
      <c r="AD623" s="411">
        <f t="shared" si="190"/>
        <v>0</v>
      </c>
      <c r="AE623" s="411">
        <f t="shared" si="190"/>
        <v>0</v>
      </c>
      <c r="AF623" s="411">
        <f t="shared" si="190"/>
        <v>0</v>
      </c>
      <c r="AG623" s="411">
        <f t="shared" si="190"/>
        <v>0</v>
      </c>
      <c r="AH623" s="411">
        <f t="shared" si="190"/>
        <v>0</v>
      </c>
      <c r="AI623" s="411">
        <f t="shared" si="190"/>
        <v>0</v>
      </c>
      <c r="AJ623" s="411">
        <f t="shared" si="190"/>
        <v>0</v>
      </c>
      <c r="AK623" s="411">
        <f t="shared" si="190"/>
        <v>0</v>
      </c>
      <c r="AL623" s="411">
        <f t="shared" si="190"/>
        <v>0</v>
      </c>
      <c r="AM623" s="311"/>
    </row>
    <row r="624" spans="1:39" hidden="1" outlineLevel="1">
      <c r="A624" s="531"/>
      <c r="B624" s="314"/>
      <c r="C624" s="312"/>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6"/>
      <c r="Z624" s="417"/>
      <c r="AA624" s="416"/>
      <c r="AB624" s="416"/>
      <c r="AC624" s="416"/>
      <c r="AD624" s="416"/>
      <c r="AE624" s="416"/>
      <c r="AF624" s="416"/>
      <c r="AG624" s="416"/>
      <c r="AH624" s="416"/>
      <c r="AI624" s="416"/>
      <c r="AJ624" s="416"/>
      <c r="AK624" s="416"/>
      <c r="AL624" s="416"/>
      <c r="AM624" s="313"/>
    </row>
    <row r="625" spans="1:39" ht="30" hidden="1" outlineLevel="1">
      <c r="A625" s="531">
        <v>8</v>
      </c>
      <c r="B625" s="428" t="s">
        <v>101</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0"/>
      <c r="AA625" s="410"/>
      <c r="AB625" s="410"/>
      <c r="AC625" s="410"/>
      <c r="AD625" s="410"/>
      <c r="AE625" s="410"/>
      <c r="AF625" s="415"/>
      <c r="AG625" s="415"/>
      <c r="AH625" s="415"/>
      <c r="AI625" s="415"/>
      <c r="AJ625" s="415"/>
      <c r="AK625" s="415"/>
      <c r="AL625" s="415"/>
      <c r="AM625" s="296">
        <f>SUM(Y625:AL625)</f>
        <v>0</v>
      </c>
    </row>
    <row r="626" spans="1:39" hidden="1"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 t="shared" ref="Y626:AL626" si="191">Y625</f>
        <v>0</v>
      </c>
      <c r="Z626" s="411">
        <f t="shared" si="191"/>
        <v>0</v>
      </c>
      <c r="AA626" s="411">
        <f t="shared" si="191"/>
        <v>0</v>
      </c>
      <c r="AB626" s="411">
        <f t="shared" si="191"/>
        <v>0</v>
      </c>
      <c r="AC626" s="411">
        <f t="shared" si="191"/>
        <v>0</v>
      </c>
      <c r="AD626" s="411">
        <f t="shared" si="191"/>
        <v>0</v>
      </c>
      <c r="AE626" s="411">
        <f t="shared" si="191"/>
        <v>0</v>
      </c>
      <c r="AF626" s="411">
        <f t="shared" si="191"/>
        <v>0</v>
      </c>
      <c r="AG626" s="411">
        <f t="shared" si="191"/>
        <v>0</v>
      </c>
      <c r="AH626" s="411">
        <f t="shared" si="191"/>
        <v>0</v>
      </c>
      <c r="AI626" s="411">
        <f t="shared" si="191"/>
        <v>0</v>
      </c>
      <c r="AJ626" s="411">
        <f t="shared" si="191"/>
        <v>0</v>
      </c>
      <c r="AK626" s="411">
        <f t="shared" si="191"/>
        <v>0</v>
      </c>
      <c r="AL626" s="411">
        <f t="shared" si="191"/>
        <v>0</v>
      </c>
      <c r="AM626" s="311"/>
    </row>
    <row r="627" spans="1:39" hidden="1" outlineLevel="1">
      <c r="A627" s="531"/>
      <c r="B627" s="314"/>
      <c r="C627" s="312"/>
      <c r="D627" s="316"/>
      <c r="E627" s="316"/>
      <c r="F627" s="316"/>
      <c r="G627" s="316"/>
      <c r="H627" s="316"/>
      <c r="I627" s="316"/>
      <c r="J627" s="316"/>
      <c r="K627" s="316"/>
      <c r="L627" s="316"/>
      <c r="M627" s="316"/>
      <c r="N627" s="291"/>
      <c r="O627" s="316"/>
      <c r="P627" s="316"/>
      <c r="Q627" s="316"/>
      <c r="R627" s="316"/>
      <c r="S627" s="316"/>
      <c r="T627" s="316"/>
      <c r="U627" s="316"/>
      <c r="V627" s="316"/>
      <c r="W627" s="316"/>
      <c r="X627" s="316"/>
      <c r="Y627" s="416"/>
      <c r="Z627" s="417"/>
      <c r="AA627" s="416"/>
      <c r="AB627" s="416"/>
      <c r="AC627" s="416"/>
      <c r="AD627" s="416"/>
      <c r="AE627" s="416"/>
      <c r="AF627" s="416"/>
      <c r="AG627" s="416"/>
      <c r="AH627" s="416"/>
      <c r="AI627" s="416"/>
      <c r="AJ627" s="416"/>
      <c r="AK627" s="416"/>
      <c r="AL627" s="416"/>
      <c r="AM627" s="313"/>
    </row>
    <row r="628" spans="1:39" ht="30" hidden="1" outlineLevel="1">
      <c r="A628" s="531">
        <v>9</v>
      </c>
      <c r="B628" s="428" t="s">
        <v>102</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5"/>
      <c r="Z628" s="410"/>
      <c r="AA628" s="410"/>
      <c r="AB628" s="410"/>
      <c r="AC628" s="410"/>
      <c r="AD628" s="410"/>
      <c r="AE628" s="410"/>
      <c r="AF628" s="415"/>
      <c r="AG628" s="415"/>
      <c r="AH628" s="415"/>
      <c r="AI628" s="415"/>
      <c r="AJ628" s="415"/>
      <c r="AK628" s="415"/>
      <c r="AL628" s="415"/>
      <c r="AM628" s="296">
        <f>SUM(Y628:AL628)</f>
        <v>0</v>
      </c>
    </row>
    <row r="629" spans="1:39" hidden="1" outlineLevel="1">
      <c r="A629" s="531"/>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 t="shared" ref="Y629:AL629" si="192">Y628</f>
        <v>0</v>
      </c>
      <c r="Z629" s="411">
        <f t="shared" si="192"/>
        <v>0</v>
      </c>
      <c r="AA629" s="411">
        <f t="shared" si="192"/>
        <v>0</v>
      </c>
      <c r="AB629" s="411">
        <f t="shared" si="192"/>
        <v>0</v>
      </c>
      <c r="AC629" s="411">
        <f t="shared" si="192"/>
        <v>0</v>
      </c>
      <c r="AD629" s="411">
        <f t="shared" si="192"/>
        <v>0</v>
      </c>
      <c r="AE629" s="411">
        <f t="shared" si="192"/>
        <v>0</v>
      </c>
      <c r="AF629" s="411">
        <f t="shared" si="192"/>
        <v>0</v>
      </c>
      <c r="AG629" s="411">
        <f t="shared" si="192"/>
        <v>0</v>
      </c>
      <c r="AH629" s="411">
        <f t="shared" si="192"/>
        <v>0</v>
      </c>
      <c r="AI629" s="411">
        <f t="shared" si="192"/>
        <v>0</v>
      </c>
      <c r="AJ629" s="411">
        <f t="shared" si="192"/>
        <v>0</v>
      </c>
      <c r="AK629" s="411">
        <f t="shared" si="192"/>
        <v>0</v>
      </c>
      <c r="AL629" s="411">
        <f t="shared" si="192"/>
        <v>0</v>
      </c>
      <c r="AM629" s="311"/>
    </row>
    <row r="630" spans="1:39" hidden="1" outlineLevel="1">
      <c r="A630" s="531"/>
      <c r="B630" s="314"/>
      <c r="C630" s="312"/>
      <c r="D630" s="316"/>
      <c r="E630" s="316"/>
      <c r="F630" s="316"/>
      <c r="G630" s="316"/>
      <c r="H630" s="316"/>
      <c r="I630" s="316"/>
      <c r="J630" s="316"/>
      <c r="K630" s="316"/>
      <c r="L630" s="316"/>
      <c r="M630" s="316"/>
      <c r="N630" s="291"/>
      <c r="O630" s="316"/>
      <c r="P630" s="316"/>
      <c r="Q630" s="316"/>
      <c r="R630" s="316"/>
      <c r="S630" s="316"/>
      <c r="T630" s="316"/>
      <c r="U630" s="316"/>
      <c r="V630" s="316"/>
      <c r="W630" s="316"/>
      <c r="X630" s="316"/>
      <c r="Y630" s="416"/>
      <c r="Z630" s="416"/>
      <c r="AA630" s="416"/>
      <c r="AB630" s="416"/>
      <c r="AC630" s="416"/>
      <c r="AD630" s="416"/>
      <c r="AE630" s="416"/>
      <c r="AF630" s="416"/>
      <c r="AG630" s="416"/>
      <c r="AH630" s="416"/>
      <c r="AI630" s="416"/>
      <c r="AJ630" s="416"/>
      <c r="AK630" s="416"/>
      <c r="AL630" s="416"/>
      <c r="AM630" s="313"/>
    </row>
    <row r="631" spans="1:39" ht="30" hidden="1" outlineLevel="1">
      <c r="A631" s="531">
        <v>10</v>
      </c>
      <c r="B631" s="428" t="s">
        <v>103</v>
      </c>
      <c r="C631" s="291" t="s">
        <v>25</v>
      </c>
      <c r="D631" s="295"/>
      <c r="E631" s="295"/>
      <c r="F631" s="295"/>
      <c r="G631" s="295"/>
      <c r="H631" s="295"/>
      <c r="I631" s="295"/>
      <c r="J631" s="295"/>
      <c r="K631" s="295"/>
      <c r="L631" s="295"/>
      <c r="M631" s="295"/>
      <c r="N631" s="295">
        <v>3</v>
      </c>
      <c r="O631" s="295"/>
      <c r="P631" s="295"/>
      <c r="Q631" s="295"/>
      <c r="R631" s="295"/>
      <c r="S631" s="295"/>
      <c r="T631" s="295"/>
      <c r="U631" s="295"/>
      <c r="V631" s="295"/>
      <c r="W631" s="295"/>
      <c r="X631" s="295"/>
      <c r="Y631" s="415"/>
      <c r="Z631" s="410"/>
      <c r="AA631" s="410"/>
      <c r="AB631" s="410"/>
      <c r="AC631" s="410"/>
      <c r="AD631" s="410"/>
      <c r="AE631" s="410"/>
      <c r="AF631" s="415"/>
      <c r="AG631" s="415"/>
      <c r="AH631" s="415"/>
      <c r="AI631" s="415"/>
      <c r="AJ631" s="415"/>
      <c r="AK631" s="415"/>
      <c r="AL631" s="415"/>
      <c r="AM631" s="296">
        <f>SUM(Y631:AL631)</f>
        <v>0</v>
      </c>
    </row>
    <row r="632" spans="1:39" hidden="1" outlineLevel="1">
      <c r="A632" s="531"/>
      <c r="B632" s="294" t="s">
        <v>310</v>
      </c>
      <c r="C632" s="291" t="s">
        <v>163</v>
      </c>
      <c r="D632" s="295"/>
      <c r="E632" s="295"/>
      <c r="F632" s="295"/>
      <c r="G632" s="295"/>
      <c r="H632" s="295"/>
      <c r="I632" s="295"/>
      <c r="J632" s="295"/>
      <c r="K632" s="295"/>
      <c r="L632" s="295"/>
      <c r="M632" s="295"/>
      <c r="N632" s="295">
        <f>N631</f>
        <v>3</v>
      </c>
      <c r="O632" s="295"/>
      <c r="P632" s="295"/>
      <c r="Q632" s="295"/>
      <c r="R632" s="295"/>
      <c r="S632" s="295"/>
      <c r="T632" s="295"/>
      <c r="U632" s="295"/>
      <c r="V632" s="295"/>
      <c r="W632" s="295"/>
      <c r="X632" s="295"/>
      <c r="Y632" s="411">
        <f t="shared" ref="Y632:AL632" si="193">Y631</f>
        <v>0</v>
      </c>
      <c r="Z632" s="411">
        <f t="shared" si="193"/>
        <v>0</v>
      </c>
      <c r="AA632" s="411">
        <f t="shared" si="193"/>
        <v>0</v>
      </c>
      <c r="AB632" s="411">
        <f t="shared" si="193"/>
        <v>0</v>
      </c>
      <c r="AC632" s="411">
        <f t="shared" si="193"/>
        <v>0</v>
      </c>
      <c r="AD632" s="411">
        <f t="shared" si="193"/>
        <v>0</v>
      </c>
      <c r="AE632" s="411">
        <f t="shared" si="193"/>
        <v>0</v>
      </c>
      <c r="AF632" s="411">
        <f t="shared" si="193"/>
        <v>0</v>
      </c>
      <c r="AG632" s="411">
        <f t="shared" si="193"/>
        <v>0</v>
      </c>
      <c r="AH632" s="411">
        <f t="shared" si="193"/>
        <v>0</v>
      </c>
      <c r="AI632" s="411">
        <f t="shared" si="193"/>
        <v>0</v>
      </c>
      <c r="AJ632" s="411">
        <f t="shared" si="193"/>
        <v>0</v>
      </c>
      <c r="AK632" s="411">
        <f t="shared" si="193"/>
        <v>0</v>
      </c>
      <c r="AL632" s="411">
        <f t="shared" si="193"/>
        <v>0</v>
      </c>
      <c r="AM632" s="311"/>
    </row>
    <row r="633" spans="1:39" hidden="1" outlineLevel="1">
      <c r="A633" s="531"/>
      <c r="B633" s="314"/>
      <c r="C633" s="312"/>
      <c r="D633" s="316"/>
      <c r="E633" s="316"/>
      <c r="F633" s="316"/>
      <c r="G633" s="316"/>
      <c r="H633" s="316"/>
      <c r="I633" s="316"/>
      <c r="J633" s="316"/>
      <c r="K633" s="316"/>
      <c r="L633" s="316"/>
      <c r="M633" s="316"/>
      <c r="N633" s="291"/>
      <c r="O633" s="316"/>
      <c r="P633" s="316"/>
      <c r="Q633" s="316"/>
      <c r="R633" s="316"/>
      <c r="S633" s="316"/>
      <c r="T633" s="316"/>
      <c r="U633" s="316"/>
      <c r="V633" s="316"/>
      <c r="W633" s="316"/>
      <c r="X633" s="316"/>
      <c r="Y633" s="416"/>
      <c r="Z633" s="417"/>
      <c r="AA633" s="416"/>
      <c r="AB633" s="416"/>
      <c r="AC633" s="416"/>
      <c r="AD633" s="416"/>
      <c r="AE633" s="416"/>
      <c r="AF633" s="416"/>
      <c r="AG633" s="416"/>
      <c r="AH633" s="416"/>
      <c r="AI633" s="416"/>
      <c r="AJ633" s="416"/>
      <c r="AK633" s="416"/>
      <c r="AL633" s="416"/>
      <c r="AM633" s="313"/>
    </row>
    <row r="634" spans="1:39" ht="15.75" hidden="1" outlineLevel="1">
      <c r="A634" s="531"/>
      <c r="B634" s="288" t="s">
        <v>10</v>
      </c>
      <c r="C634" s="289"/>
      <c r="D634" s="289"/>
      <c r="E634" s="289"/>
      <c r="F634" s="289"/>
      <c r="G634" s="289"/>
      <c r="H634" s="289"/>
      <c r="I634" s="289"/>
      <c r="J634" s="289"/>
      <c r="K634" s="289"/>
      <c r="L634" s="289"/>
      <c r="M634" s="289"/>
      <c r="N634" s="290"/>
      <c r="O634" s="289"/>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39" ht="30" hidden="1" outlineLevel="1">
      <c r="A635" s="531">
        <v>11</v>
      </c>
      <c r="B635" s="428" t="s">
        <v>104</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26"/>
      <c r="Z635" s="410"/>
      <c r="AA635" s="410"/>
      <c r="AB635" s="410"/>
      <c r="AC635" s="410"/>
      <c r="AD635" s="410"/>
      <c r="AE635" s="410"/>
      <c r="AF635" s="415"/>
      <c r="AG635" s="415"/>
      <c r="AH635" s="415"/>
      <c r="AI635" s="415"/>
      <c r="AJ635" s="415"/>
      <c r="AK635" s="415"/>
      <c r="AL635" s="415"/>
      <c r="AM635" s="296">
        <f>SUM(Y635:AL635)</f>
        <v>0</v>
      </c>
    </row>
    <row r="636" spans="1:39" hidden="1" outlineLevel="1">
      <c r="A636" s="531"/>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 t="shared" ref="Y636:AL636" si="194">Y635</f>
        <v>0</v>
      </c>
      <c r="Z636" s="411">
        <f t="shared" si="194"/>
        <v>0</v>
      </c>
      <c r="AA636" s="411">
        <f t="shared" si="194"/>
        <v>0</v>
      </c>
      <c r="AB636" s="411">
        <f t="shared" si="194"/>
        <v>0</v>
      </c>
      <c r="AC636" s="411">
        <f t="shared" si="194"/>
        <v>0</v>
      </c>
      <c r="AD636" s="411">
        <f t="shared" si="194"/>
        <v>0</v>
      </c>
      <c r="AE636" s="411">
        <f t="shared" si="194"/>
        <v>0</v>
      </c>
      <c r="AF636" s="411">
        <f t="shared" si="194"/>
        <v>0</v>
      </c>
      <c r="AG636" s="411">
        <f t="shared" si="194"/>
        <v>0</v>
      </c>
      <c r="AH636" s="411">
        <f t="shared" si="194"/>
        <v>0</v>
      </c>
      <c r="AI636" s="411">
        <f t="shared" si="194"/>
        <v>0</v>
      </c>
      <c r="AJ636" s="411">
        <f t="shared" si="194"/>
        <v>0</v>
      </c>
      <c r="AK636" s="411">
        <f t="shared" si="194"/>
        <v>0</v>
      </c>
      <c r="AL636" s="411">
        <f t="shared" si="194"/>
        <v>0</v>
      </c>
      <c r="AM636" s="297"/>
    </row>
    <row r="637" spans="1:39" hidden="1" outlineLevel="1">
      <c r="A637" s="531"/>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21"/>
      <c r="AA637" s="421"/>
      <c r="AB637" s="421"/>
      <c r="AC637" s="421"/>
      <c r="AD637" s="421"/>
      <c r="AE637" s="421"/>
      <c r="AF637" s="421"/>
      <c r="AG637" s="421"/>
      <c r="AH637" s="421"/>
      <c r="AI637" s="421"/>
      <c r="AJ637" s="421"/>
      <c r="AK637" s="421"/>
      <c r="AL637" s="421"/>
      <c r="AM637" s="306"/>
    </row>
    <row r="638" spans="1:39" ht="45" hidden="1" outlineLevel="1">
      <c r="A638" s="531">
        <v>12</v>
      </c>
      <c r="B638" s="428" t="s">
        <v>105</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5"/>
      <c r="AG638" s="415"/>
      <c r="AH638" s="415"/>
      <c r="AI638" s="415"/>
      <c r="AJ638" s="415"/>
      <c r="AK638" s="415"/>
      <c r="AL638" s="415"/>
      <c r="AM638" s="296">
        <f>SUM(Y638:AL638)</f>
        <v>0</v>
      </c>
    </row>
    <row r="639" spans="1:39" hidden="1" outlineLevel="1">
      <c r="A639" s="531"/>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 t="shared" ref="Y639:AL639" si="195">Y638</f>
        <v>0</v>
      </c>
      <c r="Z639" s="411">
        <f t="shared" si="195"/>
        <v>0</v>
      </c>
      <c r="AA639" s="411">
        <f t="shared" si="195"/>
        <v>0</v>
      </c>
      <c r="AB639" s="411">
        <f t="shared" si="195"/>
        <v>0</v>
      </c>
      <c r="AC639" s="411">
        <f t="shared" si="195"/>
        <v>0</v>
      </c>
      <c r="AD639" s="411">
        <f t="shared" si="195"/>
        <v>0</v>
      </c>
      <c r="AE639" s="411">
        <f t="shared" si="195"/>
        <v>0</v>
      </c>
      <c r="AF639" s="411">
        <f t="shared" si="195"/>
        <v>0</v>
      </c>
      <c r="AG639" s="411">
        <f t="shared" si="195"/>
        <v>0</v>
      </c>
      <c r="AH639" s="411">
        <f t="shared" si="195"/>
        <v>0</v>
      </c>
      <c r="AI639" s="411">
        <f t="shared" si="195"/>
        <v>0</v>
      </c>
      <c r="AJ639" s="411">
        <f t="shared" si="195"/>
        <v>0</v>
      </c>
      <c r="AK639" s="411">
        <f t="shared" si="195"/>
        <v>0</v>
      </c>
      <c r="AL639" s="411">
        <f t="shared" si="195"/>
        <v>0</v>
      </c>
      <c r="AM639" s="297"/>
    </row>
    <row r="640" spans="1:39" hidden="1" outlineLevel="1">
      <c r="A640" s="531"/>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22"/>
      <c r="Z640" s="422"/>
      <c r="AA640" s="412"/>
      <c r="AB640" s="412"/>
      <c r="AC640" s="412"/>
      <c r="AD640" s="412"/>
      <c r="AE640" s="412"/>
      <c r="AF640" s="412"/>
      <c r="AG640" s="412"/>
      <c r="AH640" s="412"/>
      <c r="AI640" s="412"/>
      <c r="AJ640" s="412"/>
      <c r="AK640" s="412"/>
      <c r="AL640" s="412"/>
      <c r="AM640" s="306"/>
    </row>
    <row r="641" spans="1:40" ht="30" hidden="1" outlineLevel="1">
      <c r="A641" s="531">
        <v>13</v>
      </c>
      <c r="B641" s="428" t="s">
        <v>106</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5"/>
      <c r="AG641" s="415"/>
      <c r="AH641" s="415"/>
      <c r="AI641" s="415"/>
      <c r="AJ641" s="415"/>
      <c r="AK641" s="415"/>
      <c r="AL641" s="415"/>
      <c r="AM641" s="296">
        <f>SUM(Y641:AL641)</f>
        <v>0</v>
      </c>
    </row>
    <row r="642" spans="1:40" hidden="1" outlineLevel="1">
      <c r="A642" s="531"/>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 t="shared" ref="Y642:AL642" si="196">Y641</f>
        <v>0</v>
      </c>
      <c r="Z642" s="411">
        <f t="shared" si="196"/>
        <v>0</v>
      </c>
      <c r="AA642" s="411">
        <f t="shared" si="196"/>
        <v>0</v>
      </c>
      <c r="AB642" s="411">
        <f t="shared" si="196"/>
        <v>0</v>
      </c>
      <c r="AC642" s="411">
        <f t="shared" si="196"/>
        <v>0</v>
      </c>
      <c r="AD642" s="411">
        <f t="shared" si="196"/>
        <v>0</v>
      </c>
      <c r="AE642" s="411">
        <f t="shared" si="196"/>
        <v>0</v>
      </c>
      <c r="AF642" s="411">
        <f t="shared" si="196"/>
        <v>0</v>
      </c>
      <c r="AG642" s="411">
        <f t="shared" si="196"/>
        <v>0</v>
      </c>
      <c r="AH642" s="411">
        <f t="shared" si="196"/>
        <v>0</v>
      </c>
      <c r="AI642" s="411">
        <f t="shared" si="196"/>
        <v>0</v>
      </c>
      <c r="AJ642" s="411">
        <f t="shared" si="196"/>
        <v>0</v>
      </c>
      <c r="AK642" s="411">
        <f t="shared" si="196"/>
        <v>0</v>
      </c>
      <c r="AL642" s="411">
        <f t="shared" si="196"/>
        <v>0</v>
      </c>
      <c r="AM642" s="306"/>
    </row>
    <row r="643" spans="1:40" hidden="1" outlineLevel="1">
      <c r="A643" s="531"/>
      <c r="B643" s="315"/>
      <c r="C643" s="305"/>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6"/>
    </row>
    <row r="644" spans="1:40" ht="15.75" hidden="1" outlineLevel="1">
      <c r="A644" s="531"/>
      <c r="B644" s="288" t="s">
        <v>107</v>
      </c>
      <c r="C644" s="289"/>
      <c r="D644" s="290"/>
      <c r="E644" s="290"/>
      <c r="F644" s="290"/>
      <c r="G644" s="290"/>
      <c r="H644" s="290"/>
      <c r="I644" s="290"/>
      <c r="J644" s="290"/>
      <c r="K644" s="290"/>
      <c r="L644" s="290"/>
      <c r="M644" s="290"/>
      <c r="N644" s="290"/>
      <c r="O644" s="290"/>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40" hidden="1" outlineLevel="1">
      <c r="A645" s="531">
        <v>14</v>
      </c>
      <c r="B645" s="315" t="s">
        <v>108</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hidden="1" outlineLevel="1">
      <c r="A646" s="531"/>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 t="shared" ref="Y646:AL646" si="197">Y645</f>
        <v>0</v>
      </c>
      <c r="Z646" s="411">
        <f t="shared" si="197"/>
        <v>0</v>
      </c>
      <c r="AA646" s="411">
        <f t="shared" si="197"/>
        <v>0</v>
      </c>
      <c r="AB646" s="411">
        <f t="shared" si="197"/>
        <v>0</v>
      </c>
      <c r="AC646" s="411">
        <f t="shared" si="197"/>
        <v>0</v>
      </c>
      <c r="AD646" s="411">
        <f t="shared" si="197"/>
        <v>0</v>
      </c>
      <c r="AE646" s="411">
        <f t="shared" si="197"/>
        <v>0</v>
      </c>
      <c r="AF646" s="411">
        <f t="shared" si="197"/>
        <v>0</v>
      </c>
      <c r="AG646" s="411">
        <f t="shared" si="197"/>
        <v>0</v>
      </c>
      <c r="AH646" s="411">
        <f t="shared" si="197"/>
        <v>0</v>
      </c>
      <c r="AI646" s="411">
        <f t="shared" si="197"/>
        <v>0</v>
      </c>
      <c r="AJ646" s="411">
        <f t="shared" si="197"/>
        <v>0</v>
      </c>
      <c r="AK646" s="411">
        <f t="shared" si="197"/>
        <v>0</v>
      </c>
      <c r="AL646" s="411">
        <f t="shared" si="197"/>
        <v>0</v>
      </c>
      <c r="AM646" s="515"/>
      <c r="AN646" s="629"/>
    </row>
    <row r="647" spans="1:40" hidden="1" outlineLevel="1">
      <c r="A647" s="531"/>
      <c r="B647" s="315"/>
      <c r="C647" s="305"/>
      <c r="D647" s="291"/>
      <c r="E647" s="291"/>
      <c r="F647" s="291"/>
      <c r="G647" s="291"/>
      <c r="H647" s="291"/>
      <c r="I647" s="291"/>
      <c r="J647" s="291"/>
      <c r="K647" s="291"/>
      <c r="L647" s="291"/>
      <c r="M647" s="291"/>
      <c r="N647" s="467"/>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1"/>
      <c r="AN647" s="629"/>
    </row>
    <row r="648" spans="1:40" s="309" customFormat="1" ht="15.75" hidden="1" outlineLevel="1">
      <c r="A648" s="531"/>
      <c r="B648" s="288" t="s">
        <v>489</v>
      </c>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6"/>
      <c r="AF648" s="416"/>
      <c r="AG648" s="416"/>
      <c r="AH648" s="416"/>
      <c r="AI648" s="416"/>
      <c r="AJ648" s="416"/>
      <c r="AK648" s="416"/>
      <c r="AL648" s="416"/>
      <c r="AM648" s="516"/>
      <c r="AN648" s="630"/>
    </row>
    <row r="649" spans="1:40" hidden="1" outlineLevel="1">
      <c r="A649" s="531">
        <v>15</v>
      </c>
      <c r="B649" s="294" t="s">
        <v>494</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10"/>
      <c r="Z649" s="410"/>
      <c r="AA649" s="410"/>
      <c r="AB649" s="410"/>
      <c r="AC649" s="410"/>
      <c r="AD649" s="410"/>
      <c r="AE649" s="410"/>
      <c r="AF649" s="410"/>
      <c r="AG649" s="410"/>
      <c r="AH649" s="410"/>
      <c r="AI649" s="410"/>
      <c r="AJ649" s="410"/>
      <c r="AK649" s="410"/>
      <c r="AL649" s="410"/>
      <c r="AM649" s="296">
        <f>SUM(Y649:AL649)</f>
        <v>0</v>
      </c>
    </row>
    <row r="650" spans="1:40" hidden="1" outlineLevel="1">
      <c r="A650" s="531"/>
      <c r="B650" s="294" t="s">
        <v>310</v>
      </c>
      <c r="C650" s="291" t="s">
        <v>163</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98">Z649</f>
        <v>0</v>
      </c>
      <c r="AA650" s="411">
        <f t="shared" si="198"/>
        <v>0</v>
      </c>
      <c r="AB650" s="411">
        <f t="shared" si="198"/>
        <v>0</v>
      </c>
      <c r="AC650" s="411">
        <f t="shared" si="198"/>
        <v>0</v>
      </c>
      <c r="AD650" s="411">
        <f t="shared" si="198"/>
        <v>0</v>
      </c>
      <c r="AE650" s="411">
        <f t="shared" si="198"/>
        <v>0</v>
      </c>
      <c r="AF650" s="411">
        <f t="shared" si="198"/>
        <v>0</v>
      </c>
      <c r="AG650" s="411">
        <f t="shared" si="198"/>
        <v>0</v>
      </c>
      <c r="AH650" s="411">
        <f t="shared" si="198"/>
        <v>0</v>
      </c>
      <c r="AI650" s="411">
        <f t="shared" si="198"/>
        <v>0</v>
      </c>
      <c r="AJ650" s="411">
        <f t="shared" si="198"/>
        <v>0</v>
      </c>
      <c r="AK650" s="411">
        <f t="shared" si="198"/>
        <v>0</v>
      </c>
      <c r="AL650" s="411">
        <f t="shared" si="198"/>
        <v>0</v>
      </c>
      <c r="AM650" s="297"/>
    </row>
    <row r="651" spans="1:40" hidden="1" outlineLevel="1">
      <c r="A651" s="531"/>
      <c r="B651" s="315"/>
      <c r="C651" s="305"/>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40" s="283" customFormat="1" hidden="1" outlineLevel="1">
      <c r="A652" s="531">
        <v>16</v>
      </c>
      <c r="B652" s="324" t="s">
        <v>490</v>
      </c>
      <c r="C652" s="291" t="s">
        <v>25</v>
      </c>
      <c r="D652" s="295"/>
      <c r="E652" s="295"/>
      <c r="F652" s="295"/>
      <c r="G652" s="295"/>
      <c r="H652" s="295"/>
      <c r="I652" s="295"/>
      <c r="J652" s="295"/>
      <c r="K652" s="295"/>
      <c r="L652" s="295"/>
      <c r="M652" s="295"/>
      <c r="N652" s="295">
        <v>0</v>
      </c>
      <c r="O652" s="295"/>
      <c r="P652" s="295"/>
      <c r="Q652" s="295"/>
      <c r="R652" s="295"/>
      <c r="S652" s="295"/>
      <c r="T652" s="295"/>
      <c r="U652" s="295"/>
      <c r="V652" s="295"/>
      <c r="W652" s="295"/>
      <c r="X652" s="295"/>
      <c r="Y652" s="410"/>
      <c r="Z652" s="410"/>
      <c r="AA652" s="410"/>
      <c r="AB652" s="410"/>
      <c r="AC652" s="410"/>
      <c r="AD652" s="410"/>
      <c r="AE652" s="410"/>
      <c r="AF652" s="410"/>
      <c r="AG652" s="410"/>
      <c r="AH652" s="410"/>
      <c r="AI652" s="410"/>
      <c r="AJ652" s="410"/>
      <c r="AK652" s="410"/>
      <c r="AL652" s="410"/>
      <c r="AM652" s="296">
        <f>SUM(Y652:AL652)</f>
        <v>0</v>
      </c>
    </row>
    <row r="653" spans="1:40" s="283" customFormat="1" hidden="1" outlineLevel="1">
      <c r="A653" s="531"/>
      <c r="B653" s="294" t="s">
        <v>310</v>
      </c>
      <c r="C653" s="291" t="s">
        <v>163</v>
      </c>
      <c r="D653" s="295"/>
      <c r="E653" s="295"/>
      <c r="F653" s="295"/>
      <c r="G653" s="295"/>
      <c r="H653" s="295"/>
      <c r="I653" s="295"/>
      <c r="J653" s="295"/>
      <c r="K653" s="295"/>
      <c r="L653" s="295"/>
      <c r="M653" s="295"/>
      <c r="N653" s="295">
        <f>N652</f>
        <v>0</v>
      </c>
      <c r="O653" s="295"/>
      <c r="P653" s="295"/>
      <c r="Q653" s="295"/>
      <c r="R653" s="295"/>
      <c r="S653" s="295"/>
      <c r="T653" s="295"/>
      <c r="U653" s="295"/>
      <c r="V653" s="295"/>
      <c r="W653" s="295"/>
      <c r="X653" s="295"/>
      <c r="Y653" s="411">
        <f>Y652</f>
        <v>0</v>
      </c>
      <c r="Z653" s="411">
        <f t="shared" ref="Z653:AL653" si="199">Z652</f>
        <v>0</v>
      </c>
      <c r="AA653" s="411">
        <f t="shared" si="199"/>
        <v>0</v>
      </c>
      <c r="AB653" s="411">
        <f t="shared" si="199"/>
        <v>0</v>
      </c>
      <c r="AC653" s="411">
        <f t="shared" si="199"/>
        <v>0</v>
      </c>
      <c r="AD653" s="411">
        <f t="shared" si="199"/>
        <v>0</v>
      </c>
      <c r="AE653" s="411">
        <f t="shared" si="199"/>
        <v>0</v>
      </c>
      <c r="AF653" s="411">
        <f t="shared" si="199"/>
        <v>0</v>
      </c>
      <c r="AG653" s="411">
        <f t="shared" si="199"/>
        <v>0</v>
      </c>
      <c r="AH653" s="411">
        <f t="shared" si="199"/>
        <v>0</v>
      </c>
      <c r="AI653" s="411">
        <f t="shared" si="199"/>
        <v>0</v>
      </c>
      <c r="AJ653" s="411">
        <f t="shared" si="199"/>
        <v>0</v>
      </c>
      <c r="AK653" s="411">
        <f t="shared" si="199"/>
        <v>0</v>
      </c>
      <c r="AL653" s="411">
        <f t="shared" si="199"/>
        <v>0</v>
      </c>
      <c r="AM653" s="297"/>
    </row>
    <row r="654" spans="1:40" s="283" customFormat="1" hidden="1" outlineLevel="1">
      <c r="A654" s="531"/>
      <c r="B654" s="32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6"/>
      <c r="AF654" s="416"/>
      <c r="AG654" s="416"/>
      <c r="AH654" s="416"/>
      <c r="AI654" s="416"/>
      <c r="AJ654" s="416"/>
      <c r="AK654" s="416"/>
      <c r="AL654" s="416"/>
      <c r="AM654" s="313"/>
    </row>
    <row r="655" spans="1:40" ht="15.75" hidden="1" outlineLevel="1">
      <c r="A655" s="531"/>
      <c r="B655" s="518" t="s">
        <v>495</v>
      </c>
      <c r="C655" s="320"/>
      <c r="D655" s="290"/>
      <c r="E655" s="289"/>
      <c r="F655" s="289"/>
      <c r="G655" s="289"/>
      <c r="H655" s="289"/>
      <c r="I655" s="289"/>
      <c r="J655" s="289"/>
      <c r="K655" s="289"/>
      <c r="L655" s="289"/>
      <c r="M655" s="289"/>
      <c r="N655" s="290"/>
      <c r="O655" s="289"/>
      <c r="P655" s="289"/>
      <c r="Q655" s="289"/>
      <c r="R655" s="289"/>
      <c r="S655" s="289"/>
      <c r="T655" s="289"/>
      <c r="U655" s="289"/>
      <c r="V655" s="289"/>
      <c r="W655" s="289"/>
      <c r="X655" s="289"/>
      <c r="Y655" s="414"/>
      <c r="Z655" s="414"/>
      <c r="AA655" s="414"/>
      <c r="AB655" s="414"/>
      <c r="AC655" s="414"/>
      <c r="AD655" s="414"/>
      <c r="AE655" s="414"/>
      <c r="AF655" s="414"/>
      <c r="AG655" s="414"/>
      <c r="AH655" s="414"/>
      <c r="AI655" s="414"/>
      <c r="AJ655" s="414"/>
      <c r="AK655" s="414"/>
      <c r="AL655" s="414"/>
      <c r="AM655" s="292"/>
    </row>
    <row r="656" spans="1:40" hidden="1" outlineLevel="1">
      <c r="A656" s="531">
        <v>17</v>
      </c>
      <c r="B656" s="428" t="s">
        <v>112</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idden="1" outlineLevel="1">
      <c r="A657" s="531"/>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L657" si="200">Z656</f>
        <v>0</v>
      </c>
      <c r="AA657" s="411">
        <f t="shared" si="200"/>
        <v>0</v>
      </c>
      <c r="AB657" s="411">
        <f t="shared" si="200"/>
        <v>0</v>
      </c>
      <c r="AC657" s="411">
        <f t="shared" si="200"/>
        <v>0</v>
      </c>
      <c r="AD657" s="411">
        <f t="shared" si="200"/>
        <v>0</v>
      </c>
      <c r="AE657" s="411">
        <f t="shared" si="200"/>
        <v>0</v>
      </c>
      <c r="AF657" s="411">
        <f t="shared" si="200"/>
        <v>0</v>
      </c>
      <c r="AG657" s="411">
        <f t="shared" si="200"/>
        <v>0</v>
      </c>
      <c r="AH657" s="411">
        <f t="shared" si="200"/>
        <v>0</v>
      </c>
      <c r="AI657" s="411">
        <f t="shared" si="200"/>
        <v>0</v>
      </c>
      <c r="AJ657" s="411">
        <f t="shared" si="200"/>
        <v>0</v>
      </c>
      <c r="AK657" s="411">
        <f t="shared" si="200"/>
        <v>0</v>
      </c>
      <c r="AL657" s="411">
        <f t="shared" si="200"/>
        <v>0</v>
      </c>
      <c r="AM657" s="306"/>
    </row>
    <row r="658" spans="1:39" hidden="1" outlineLevel="1">
      <c r="A658" s="531"/>
      <c r="B658" s="294"/>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idden="1" outlineLevel="1">
      <c r="A659" s="531">
        <v>18</v>
      </c>
      <c r="B659" s="428" t="s">
        <v>109</v>
      </c>
      <c r="C659" s="291" t="s">
        <v>25</v>
      </c>
      <c r="D659" s="295"/>
      <c r="E659" s="295"/>
      <c r="F659" s="295"/>
      <c r="G659" s="295"/>
      <c r="H659" s="295"/>
      <c r="I659" s="295"/>
      <c r="J659" s="295"/>
      <c r="K659" s="295"/>
      <c r="L659" s="295"/>
      <c r="M659" s="295"/>
      <c r="N659" s="295">
        <v>12</v>
      </c>
      <c r="O659" s="295"/>
      <c r="P659" s="295"/>
      <c r="Q659" s="295"/>
      <c r="R659" s="295"/>
      <c r="S659" s="295"/>
      <c r="T659" s="295"/>
      <c r="U659" s="295"/>
      <c r="V659" s="295"/>
      <c r="W659" s="295"/>
      <c r="X659" s="295"/>
      <c r="Y659" s="426"/>
      <c r="Z659" s="410"/>
      <c r="AA659" s="410"/>
      <c r="AB659" s="410"/>
      <c r="AC659" s="410"/>
      <c r="AD659" s="410"/>
      <c r="AE659" s="410"/>
      <c r="AF659" s="415"/>
      <c r="AG659" s="415"/>
      <c r="AH659" s="415"/>
      <c r="AI659" s="415"/>
      <c r="AJ659" s="415"/>
      <c r="AK659" s="415"/>
      <c r="AL659" s="415"/>
      <c r="AM659" s="296">
        <f>SUM(Y659:AL659)</f>
        <v>0</v>
      </c>
    </row>
    <row r="660" spans="1:39" hidden="1" outlineLevel="1">
      <c r="A660" s="531"/>
      <c r="B660" s="294" t="s">
        <v>310</v>
      </c>
      <c r="C660" s="291" t="s">
        <v>163</v>
      </c>
      <c r="D660" s="295"/>
      <c r="E660" s="295"/>
      <c r="F660" s="295"/>
      <c r="G660" s="295"/>
      <c r="H660" s="295"/>
      <c r="I660" s="295"/>
      <c r="J660" s="295"/>
      <c r="K660" s="295"/>
      <c r="L660" s="295"/>
      <c r="M660" s="295"/>
      <c r="N660" s="295">
        <f>N659</f>
        <v>12</v>
      </c>
      <c r="O660" s="295"/>
      <c r="P660" s="295"/>
      <c r="Q660" s="295"/>
      <c r="R660" s="295"/>
      <c r="S660" s="295"/>
      <c r="T660" s="295"/>
      <c r="U660" s="295"/>
      <c r="V660" s="295"/>
      <c r="W660" s="295"/>
      <c r="X660" s="295"/>
      <c r="Y660" s="411">
        <f>Y659</f>
        <v>0</v>
      </c>
      <c r="Z660" s="411">
        <f t="shared" ref="Z660:AL660" si="201">Z659</f>
        <v>0</v>
      </c>
      <c r="AA660" s="411">
        <f t="shared" si="201"/>
        <v>0</v>
      </c>
      <c r="AB660" s="411">
        <f t="shared" si="201"/>
        <v>0</v>
      </c>
      <c r="AC660" s="411">
        <f t="shared" si="201"/>
        <v>0</v>
      </c>
      <c r="AD660" s="411">
        <f t="shared" si="201"/>
        <v>0</v>
      </c>
      <c r="AE660" s="411">
        <f t="shared" si="201"/>
        <v>0</v>
      </c>
      <c r="AF660" s="411">
        <f t="shared" si="201"/>
        <v>0</v>
      </c>
      <c r="AG660" s="411">
        <f t="shared" si="201"/>
        <v>0</v>
      </c>
      <c r="AH660" s="411">
        <f t="shared" si="201"/>
        <v>0</v>
      </c>
      <c r="AI660" s="411">
        <f t="shared" si="201"/>
        <v>0</v>
      </c>
      <c r="AJ660" s="411">
        <f t="shared" si="201"/>
        <v>0</v>
      </c>
      <c r="AK660" s="411">
        <f t="shared" si="201"/>
        <v>0</v>
      </c>
      <c r="AL660" s="411">
        <f t="shared" si="201"/>
        <v>0</v>
      </c>
      <c r="AM660" s="306"/>
    </row>
    <row r="661" spans="1:39" hidden="1" outlineLevel="1">
      <c r="A661" s="531"/>
      <c r="B661" s="322"/>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3"/>
      <c r="Z661" s="424"/>
      <c r="AA661" s="424"/>
      <c r="AB661" s="424"/>
      <c r="AC661" s="424"/>
      <c r="AD661" s="424"/>
      <c r="AE661" s="424"/>
      <c r="AF661" s="424"/>
      <c r="AG661" s="424"/>
      <c r="AH661" s="424"/>
      <c r="AI661" s="424"/>
      <c r="AJ661" s="424"/>
      <c r="AK661" s="424"/>
      <c r="AL661" s="424"/>
      <c r="AM661" s="297"/>
    </row>
    <row r="662" spans="1:39" hidden="1" outlineLevel="1">
      <c r="A662" s="531">
        <v>19</v>
      </c>
      <c r="B662" s="428" t="s">
        <v>111</v>
      </c>
      <c r="C662" s="291" t="s">
        <v>25</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26"/>
      <c r="Z662" s="410"/>
      <c r="AA662" s="410"/>
      <c r="AB662" s="410"/>
      <c r="AC662" s="410"/>
      <c r="AD662" s="410"/>
      <c r="AE662" s="410"/>
      <c r="AF662" s="415"/>
      <c r="AG662" s="415"/>
      <c r="AH662" s="415"/>
      <c r="AI662" s="415"/>
      <c r="AJ662" s="415"/>
      <c r="AK662" s="415"/>
      <c r="AL662" s="415"/>
      <c r="AM662" s="296">
        <f>SUM(Y662:AL662)</f>
        <v>0</v>
      </c>
    </row>
    <row r="663" spans="1:39" hidden="1" outlineLevel="1">
      <c r="A663" s="531"/>
      <c r="B663" s="294" t="s">
        <v>310</v>
      </c>
      <c r="C663" s="291" t="s">
        <v>163</v>
      </c>
      <c r="D663" s="295"/>
      <c r="E663" s="295"/>
      <c r="F663" s="295"/>
      <c r="G663" s="295"/>
      <c r="H663" s="295"/>
      <c r="I663" s="295"/>
      <c r="J663" s="295"/>
      <c r="K663" s="295"/>
      <c r="L663" s="295"/>
      <c r="M663" s="295"/>
      <c r="N663" s="295">
        <f>N662</f>
        <v>12</v>
      </c>
      <c r="O663" s="295"/>
      <c r="P663" s="295"/>
      <c r="Q663" s="295"/>
      <c r="R663" s="295"/>
      <c r="S663" s="295"/>
      <c r="T663" s="295"/>
      <c r="U663" s="295"/>
      <c r="V663" s="295"/>
      <c r="W663" s="295"/>
      <c r="X663" s="295"/>
      <c r="Y663" s="411">
        <f>Y662</f>
        <v>0</v>
      </c>
      <c r="Z663" s="411">
        <f t="shared" ref="Z663:AL663" si="202">Z662</f>
        <v>0</v>
      </c>
      <c r="AA663" s="411">
        <f t="shared" si="202"/>
        <v>0</v>
      </c>
      <c r="AB663" s="411">
        <f t="shared" si="202"/>
        <v>0</v>
      </c>
      <c r="AC663" s="411">
        <f t="shared" si="202"/>
        <v>0</v>
      </c>
      <c r="AD663" s="411">
        <f t="shared" si="202"/>
        <v>0</v>
      </c>
      <c r="AE663" s="411">
        <f t="shared" si="202"/>
        <v>0</v>
      </c>
      <c r="AF663" s="411">
        <f t="shared" si="202"/>
        <v>0</v>
      </c>
      <c r="AG663" s="411">
        <f t="shared" si="202"/>
        <v>0</v>
      </c>
      <c r="AH663" s="411">
        <f t="shared" si="202"/>
        <v>0</v>
      </c>
      <c r="AI663" s="411">
        <f t="shared" si="202"/>
        <v>0</v>
      </c>
      <c r="AJ663" s="411">
        <f t="shared" si="202"/>
        <v>0</v>
      </c>
      <c r="AK663" s="411">
        <f t="shared" si="202"/>
        <v>0</v>
      </c>
      <c r="AL663" s="411">
        <f t="shared" si="202"/>
        <v>0</v>
      </c>
      <c r="AM663" s="297"/>
    </row>
    <row r="664" spans="1:39" hidden="1" outlineLevel="1">
      <c r="A664" s="531"/>
      <c r="B664" s="322"/>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12"/>
      <c r="Z664" s="412"/>
      <c r="AA664" s="412"/>
      <c r="AB664" s="412"/>
      <c r="AC664" s="412"/>
      <c r="AD664" s="412"/>
      <c r="AE664" s="412"/>
      <c r="AF664" s="412"/>
      <c r="AG664" s="412"/>
      <c r="AH664" s="412"/>
      <c r="AI664" s="412"/>
      <c r="AJ664" s="412"/>
      <c r="AK664" s="412"/>
      <c r="AL664" s="412"/>
      <c r="AM664" s="306"/>
    </row>
    <row r="665" spans="1:39" hidden="1" outlineLevel="1">
      <c r="A665" s="531">
        <v>20</v>
      </c>
      <c r="B665" s="428" t="s">
        <v>110</v>
      </c>
      <c r="C665" s="291" t="s">
        <v>25</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26"/>
      <c r="Z665" s="410"/>
      <c r="AA665" s="410"/>
      <c r="AB665" s="410"/>
      <c r="AC665" s="410"/>
      <c r="AD665" s="410"/>
      <c r="AE665" s="410"/>
      <c r="AF665" s="415"/>
      <c r="AG665" s="415"/>
      <c r="AH665" s="415"/>
      <c r="AI665" s="415"/>
      <c r="AJ665" s="415"/>
      <c r="AK665" s="415"/>
      <c r="AL665" s="415"/>
      <c r="AM665" s="296">
        <f>SUM(Y665:AL665)</f>
        <v>0</v>
      </c>
    </row>
    <row r="666" spans="1:39" hidden="1" outlineLevel="1">
      <c r="A666" s="531"/>
      <c r="B666" s="294" t="s">
        <v>310</v>
      </c>
      <c r="C666" s="291" t="s">
        <v>163</v>
      </c>
      <c r="D666" s="295"/>
      <c r="E666" s="295"/>
      <c r="F666" s="295"/>
      <c r="G666" s="295"/>
      <c r="H666" s="295"/>
      <c r="I666" s="295"/>
      <c r="J666" s="295"/>
      <c r="K666" s="295"/>
      <c r="L666" s="295"/>
      <c r="M666" s="295"/>
      <c r="N666" s="295">
        <f>N665</f>
        <v>12</v>
      </c>
      <c r="O666" s="295"/>
      <c r="P666" s="295"/>
      <c r="Q666" s="295"/>
      <c r="R666" s="295"/>
      <c r="S666" s="295"/>
      <c r="T666" s="295"/>
      <c r="U666" s="295"/>
      <c r="V666" s="295"/>
      <c r="W666" s="295"/>
      <c r="X666" s="295"/>
      <c r="Y666" s="411">
        <f>Y665</f>
        <v>0</v>
      </c>
      <c r="Z666" s="411">
        <f t="shared" ref="Z666:AL666" si="203">Z665</f>
        <v>0</v>
      </c>
      <c r="AA666" s="411">
        <f t="shared" si="203"/>
        <v>0</v>
      </c>
      <c r="AB666" s="411">
        <f t="shared" si="203"/>
        <v>0</v>
      </c>
      <c r="AC666" s="411">
        <f t="shared" si="203"/>
        <v>0</v>
      </c>
      <c r="AD666" s="411">
        <f t="shared" si="203"/>
        <v>0</v>
      </c>
      <c r="AE666" s="411">
        <f t="shared" si="203"/>
        <v>0</v>
      </c>
      <c r="AF666" s="411">
        <f t="shared" si="203"/>
        <v>0</v>
      </c>
      <c r="AG666" s="411">
        <f t="shared" si="203"/>
        <v>0</v>
      </c>
      <c r="AH666" s="411">
        <f t="shared" si="203"/>
        <v>0</v>
      </c>
      <c r="AI666" s="411">
        <f t="shared" si="203"/>
        <v>0</v>
      </c>
      <c r="AJ666" s="411">
        <f t="shared" si="203"/>
        <v>0</v>
      </c>
      <c r="AK666" s="411">
        <f t="shared" si="203"/>
        <v>0</v>
      </c>
      <c r="AL666" s="411">
        <f t="shared" si="203"/>
        <v>0</v>
      </c>
      <c r="AM666" s="306"/>
    </row>
    <row r="667" spans="1:39" ht="15.75" hidden="1" outlineLevel="1">
      <c r="A667" s="531"/>
      <c r="B667" s="323"/>
      <c r="C667" s="300"/>
      <c r="D667" s="291"/>
      <c r="E667" s="291"/>
      <c r="F667" s="291"/>
      <c r="G667" s="291"/>
      <c r="H667" s="291"/>
      <c r="I667" s="291"/>
      <c r="J667" s="291"/>
      <c r="K667" s="291"/>
      <c r="L667" s="291"/>
      <c r="M667" s="291"/>
      <c r="N667" s="300"/>
      <c r="O667" s="291"/>
      <c r="P667" s="291"/>
      <c r="Q667" s="291"/>
      <c r="R667" s="291"/>
      <c r="S667" s="291"/>
      <c r="T667" s="291"/>
      <c r="U667" s="291"/>
      <c r="V667" s="291"/>
      <c r="W667" s="291"/>
      <c r="X667" s="291"/>
      <c r="Y667" s="412"/>
      <c r="Z667" s="412"/>
      <c r="AA667" s="412"/>
      <c r="AB667" s="412"/>
      <c r="AC667" s="412"/>
      <c r="AD667" s="412"/>
      <c r="AE667" s="412"/>
      <c r="AF667" s="412"/>
      <c r="AG667" s="412"/>
      <c r="AH667" s="412"/>
      <c r="AI667" s="412"/>
      <c r="AJ667" s="412"/>
      <c r="AK667" s="412"/>
      <c r="AL667" s="412"/>
      <c r="AM667" s="306"/>
    </row>
    <row r="668" spans="1:39" ht="15.75" outlineLevel="1">
      <c r="A668" s="531"/>
      <c r="B668" s="517" t="s">
        <v>502</v>
      </c>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15.75" outlineLevel="1">
      <c r="A669" s="531"/>
      <c r="B669" s="503" t="s">
        <v>498</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outlineLevel="1">
      <c r="A670" s="531">
        <v>21</v>
      </c>
      <c r="B670" s="428" t="s">
        <v>113</v>
      </c>
      <c r="C670" s="340" t="s">
        <v>768</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0"/>
      <c r="Z670" s="410"/>
      <c r="AA670" s="410"/>
      <c r="AB670" s="410"/>
      <c r="AC670" s="410"/>
      <c r="AD670" s="410"/>
      <c r="AE670" s="410"/>
      <c r="AF670" s="410"/>
      <c r="AG670" s="410"/>
      <c r="AH670" s="410"/>
      <c r="AI670" s="410"/>
      <c r="AJ670" s="410"/>
      <c r="AK670" s="410"/>
      <c r="AL670" s="410"/>
      <c r="AM670" s="296">
        <f>SUM(Y670:AL670)</f>
        <v>0</v>
      </c>
    </row>
    <row r="671" spans="1:39" outlineLevel="1">
      <c r="A671" s="531"/>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 t="shared" ref="Y671:AL671" si="204">Y670</f>
        <v>0</v>
      </c>
      <c r="Z671" s="411">
        <f t="shared" si="204"/>
        <v>0</v>
      </c>
      <c r="AA671" s="411">
        <f t="shared" si="204"/>
        <v>0</v>
      </c>
      <c r="AB671" s="411">
        <f t="shared" si="204"/>
        <v>0</v>
      </c>
      <c r="AC671" s="411">
        <f t="shared" si="204"/>
        <v>0</v>
      </c>
      <c r="AD671" s="411">
        <f t="shared" si="204"/>
        <v>0</v>
      </c>
      <c r="AE671" s="411">
        <f t="shared" si="204"/>
        <v>0</v>
      </c>
      <c r="AF671" s="411">
        <f t="shared" si="204"/>
        <v>0</v>
      </c>
      <c r="AG671" s="411">
        <f t="shared" si="204"/>
        <v>0</v>
      </c>
      <c r="AH671" s="411">
        <f t="shared" si="204"/>
        <v>0</v>
      </c>
      <c r="AI671" s="411">
        <f t="shared" si="204"/>
        <v>0</v>
      </c>
      <c r="AJ671" s="411">
        <f t="shared" si="204"/>
        <v>0</v>
      </c>
      <c r="AK671" s="411">
        <f t="shared" si="204"/>
        <v>0</v>
      </c>
      <c r="AL671" s="411">
        <f t="shared" si="204"/>
        <v>0</v>
      </c>
      <c r="AM671" s="306"/>
    </row>
    <row r="672" spans="1:39"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5"/>
      <c r="AA672" s="425"/>
      <c r="AB672" s="425"/>
      <c r="AC672" s="425"/>
      <c r="AD672" s="425"/>
      <c r="AE672" s="425"/>
      <c r="AF672" s="425"/>
      <c r="AG672" s="425"/>
      <c r="AH672" s="425"/>
      <c r="AI672" s="425"/>
      <c r="AJ672" s="425"/>
      <c r="AK672" s="425"/>
      <c r="AL672" s="425"/>
      <c r="AM672" s="306"/>
    </row>
    <row r="673" spans="1:39" outlineLevel="1">
      <c r="A673" s="531"/>
      <c r="B673" s="768" t="s">
        <v>890</v>
      </c>
      <c r="C673" s="340" t="s">
        <v>768</v>
      </c>
      <c r="D673" s="295">
        <v>4532113.5704309829</v>
      </c>
      <c r="E673" s="295">
        <f>(D673+F673)/2</f>
        <v>4513485.1329109585</v>
      </c>
      <c r="F673" s="295">
        <v>4494856.6953909341</v>
      </c>
      <c r="G673" s="295"/>
      <c r="H673" s="295"/>
      <c r="I673" s="295"/>
      <c r="J673" s="295"/>
      <c r="K673" s="295"/>
      <c r="L673" s="295"/>
      <c r="M673" s="295"/>
      <c r="N673" s="291"/>
      <c r="O673" s="295"/>
      <c r="P673" s="295"/>
      <c r="Q673" s="295"/>
      <c r="R673" s="295"/>
      <c r="S673" s="295"/>
      <c r="T673" s="295"/>
      <c r="U673" s="295"/>
      <c r="V673" s="295"/>
      <c r="W673" s="295"/>
      <c r="X673" s="295"/>
      <c r="Y673" s="410">
        <v>1</v>
      </c>
      <c r="Z673" s="410"/>
      <c r="AA673" s="410"/>
      <c r="AB673" s="410"/>
      <c r="AC673" s="410"/>
      <c r="AD673" s="410"/>
      <c r="AE673" s="410"/>
      <c r="AF673" s="410"/>
      <c r="AG673" s="410"/>
      <c r="AH673" s="410"/>
      <c r="AI673" s="410"/>
      <c r="AJ673" s="410"/>
      <c r="AK673" s="410"/>
      <c r="AL673" s="410"/>
      <c r="AM673" s="296">
        <f>SUM(Y673:AL673)</f>
        <v>1</v>
      </c>
    </row>
    <row r="674" spans="1:39" outlineLevel="1">
      <c r="A674" s="531"/>
      <c r="B674" s="294" t="s">
        <v>310</v>
      </c>
      <c r="C674" s="291" t="s">
        <v>163</v>
      </c>
      <c r="D674" s="295"/>
      <c r="E674" s="295"/>
      <c r="F674" s="295"/>
      <c r="G674" s="295"/>
      <c r="H674" s="295"/>
      <c r="I674" s="295"/>
      <c r="J674" s="295"/>
      <c r="K674" s="295"/>
      <c r="L674" s="295"/>
      <c r="M674" s="295"/>
      <c r="N674" s="291"/>
      <c r="O674" s="295"/>
      <c r="P674" s="295"/>
      <c r="Q674" s="295"/>
      <c r="R674" s="295"/>
      <c r="S674" s="295"/>
      <c r="T674" s="295"/>
      <c r="U674" s="295"/>
      <c r="V674" s="295"/>
      <c r="W674" s="295"/>
      <c r="X674" s="295"/>
      <c r="Y674" s="411">
        <f>Y673</f>
        <v>1</v>
      </c>
      <c r="Z674" s="411">
        <f t="shared" ref="Z674:AL674" si="205">Z673</f>
        <v>0</v>
      </c>
      <c r="AA674" s="411">
        <f t="shared" si="205"/>
        <v>0</v>
      </c>
      <c r="AB674" s="411">
        <f t="shared" si="205"/>
        <v>0</v>
      </c>
      <c r="AC674" s="411">
        <f t="shared" si="205"/>
        <v>0</v>
      </c>
      <c r="AD674" s="411">
        <f t="shared" si="205"/>
        <v>0</v>
      </c>
      <c r="AE674" s="411">
        <f t="shared" si="205"/>
        <v>0</v>
      </c>
      <c r="AF674" s="411">
        <f t="shared" si="205"/>
        <v>0</v>
      </c>
      <c r="AG674" s="411">
        <f t="shared" si="205"/>
        <v>0</v>
      </c>
      <c r="AH674" s="411">
        <f t="shared" si="205"/>
        <v>0</v>
      </c>
      <c r="AI674" s="411">
        <f t="shared" si="205"/>
        <v>0</v>
      </c>
      <c r="AJ674" s="411">
        <f t="shared" si="205"/>
        <v>0</v>
      </c>
      <c r="AK674" s="411">
        <f t="shared" si="205"/>
        <v>0</v>
      </c>
      <c r="AL674" s="411">
        <f t="shared" si="205"/>
        <v>0</v>
      </c>
      <c r="AM674" s="306"/>
    </row>
    <row r="675" spans="1:39" outlineLevel="1">
      <c r="A675" s="531"/>
      <c r="B675" s="431"/>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5"/>
      <c r="AA675" s="425"/>
      <c r="AB675" s="425"/>
      <c r="AC675" s="425"/>
      <c r="AD675" s="425"/>
      <c r="AE675" s="425"/>
      <c r="AF675" s="425"/>
      <c r="AG675" s="425"/>
      <c r="AH675" s="425"/>
      <c r="AI675" s="425"/>
      <c r="AJ675" s="425"/>
      <c r="AK675" s="425"/>
      <c r="AL675" s="425"/>
      <c r="AM675" s="306"/>
    </row>
    <row r="676" spans="1:39" ht="30" outlineLevel="1">
      <c r="A676" s="531">
        <v>22</v>
      </c>
      <c r="B676" s="428" t="s">
        <v>114</v>
      </c>
      <c r="C676" s="340" t="s">
        <v>768</v>
      </c>
      <c r="D676" s="295">
        <v>928611.05992649973</v>
      </c>
      <c r="E676" s="295">
        <f>(D676+F676)/2</f>
        <v>928611.05992649973</v>
      </c>
      <c r="F676" s="295">
        <v>928611.05992649973</v>
      </c>
      <c r="G676" s="295"/>
      <c r="H676" s="295"/>
      <c r="I676" s="295"/>
      <c r="J676" s="295"/>
      <c r="K676" s="295"/>
      <c r="L676" s="295"/>
      <c r="M676" s="295"/>
      <c r="N676" s="291"/>
      <c r="O676" s="295"/>
      <c r="P676" s="295"/>
      <c r="Q676" s="295"/>
      <c r="R676" s="295"/>
      <c r="S676" s="295"/>
      <c r="T676" s="295"/>
      <c r="U676" s="295"/>
      <c r="V676" s="295"/>
      <c r="W676" s="295"/>
      <c r="X676" s="295"/>
      <c r="Y676" s="410">
        <v>1</v>
      </c>
      <c r="Z676" s="410"/>
      <c r="AA676" s="410"/>
      <c r="AB676" s="410"/>
      <c r="AC676" s="410"/>
      <c r="AD676" s="410"/>
      <c r="AE676" s="410"/>
      <c r="AF676" s="410"/>
      <c r="AG676" s="410"/>
      <c r="AH676" s="410"/>
      <c r="AI676" s="410"/>
      <c r="AJ676" s="410"/>
      <c r="AK676" s="410"/>
      <c r="AL676" s="410"/>
      <c r="AM676" s="296">
        <f>SUM(Y676:AL676)</f>
        <v>1</v>
      </c>
    </row>
    <row r="677" spans="1:39" outlineLevel="1">
      <c r="A677" s="531"/>
      <c r="B677" s="294" t="s">
        <v>310</v>
      </c>
      <c r="C677" s="291" t="s">
        <v>163</v>
      </c>
      <c r="D677" s="295"/>
      <c r="E677" s="295"/>
      <c r="F677" s="295"/>
      <c r="G677" s="295"/>
      <c r="H677" s="295"/>
      <c r="I677" s="295"/>
      <c r="J677" s="295"/>
      <c r="K677" s="295"/>
      <c r="L677" s="295"/>
      <c r="M677" s="295"/>
      <c r="N677" s="291"/>
      <c r="O677" s="295"/>
      <c r="P677" s="295"/>
      <c r="Q677" s="295"/>
      <c r="R677" s="295"/>
      <c r="S677" s="295"/>
      <c r="T677" s="295"/>
      <c r="U677" s="295"/>
      <c r="V677" s="295"/>
      <c r="W677" s="295"/>
      <c r="X677" s="295"/>
      <c r="Y677" s="411">
        <f t="shared" ref="Y677:AL677" si="206">Y676</f>
        <v>1</v>
      </c>
      <c r="Z677" s="411">
        <f t="shared" si="206"/>
        <v>0</v>
      </c>
      <c r="AA677" s="411">
        <f t="shared" si="206"/>
        <v>0</v>
      </c>
      <c r="AB677" s="411">
        <f t="shared" si="206"/>
        <v>0</v>
      </c>
      <c r="AC677" s="411">
        <f t="shared" si="206"/>
        <v>0</v>
      </c>
      <c r="AD677" s="411">
        <f t="shared" si="206"/>
        <v>0</v>
      </c>
      <c r="AE677" s="411">
        <f t="shared" si="206"/>
        <v>0</v>
      </c>
      <c r="AF677" s="411">
        <f t="shared" si="206"/>
        <v>0</v>
      </c>
      <c r="AG677" s="411">
        <f t="shared" si="206"/>
        <v>0</v>
      </c>
      <c r="AH677" s="411">
        <f t="shared" si="206"/>
        <v>0</v>
      </c>
      <c r="AI677" s="411">
        <f t="shared" si="206"/>
        <v>0</v>
      </c>
      <c r="AJ677" s="411">
        <f t="shared" si="206"/>
        <v>0</v>
      </c>
      <c r="AK677" s="411">
        <f t="shared" si="206"/>
        <v>0</v>
      </c>
      <c r="AL677" s="411">
        <f t="shared" si="206"/>
        <v>0</v>
      </c>
      <c r="AM677" s="306"/>
    </row>
    <row r="678" spans="1:39"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5"/>
      <c r="AA678" s="425"/>
      <c r="AB678" s="425"/>
      <c r="AC678" s="425"/>
      <c r="AD678" s="425"/>
      <c r="AE678" s="425"/>
      <c r="AF678" s="425"/>
      <c r="AG678" s="425"/>
      <c r="AH678" s="425"/>
      <c r="AI678" s="425"/>
      <c r="AJ678" s="425"/>
      <c r="AK678" s="425"/>
      <c r="AL678" s="425"/>
      <c r="AM678" s="306"/>
    </row>
    <row r="679" spans="1:39" ht="30" outlineLevel="1">
      <c r="A679" s="531">
        <v>23</v>
      </c>
      <c r="B679" s="428" t="s">
        <v>115</v>
      </c>
      <c r="C679" s="291" t="s">
        <v>25</v>
      </c>
      <c r="D679" s="295">
        <v>449870.1466945475</v>
      </c>
      <c r="E679" s="295">
        <f>(D679+F679)/2</f>
        <v>449870.1466945475</v>
      </c>
      <c r="F679" s="295">
        <v>449870.1466945475</v>
      </c>
      <c r="G679" s="295"/>
      <c r="H679" s="295"/>
      <c r="I679" s="295"/>
      <c r="J679" s="295"/>
      <c r="K679" s="295"/>
      <c r="L679" s="295"/>
      <c r="M679" s="295"/>
      <c r="N679" s="291"/>
      <c r="O679" s="295"/>
      <c r="P679" s="295"/>
      <c r="Q679" s="295"/>
      <c r="R679" s="295"/>
      <c r="S679" s="295"/>
      <c r="T679" s="295"/>
      <c r="U679" s="295"/>
      <c r="V679" s="295"/>
      <c r="W679" s="295"/>
      <c r="X679" s="295"/>
      <c r="Y679" s="410">
        <v>1</v>
      </c>
      <c r="Z679" s="410"/>
      <c r="AA679" s="410"/>
      <c r="AB679" s="410"/>
      <c r="AC679" s="410"/>
      <c r="AD679" s="410"/>
      <c r="AE679" s="410"/>
      <c r="AF679" s="410"/>
      <c r="AG679" s="410"/>
      <c r="AH679" s="410"/>
      <c r="AI679" s="410"/>
      <c r="AJ679" s="410"/>
      <c r="AK679" s="410"/>
      <c r="AL679" s="410"/>
      <c r="AM679" s="296">
        <f>SUM(Y679:AL679)</f>
        <v>1</v>
      </c>
    </row>
    <row r="680" spans="1:39" outlineLevel="1">
      <c r="A680" s="531"/>
      <c r="B680" s="294" t="s">
        <v>310</v>
      </c>
      <c r="C680" s="291" t="s">
        <v>163</v>
      </c>
      <c r="D680" s="295"/>
      <c r="E680" s="295"/>
      <c r="F680" s="295"/>
      <c r="G680" s="295"/>
      <c r="H680" s="295"/>
      <c r="I680" s="295"/>
      <c r="J680" s="295"/>
      <c r="K680" s="295"/>
      <c r="L680" s="295"/>
      <c r="M680" s="295"/>
      <c r="N680" s="291"/>
      <c r="O680" s="295"/>
      <c r="P680" s="295"/>
      <c r="Q680" s="295"/>
      <c r="R680" s="295"/>
      <c r="S680" s="295"/>
      <c r="T680" s="295"/>
      <c r="U680" s="295"/>
      <c r="V680" s="295"/>
      <c r="W680" s="295"/>
      <c r="X680" s="295"/>
      <c r="Y680" s="411">
        <f t="shared" ref="Y680:AL680" si="207">Y679</f>
        <v>1</v>
      </c>
      <c r="Z680" s="411">
        <f t="shared" si="207"/>
        <v>0</v>
      </c>
      <c r="AA680" s="411">
        <f t="shared" si="207"/>
        <v>0</v>
      </c>
      <c r="AB680" s="411">
        <f t="shared" si="207"/>
        <v>0</v>
      </c>
      <c r="AC680" s="411">
        <f t="shared" si="207"/>
        <v>0</v>
      </c>
      <c r="AD680" s="411">
        <f t="shared" si="207"/>
        <v>0</v>
      </c>
      <c r="AE680" s="411">
        <f t="shared" si="207"/>
        <v>0</v>
      </c>
      <c r="AF680" s="411">
        <f t="shared" si="207"/>
        <v>0</v>
      </c>
      <c r="AG680" s="411">
        <f t="shared" si="207"/>
        <v>0</v>
      </c>
      <c r="AH680" s="411">
        <f t="shared" si="207"/>
        <v>0</v>
      </c>
      <c r="AI680" s="411">
        <f t="shared" si="207"/>
        <v>0</v>
      </c>
      <c r="AJ680" s="411">
        <f t="shared" si="207"/>
        <v>0</v>
      </c>
      <c r="AK680" s="411">
        <f t="shared" si="207"/>
        <v>0</v>
      </c>
      <c r="AL680" s="411">
        <f t="shared" si="207"/>
        <v>0</v>
      </c>
      <c r="AM680" s="306"/>
    </row>
    <row r="681" spans="1:39" outlineLevel="1">
      <c r="A681" s="531"/>
      <c r="B681" s="430"/>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2"/>
      <c r="Z681" s="425"/>
      <c r="AA681" s="425"/>
      <c r="AB681" s="425"/>
      <c r="AC681" s="425"/>
      <c r="AD681" s="425"/>
      <c r="AE681" s="425"/>
      <c r="AF681" s="425"/>
      <c r="AG681" s="425"/>
      <c r="AH681" s="425"/>
      <c r="AI681" s="425"/>
      <c r="AJ681" s="425"/>
      <c r="AK681" s="425"/>
      <c r="AL681" s="425"/>
      <c r="AM681" s="306"/>
    </row>
    <row r="682" spans="1:39" ht="30" outlineLevel="1">
      <c r="A682" s="531">
        <v>24</v>
      </c>
      <c r="B682" s="428" t="s">
        <v>116</v>
      </c>
      <c r="C682" s="291" t="s">
        <v>25</v>
      </c>
      <c r="D682" s="295"/>
      <c r="E682" s="295"/>
      <c r="F682" s="295"/>
      <c r="G682" s="295"/>
      <c r="H682" s="295"/>
      <c r="I682" s="295"/>
      <c r="J682" s="295"/>
      <c r="K682" s="295"/>
      <c r="L682" s="295"/>
      <c r="M682" s="295"/>
      <c r="N682" s="291"/>
      <c r="O682" s="295"/>
      <c r="P682" s="295"/>
      <c r="Q682" s="295"/>
      <c r="R682" s="295"/>
      <c r="S682" s="295"/>
      <c r="T682" s="295"/>
      <c r="U682" s="295"/>
      <c r="V682" s="295"/>
      <c r="W682" s="295"/>
      <c r="X682" s="295"/>
      <c r="Y682" s="410"/>
      <c r="Z682" s="410"/>
      <c r="AA682" s="410"/>
      <c r="AB682" s="410"/>
      <c r="AC682" s="410"/>
      <c r="AD682" s="410"/>
      <c r="AE682" s="410"/>
      <c r="AF682" s="410"/>
      <c r="AG682" s="410"/>
      <c r="AH682" s="410"/>
      <c r="AI682" s="410"/>
      <c r="AJ682" s="410"/>
      <c r="AK682" s="410"/>
      <c r="AL682" s="410"/>
      <c r="AM682" s="296">
        <f>SUM(Y682:AL682)</f>
        <v>0</v>
      </c>
    </row>
    <row r="683" spans="1:39" outlineLevel="1">
      <c r="A683" s="531"/>
      <c r="B683" s="294" t="s">
        <v>310</v>
      </c>
      <c r="C683" s="291" t="s">
        <v>163</v>
      </c>
      <c r="D683" s="295"/>
      <c r="E683" s="295"/>
      <c r="F683" s="295"/>
      <c r="G683" s="295"/>
      <c r="H683" s="295"/>
      <c r="I683" s="295"/>
      <c r="J683" s="295"/>
      <c r="K683" s="295"/>
      <c r="L683" s="295"/>
      <c r="M683" s="295"/>
      <c r="N683" s="291"/>
      <c r="O683" s="295"/>
      <c r="P683" s="295"/>
      <c r="Q683" s="295"/>
      <c r="R683" s="295"/>
      <c r="S683" s="295"/>
      <c r="T683" s="295"/>
      <c r="U683" s="295"/>
      <c r="V683" s="295"/>
      <c r="W683" s="295"/>
      <c r="X683" s="295"/>
      <c r="Y683" s="411">
        <f t="shared" ref="Y683:AL683" si="208">Y682</f>
        <v>0</v>
      </c>
      <c r="Z683" s="411">
        <f t="shared" si="208"/>
        <v>0</v>
      </c>
      <c r="AA683" s="411">
        <f t="shared" si="208"/>
        <v>0</v>
      </c>
      <c r="AB683" s="411">
        <f t="shared" si="208"/>
        <v>0</v>
      </c>
      <c r="AC683" s="411">
        <f t="shared" si="208"/>
        <v>0</v>
      </c>
      <c r="AD683" s="411">
        <f t="shared" si="208"/>
        <v>0</v>
      </c>
      <c r="AE683" s="411">
        <f t="shared" si="208"/>
        <v>0</v>
      </c>
      <c r="AF683" s="411">
        <f t="shared" si="208"/>
        <v>0</v>
      </c>
      <c r="AG683" s="411">
        <f t="shared" si="208"/>
        <v>0</v>
      </c>
      <c r="AH683" s="411">
        <f t="shared" si="208"/>
        <v>0</v>
      </c>
      <c r="AI683" s="411">
        <f t="shared" si="208"/>
        <v>0</v>
      </c>
      <c r="AJ683" s="411">
        <f t="shared" si="208"/>
        <v>0</v>
      </c>
      <c r="AK683" s="411">
        <f t="shared" si="208"/>
        <v>0</v>
      </c>
      <c r="AL683" s="411">
        <f t="shared" si="208"/>
        <v>0</v>
      </c>
      <c r="AM683" s="306"/>
    </row>
    <row r="684" spans="1:39"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2"/>
      <c r="Z684" s="425"/>
      <c r="AA684" s="425"/>
      <c r="AB684" s="425"/>
      <c r="AC684" s="425"/>
      <c r="AD684" s="425"/>
      <c r="AE684" s="425"/>
      <c r="AF684" s="425"/>
      <c r="AG684" s="425"/>
      <c r="AH684" s="425"/>
      <c r="AI684" s="425"/>
      <c r="AJ684" s="425"/>
      <c r="AK684" s="425"/>
      <c r="AL684" s="425"/>
      <c r="AM684" s="306"/>
    </row>
    <row r="685" spans="1:39" outlineLevel="1">
      <c r="A685" s="531"/>
      <c r="B685" s="294" t="s">
        <v>837</v>
      </c>
      <c r="C685" s="340" t="s">
        <v>768</v>
      </c>
      <c r="D685" s="295">
        <v>127562.70000000075</v>
      </c>
      <c r="E685" s="295">
        <f>(D685+F685)/2</f>
        <v>127562.70000000075</v>
      </c>
      <c r="F685" s="295">
        <v>127562.70000000075</v>
      </c>
      <c r="G685" s="295"/>
      <c r="H685" s="295"/>
      <c r="I685" s="295"/>
      <c r="J685" s="295"/>
      <c r="K685" s="295"/>
      <c r="L685" s="295"/>
      <c r="M685" s="295"/>
      <c r="N685" s="291"/>
      <c r="O685" s="295"/>
      <c r="P685" s="295"/>
      <c r="Q685" s="295"/>
      <c r="R685" s="295"/>
      <c r="S685" s="295"/>
      <c r="T685" s="295"/>
      <c r="U685" s="295"/>
      <c r="V685" s="295"/>
      <c r="W685" s="295"/>
      <c r="X685" s="295"/>
      <c r="Y685" s="410">
        <v>1</v>
      </c>
      <c r="Z685" s="410"/>
      <c r="AA685" s="410"/>
      <c r="AB685" s="410"/>
      <c r="AC685" s="410"/>
      <c r="AD685" s="410"/>
      <c r="AE685" s="410"/>
      <c r="AF685" s="410"/>
      <c r="AG685" s="410"/>
      <c r="AH685" s="410"/>
      <c r="AI685" s="410"/>
      <c r="AJ685" s="410"/>
      <c r="AK685" s="410"/>
      <c r="AL685" s="410"/>
      <c r="AM685" s="296">
        <f>SUM(Y685:AL685)</f>
        <v>1</v>
      </c>
    </row>
    <row r="686" spans="1:39" outlineLevel="1">
      <c r="A686" s="531"/>
      <c r="B686" s="294"/>
      <c r="C686" s="291" t="s">
        <v>163</v>
      </c>
      <c r="D686" s="295"/>
      <c r="E686" s="295"/>
      <c r="F686" s="295"/>
      <c r="G686" s="295"/>
      <c r="H686" s="295"/>
      <c r="I686" s="295"/>
      <c r="J686" s="295"/>
      <c r="K686" s="295"/>
      <c r="L686" s="295"/>
      <c r="M686" s="295"/>
      <c r="N686" s="291"/>
      <c r="O686" s="295"/>
      <c r="P686" s="295"/>
      <c r="Q686" s="295"/>
      <c r="R686" s="295"/>
      <c r="S686" s="295"/>
      <c r="T686" s="295"/>
      <c r="U686" s="295"/>
      <c r="V686" s="295"/>
      <c r="W686" s="295"/>
      <c r="X686" s="295"/>
      <c r="Y686" s="411">
        <f>Y685</f>
        <v>1</v>
      </c>
      <c r="Z686" s="411">
        <f t="shared" ref="Z686:AL686" si="209">Z685</f>
        <v>0</v>
      </c>
      <c r="AA686" s="411">
        <f t="shared" si="209"/>
        <v>0</v>
      </c>
      <c r="AB686" s="411">
        <f t="shared" si="209"/>
        <v>0</v>
      </c>
      <c r="AC686" s="411">
        <f t="shared" si="209"/>
        <v>0</v>
      </c>
      <c r="AD686" s="411">
        <f t="shared" si="209"/>
        <v>0</v>
      </c>
      <c r="AE686" s="411">
        <f t="shared" si="209"/>
        <v>0</v>
      </c>
      <c r="AF686" s="411">
        <f t="shared" si="209"/>
        <v>0</v>
      </c>
      <c r="AG686" s="411">
        <f t="shared" si="209"/>
        <v>0</v>
      </c>
      <c r="AH686" s="411">
        <f t="shared" si="209"/>
        <v>0</v>
      </c>
      <c r="AI686" s="411">
        <f t="shared" si="209"/>
        <v>0</v>
      </c>
      <c r="AJ686" s="411">
        <f t="shared" si="209"/>
        <v>0</v>
      </c>
      <c r="AK686" s="411">
        <f t="shared" si="209"/>
        <v>0</v>
      </c>
      <c r="AL686" s="411">
        <f t="shared" si="209"/>
        <v>0</v>
      </c>
      <c r="AM686" s="306"/>
    </row>
    <row r="687" spans="1:39" outlineLevel="1">
      <c r="A687" s="531"/>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75" outlineLevel="1">
      <c r="A688" s="531"/>
      <c r="B688" s="288" t="s">
        <v>499</v>
      </c>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outlineLevel="1">
      <c r="A689" s="531">
        <v>25</v>
      </c>
      <c r="B689" s="428" t="s">
        <v>117</v>
      </c>
      <c r="C689" s="291" t="s">
        <v>25</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26"/>
      <c r="Z689" s="410"/>
      <c r="AA689" s="410"/>
      <c r="AB689" s="410"/>
      <c r="AC689" s="410"/>
      <c r="AD689" s="410"/>
      <c r="AE689" s="410"/>
      <c r="AF689" s="415"/>
      <c r="AG689" s="415"/>
      <c r="AH689" s="415"/>
      <c r="AI689" s="415"/>
      <c r="AJ689" s="415"/>
      <c r="AK689" s="415"/>
      <c r="AL689" s="415"/>
      <c r="AM689" s="296">
        <f>SUM(Y689:AL689)</f>
        <v>0</v>
      </c>
    </row>
    <row r="690" spans="1:39" outlineLevel="1">
      <c r="A690" s="531"/>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 t="shared" ref="Y690:AL690" si="210">Y689</f>
        <v>0</v>
      </c>
      <c r="Z690" s="411">
        <f t="shared" si="210"/>
        <v>0</v>
      </c>
      <c r="AA690" s="411">
        <f t="shared" si="210"/>
        <v>0</v>
      </c>
      <c r="AB690" s="411">
        <f t="shared" si="210"/>
        <v>0</v>
      </c>
      <c r="AC690" s="411">
        <f t="shared" si="210"/>
        <v>0</v>
      </c>
      <c r="AD690" s="411">
        <f t="shared" si="210"/>
        <v>0</v>
      </c>
      <c r="AE690" s="411">
        <f t="shared" si="210"/>
        <v>0</v>
      </c>
      <c r="AF690" s="411">
        <f t="shared" si="210"/>
        <v>0</v>
      </c>
      <c r="AG690" s="411">
        <f t="shared" si="210"/>
        <v>0</v>
      </c>
      <c r="AH690" s="411">
        <f t="shared" si="210"/>
        <v>0</v>
      </c>
      <c r="AI690" s="411">
        <f t="shared" si="210"/>
        <v>0</v>
      </c>
      <c r="AJ690" s="411">
        <f t="shared" si="210"/>
        <v>0</v>
      </c>
      <c r="AK690" s="411">
        <f t="shared" si="210"/>
        <v>0</v>
      </c>
      <c r="AL690" s="411">
        <f t="shared" si="210"/>
        <v>0</v>
      </c>
      <c r="AM690" s="306"/>
    </row>
    <row r="691" spans="1:39" outlineLevel="1">
      <c r="A691" s="531"/>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outlineLevel="1">
      <c r="A692" s="531">
        <v>26</v>
      </c>
      <c r="B692" s="428" t="s">
        <v>780</v>
      </c>
      <c r="C692" s="291" t="s">
        <v>768</v>
      </c>
      <c r="D692" s="295">
        <v>10429888.448193068</v>
      </c>
      <c r="E692" s="295">
        <f>(D692+F692)/2</f>
        <v>10404100.005930305</v>
      </c>
      <c r="F692" s="295">
        <v>10378311.563667541</v>
      </c>
      <c r="G692" s="295"/>
      <c r="H692" s="295"/>
      <c r="I692" s="295"/>
      <c r="J692" s="295"/>
      <c r="K692" s="295"/>
      <c r="L692" s="295"/>
      <c r="M692" s="295"/>
      <c r="N692" s="295">
        <v>12</v>
      </c>
      <c r="O692" s="295">
        <v>1687.6940020962215</v>
      </c>
      <c r="P692" s="295">
        <f>E692/D692*O692</f>
        <v>1683.5210907993792</v>
      </c>
      <c r="Q692" s="295">
        <f>F692/E692*P692</f>
        <v>1679.3481795025368</v>
      </c>
      <c r="R692" s="295"/>
      <c r="S692" s="295"/>
      <c r="T692" s="295"/>
      <c r="U692" s="295"/>
      <c r="V692" s="295"/>
      <c r="W692" s="295"/>
      <c r="X692" s="295"/>
      <c r="Y692" s="426">
        <v>7.4268196751856367E-4</v>
      </c>
      <c r="Z692" s="816">
        <v>0.10023425978778795</v>
      </c>
      <c r="AA692" s="410">
        <v>0.5791856857527492</v>
      </c>
      <c r="AB692" s="410">
        <v>0.12123280920004505</v>
      </c>
      <c r="AC692" s="410">
        <v>0.15350870764593608</v>
      </c>
      <c r="AD692" s="410"/>
      <c r="AE692" s="410"/>
      <c r="AF692" s="415"/>
      <c r="AG692" s="415"/>
      <c r="AH692" s="415"/>
      <c r="AI692" s="415"/>
      <c r="AJ692" s="415"/>
      <c r="AK692" s="415"/>
      <c r="AL692" s="415"/>
      <c r="AM692" s="296">
        <f>SUM(Y692:AL692)</f>
        <v>0.95490414435403681</v>
      </c>
    </row>
    <row r="693" spans="1:39" outlineLevel="1">
      <c r="A693" s="531"/>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 t="shared" ref="Y693:AL693" si="211">Y692</f>
        <v>7.4268196751856367E-4</v>
      </c>
      <c r="Z693" s="411">
        <f t="shared" si="211"/>
        <v>0.10023425978778795</v>
      </c>
      <c r="AA693" s="411">
        <f t="shared" si="211"/>
        <v>0.5791856857527492</v>
      </c>
      <c r="AB693" s="411">
        <f t="shared" si="211"/>
        <v>0.12123280920004505</v>
      </c>
      <c r="AC693" s="411">
        <f t="shared" si="211"/>
        <v>0.15350870764593608</v>
      </c>
      <c r="AD693" s="411">
        <f t="shared" si="211"/>
        <v>0</v>
      </c>
      <c r="AE693" s="411">
        <f t="shared" si="211"/>
        <v>0</v>
      </c>
      <c r="AF693" s="411">
        <f t="shared" si="211"/>
        <v>0</v>
      </c>
      <c r="AG693" s="411">
        <f t="shared" si="211"/>
        <v>0</v>
      </c>
      <c r="AH693" s="411">
        <f t="shared" si="211"/>
        <v>0</v>
      </c>
      <c r="AI693" s="411">
        <f t="shared" si="211"/>
        <v>0</v>
      </c>
      <c r="AJ693" s="411">
        <f t="shared" si="211"/>
        <v>0</v>
      </c>
      <c r="AK693" s="411">
        <f t="shared" si="211"/>
        <v>0</v>
      </c>
      <c r="AL693" s="411">
        <f t="shared" si="211"/>
        <v>0</v>
      </c>
      <c r="AM693" s="306"/>
    </row>
    <row r="694" spans="1:39" outlineLevel="1">
      <c r="A694" s="531"/>
      <c r="B694" s="761"/>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0" outlineLevel="1">
      <c r="A695" s="531">
        <v>27</v>
      </c>
      <c r="B695" s="428" t="s">
        <v>119</v>
      </c>
      <c r="C695" s="340" t="s">
        <v>768</v>
      </c>
      <c r="D695" s="295">
        <v>192181.15999045272</v>
      </c>
      <c r="E695" s="295">
        <f>(D695+F695)/2</f>
        <v>157875.71105039891</v>
      </c>
      <c r="F695" s="295">
        <v>123570.26211034511</v>
      </c>
      <c r="G695" s="295"/>
      <c r="H695" s="295"/>
      <c r="I695" s="295"/>
      <c r="J695" s="295"/>
      <c r="K695" s="295"/>
      <c r="L695" s="295"/>
      <c r="M695" s="295"/>
      <c r="N695" s="295">
        <v>12</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outlineLevel="1">
      <c r="A696" s="531"/>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 t="shared" ref="Y696:AL696" si="212">Y695</f>
        <v>0</v>
      </c>
      <c r="Z696" s="411">
        <f t="shared" si="212"/>
        <v>1</v>
      </c>
      <c r="AA696" s="411">
        <f t="shared" si="212"/>
        <v>0</v>
      </c>
      <c r="AB696" s="411">
        <f t="shared" si="212"/>
        <v>0</v>
      </c>
      <c r="AC696" s="411">
        <f t="shared" si="212"/>
        <v>0</v>
      </c>
      <c r="AD696" s="411">
        <f t="shared" si="212"/>
        <v>0</v>
      </c>
      <c r="AE696" s="411">
        <f t="shared" si="212"/>
        <v>0</v>
      </c>
      <c r="AF696" s="411">
        <f t="shared" si="212"/>
        <v>0</v>
      </c>
      <c r="AG696" s="411">
        <f t="shared" si="212"/>
        <v>0</v>
      </c>
      <c r="AH696" s="411">
        <f t="shared" si="212"/>
        <v>0</v>
      </c>
      <c r="AI696" s="411">
        <f t="shared" si="212"/>
        <v>0</v>
      </c>
      <c r="AJ696" s="411">
        <f t="shared" si="212"/>
        <v>0</v>
      </c>
      <c r="AK696" s="411">
        <f t="shared" si="212"/>
        <v>0</v>
      </c>
      <c r="AL696" s="411">
        <f t="shared" si="212"/>
        <v>0</v>
      </c>
      <c r="AM696" s="306"/>
    </row>
    <row r="697" spans="1:39" outlineLevel="1">
      <c r="A697" s="531"/>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0" outlineLevel="1">
      <c r="A698" s="531">
        <v>28</v>
      </c>
      <c r="B698" s="428" t="s">
        <v>120</v>
      </c>
      <c r="C698" s="340" t="s">
        <v>768</v>
      </c>
      <c r="D698" s="295">
        <v>639580.64267676661</v>
      </c>
      <c r="E698" s="295">
        <f>(D698+F698)/2</f>
        <v>636407.12878415652</v>
      </c>
      <c r="F698" s="295">
        <v>633233.61489154643</v>
      </c>
      <c r="G698" s="295"/>
      <c r="H698" s="295"/>
      <c r="I698" s="295"/>
      <c r="J698" s="295"/>
      <c r="K698" s="295"/>
      <c r="L698" s="295"/>
      <c r="M698" s="295"/>
      <c r="N698" s="295">
        <v>12</v>
      </c>
      <c r="O698" s="295">
        <v>25.146878862226114</v>
      </c>
      <c r="P698" s="295">
        <f>E698/D698*O698</f>
        <v>25.022103401400624</v>
      </c>
      <c r="Q698" s="295">
        <f>F698/E698*P698</f>
        <v>24.897327940575135</v>
      </c>
      <c r="R698" s="295"/>
      <c r="S698" s="295"/>
      <c r="T698" s="295"/>
      <c r="U698" s="295"/>
      <c r="V698" s="295"/>
      <c r="W698" s="295"/>
      <c r="X698" s="295"/>
      <c r="Y698" s="426"/>
      <c r="Z698" s="410"/>
      <c r="AA698" s="410"/>
      <c r="AB698" s="410"/>
      <c r="AC698" s="410">
        <v>1</v>
      </c>
      <c r="AD698" s="410"/>
      <c r="AE698" s="410"/>
      <c r="AF698" s="415"/>
      <c r="AG698" s="415"/>
      <c r="AH698" s="415"/>
      <c r="AI698" s="415"/>
      <c r="AJ698" s="415"/>
      <c r="AK698" s="415"/>
      <c r="AL698" s="415"/>
      <c r="AM698" s="296">
        <f>SUM(Y698:AL698)</f>
        <v>1</v>
      </c>
    </row>
    <row r="699" spans="1:39" outlineLevel="1">
      <c r="A699" s="531"/>
      <c r="B699" s="294" t="s">
        <v>310</v>
      </c>
      <c r="C699" s="291" t="s">
        <v>163</v>
      </c>
      <c r="D699" s="295"/>
      <c r="E699" s="295"/>
      <c r="F699" s="295"/>
      <c r="G699" s="295"/>
      <c r="H699" s="295"/>
      <c r="I699" s="295"/>
      <c r="J699" s="295"/>
      <c r="K699" s="295"/>
      <c r="L699" s="295"/>
      <c r="M699" s="295"/>
      <c r="N699" s="295">
        <f>N698</f>
        <v>12</v>
      </c>
      <c r="O699" s="295"/>
      <c r="P699" s="295"/>
      <c r="Q699" s="295"/>
      <c r="R699" s="295"/>
      <c r="S699" s="295"/>
      <c r="T699" s="295"/>
      <c r="U699" s="295"/>
      <c r="V699" s="295"/>
      <c r="W699" s="295"/>
      <c r="X699" s="295"/>
      <c r="Y699" s="411">
        <f t="shared" ref="Y699:AL699" si="213">Y698</f>
        <v>0</v>
      </c>
      <c r="Z699" s="411">
        <f t="shared" si="213"/>
        <v>0</v>
      </c>
      <c r="AA699" s="411">
        <f t="shared" si="213"/>
        <v>0</v>
      </c>
      <c r="AB699" s="411">
        <f t="shared" si="213"/>
        <v>0</v>
      </c>
      <c r="AC699" s="411">
        <f t="shared" si="213"/>
        <v>1</v>
      </c>
      <c r="AD699" s="411">
        <f t="shared" si="213"/>
        <v>0</v>
      </c>
      <c r="AE699" s="411">
        <f t="shared" si="213"/>
        <v>0</v>
      </c>
      <c r="AF699" s="411">
        <f t="shared" si="213"/>
        <v>0</v>
      </c>
      <c r="AG699" s="411">
        <f t="shared" si="213"/>
        <v>0</v>
      </c>
      <c r="AH699" s="411">
        <f t="shared" si="213"/>
        <v>0</v>
      </c>
      <c r="AI699" s="411">
        <f t="shared" si="213"/>
        <v>0</v>
      </c>
      <c r="AJ699" s="411">
        <f t="shared" si="213"/>
        <v>0</v>
      </c>
      <c r="AK699" s="411">
        <f t="shared" si="213"/>
        <v>0</v>
      </c>
      <c r="AL699" s="411">
        <f t="shared" si="213"/>
        <v>0</v>
      </c>
      <c r="AM699" s="306"/>
    </row>
    <row r="700" spans="1:39" outlineLevel="1">
      <c r="A700" s="531"/>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0" outlineLevel="1">
      <c r="A701" s="531">
        <v>29</v>
      </c>
      <c r="B701" s="428" t="s">
        <v>121</v>
      </c>
      <c r="C701" s="291" t="s">
        <v>25</v>
      </c>
      <c r="D701" s="295"/>
      <c r="E701" s="295"/>
      <c r="F701" s="295"/>
      <c r="G701" s="295"/>
      <c r="H701" s="295"/>
      <c r="I701" s="295"/>
      <c r="J701" s="295"/>
      <c r="K701" s="295"/>
      <c r="L701" s="295"/>
      <c r="M701" s="295"/>
      <c r="N701" s="295">
        <v>3</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outlineLevel="1">
      <c r="A702" s="531"/>
      <c r="B702" s="294" t="s">
        <v>310</v>
      </c>
      <c r="C702" s="291" t="s">
        <v>163</v>
      </c>
      <c r="D702" s="295"/>
      <c r="E702" s="295"/>
      <c r="F702" s="295"/>
      <c r="G702" s="295"/>
      <c r="H702" s="295"/>
      <c r="I702" s="295"/>
      <c r="J702" s="295"/>
      <c r="K702" s="295"/>
      <c r="L702" s="295"/>
      <c r="M702" s="295"/>
      <c r="N702" s="295">
        <f>N701</f>
        <v>3</v>
      </c>
      <c r="O702" s="295"/>
      <c r="P702" s="295"/>
      <c r="Q702" s="295"/>
      <c r="R702" s="295"/>
      <c r="S702" s="295"/>
      <c r="T702" s="295"/>
      <c r="U702" s="295"/>
      <c r="V702" s="295"/>
      <c r="W702" s="295"/>
      <c r="X702" s="295"/>
      <c r="Y702" s="411">
        <f t="shared" ref="Y702:AL702" si="214">Y701</f>
        <v>0</v>
      </c>
      <c r="Z702" s="411">
        <f t="shared" si="214"/>
        <v>0</v>
      </c>
      <c r="AA702" s="411">
        <f t="shared" si="214"/>
        <v>0</v>
      </c>
      <c r="AB702" s="411">
        <f t="shared" si="214"/>
        <v>0</v>
      </c>
      <c r="AC702" s="411">
        <f t="shared" si="214"/>
        <v>0</v>
      </c>
      <c r="AD702" s="411">
        <f t="shared" si="214"/>
        <v>0</v>
      </c>
      <c r="AE702" s="411">
        <f t="shared" si="214"/>
        <v>0</v>
      </c>
      <c r="AF702" s="411">
        <f t="shared" si="214"/>
        <v>0</v>
      </c>
      <c r="AG702" s="411">
        <f t="shared" si="214"/>
        <v>0</v>
      </c>
      <c r="AH702" s="411">
        <f t="shared" si="214"/>
        <v>0</v>
      </c>
      <c r="AI702" s="411">
        <f t="shared" si="214"/>
        <v>0</v>
      </c>
      <c r="AJ702" s="411">
        <f t="shared" si="214"/>
        <v>0</v>
      </c>
      <c r="AK702" s="411">
        <f t="shared" si="214"/>
        <v>0</v>
      </c>
      <c r="AL702" s="411">
        <f t="shared" si="214"/>
        <v>0</v>
      </c>
      <c r="AM702" s="306"/>
    </row>
    <row r="703" spans="1:39" outlineLevel="1">
      <c r="A703" s="531"/>
      <c r="B703" s="294"/>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30" outlineLevel="1">
      <c r="A704" s="531">
        <v>30</v>
      </c>
      <c r="B704" s="428" t="s">
        <v>122</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outlineLevel="1">
      <c r="A705" s="531"/>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 t="shared" ref="Y705:AL705" si="215">Y704</f>
        <v>0</v>
      </c>
      <c r="Z705" s="411">
        <f t="shared" si="215"/>
        <v>0</v>
      </c>
      <c r="AA705" s="411">
        <f t="shared" si="215"/>
        <v>0</v>
      </c>
      <c r="AB705" s="411">
        <f t="shared" si="215"/>
        <v>0</v>
      </c>
      <c r="AC705" s="411">
        <f t="shared" si="215"/>
        <v>0</v>
      </c>
      <c r="AD705" s="411">
        <f t="shared" si="215"/>
        <v>0</v>
      </c>
      <c r="AE705" s="411">
        <f t="shared" si="215"/>
        <v>0</v>
      </c>
      <c r="AF705" s="411">
        <f t="shared" si="215"/>
        <v>0</v>
      </c>
      <c r="AG705" s="411">
        <f t="shared" si="215"/>
        <v>0</v>
      </c>
      <c r="AH705" s="411">
        <f t="shared" si="215"/>
        <v>0</v>
      </c>
      <c r="AI705" s="411">
        <f t="shared" si="215"/>
        <v>0</v>
      </c>
      <c r="AJ705" s="411">
        <f t="shared" si="215"/>
        <v>0</v>
      </c>
      <c r="AK705" s="411">
        <f t="shared" si="215"/>
        <v>0</v>
      </c>
      <c r="AL705" s="411">
        <f t="shared" si="215"/>
        <v>0</v>
      </c>
      <c r="AM705" s="306"/>
    </row>
    <row r="706" spans="1:39" outlineLevel="1">
      <c r="A706" s="531"/>
      <c r="B706" s="294"/>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30" outlineLevel="1">
      <c r="A707" s="531">
        <v>31</v>
      </c>
      <c r="B707" s="428" t="s">
        <v>123</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outlineLevel="1">
      <c r="A708" s="531"/>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 t="shared" ref="Y708:AL708" si="216">Y707</f>
        <v>0</v>
      </c>
      <c r="Z708" s="411">
        <f t="shared" si="216"/>
        <v>0</v>
      </c>
      <c r="AA708" s="411">
        <f t="shared" si="216"/>
        <v>0</v>
      </c>
      <c r="AB708" s="411">
        <f t="shared" si="216"/>
        <v>0</v>
      </c>
      <c r="AC708" s="411">
        <f t="shared" si="216"/>
        <v>0</v>
      </c>
      <c r="AD708" s="411">
        <f t="shared" si="216"/>
        <v>0</v>
      </c>
      <c r="AE708" s="411">
        <f t="shared" si="216"/>
        <v>0</v>
      </c>
      <c r="AF708" s="411">
        <f t="shared" si="216"/>
        <v>0</v>
      </c>
      <c r="AG708" s="411">
        <f t="shared" si="216"/>
        <v>0</v>
      </c>
      <c r="AH708" s="411">
        <f t="shared" si="216"/>
        <v>0</v>
      </c>
      <c r="AI708" s="411">
        <f t="shared" si="216"/>
        <v>0</v>
      </c>
      <c r="AJ708" s="411">
        <f t="shared" si="216"/>
        <v>0</v>
      </c>
      <c r="AK708" s="411">
        <f t="shared" si="216"/>
        <v>0</v>
      </c>
      <c r="AL708" s="411">
        <f t="shared" si="216"/>
        <v>0</v>
      </c>
      <c r="AM708" s="306"/>
    </row>
    <row r="709" spans="1:39" outlineLevel="1">
      <c r="A709" s="531"/>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30" outlineLevel="1">
      <c r="A710" s="531">
        <v>32</v>
      </c>
      <c r="B710" s="428" t="s">
        <v>124</v>
      </c>
      <c r="C710" s="340" t="s">
        <v>768</v>
      </c>
      <c r="D710" s="295">
        <v>1114861.7486009605</v>
      </c>
      <c r="E710" s="295">
        <f>(D710+F710)/2</f>
        <v>1114861.7486009605</v>
      </c>
      <c r="F710" s="295">
        <v>1114861.7486009605</v>
      </c>
      <c r="G710" s="295"/>
      <c r="H710" s="295"/>
      <c r="I710" s="295"/>
      <c r="J710" s="295"/>
      <c r="K710" s="295"/>
      <c r="L710" s="295"/>
      <c r="M710" s="295"/>
      <c r="N710" s="295">
        <v>12</v>
      </c>
      <c r="O710" s="295">
        <v>1.1394564091233018E-15</v>
      </c>
      <c r="P710" s="295">
        <f>O710</f>
        <v>1.1394564091233018E-15</v>
      </c>
      <c r="Q710" s="295">
        <f>P710</f>
        <v>1.1394564091233018E-15</v>
      </c>
      <c r="R710" s="295"/>
      <c r="S710" s="295"/>
      <c r="T710" s="295"/>
      <c r="U710" s="295"/>
      <c r="V710" s="295"/>
      <c r="W710" s="295"/>
      <c r="X710" s="295"/>
      <c r="Y710" s="426"/>
      <c r="Z710" s="410"/>
      <c r="AA710" s="410"/>
      <c r="AB710" s="410"/>
      <c r="AC710" s="410">
        <v>1</v>
      </c>
      <c r="AD710" s="410"/>
      <c r="AE710" s="410"/>
      <c r="AF710" s="415"/>
      <c r="AG710" s="415"/>
      <c r="AH710" s="415"/>
      <c r="AI710" s="415"/>
      <c r="AJ710" s="415"/>
      <c r="AK710" s="415"/>
      <c r="AL710" s="415"/>
      <c r="AM710" s="296">
        <f>SUM(Y710:AL710)</f>
        <v>1</v>
      </c>
    </row>
    <row r="711" spans="1:39" outlineLevel="1">
      <c r="A711" s="531"/>
      <c r="B711" s="294" t="s">
        <v>310</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1">
        <f t="shared" ref="Y711:AL711" si="217">Y710</f>
        <v>0</v>
      </c>
      <c r="Z711" s="411">
        <f t="shared" si="217"/>
        <v>0</v>
      </c>
      <c r="AA711" s="411">
        <f t="shared" si="217"/>
        <v>0</v>
      </c>
      <c r="AB711" s="411">
        <f t="shared" si="217"/>
        <v>0</v>
      </c>
      <c r="AC711" s="411">
        <f t="shared" si="217"/>
        <v>1</v>
      </c>
      <c r="AD711" s="411">
        <f t="shared" si="217"/>
        <v>0</v>
      </c>
      <c r="AE711" s="411">
        <f t="shared" si="217"/>
        <v>0</v>
      </c>
      <c r="AF711" s="411">
        <f t="shared" si="217"/>
        <v>0</v>
      </c>
      <c r="AG711" s="411">
        <f t="shared" si="217"/>
        <v>0</v>
      </c>
      <c r="AH711" s="411">
        <f t="shared" si="217"/>
        <v>0</v>
      </c>
      <c r="AI711" s="411">
        <f t="shared" si="217"/>
        <v>0</v>
      </c>
      <c r="AJ711" s="411">
        <f t="shared" si="217"/>
        <v>0</v>
      </c>
      <c r="AK711" s="411">
        <f t="shared" si="217"/>
        <v>0</v>
      </c>
      <c r="AL711" s="411">
        <f t="shared" si="217"/>
        <v>0</v>
      </c>
      <c r="AM711" s="306"/>
    </row>
    <row r="712" spans="1:39" outlineLevel="1">
      <c r="A712" s="531"/>
      <c r="B712" s="428"/>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ht="15.75" outlineLevel="1">
      <c r="A713" s="531"/>
      <c r="B713" s="288" t="s">
        <v>500</v>
      </c>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outlineLevel="1">
      <c r="A714" s="531">
        <v>33</v>
      </c>
      <c r="B714" s="428" t="s">
        <v>125</v>
      </c>
      <c r="C714" s="340" t="s">
        <v>768</v>
      </c>
      <c r="D714" s="295">
        <v>697888.67666666827</v>
      </c>
      <c r="E714" s="295">
        <f>(D714+F714)/2</f>
        <v>697888.67666666827</v>
      </c>
      <c r="F714" s="295">
        <v>697888.67666666827</v>
      </c>
      <c r="G714" s="295"/>
      <c r="H714" s="295"/>
      <c r="I714" s="295"/>
      <c r="J714" s="295"/>
      <c r="K714" s="295"/>
      <c r="L714" s="295"/>
      <c r="M714" s="295"/>
      <c r="N714" s="295">
        <v>12</v>
      </c>
      <c r="O714" s="295">
        <v>91.677452365195052</v>
      </c>
      <c r="P714" s="295">
        <f>O714</f>
        <v>91.677452365195052</v>
      </c>
      <c r="Q714" s="295">
        <f>P714/E714*F714</f>
        <v>91.677452365195052</v>
      </c>
      <c r="R714" s="295"/>
      <c r="S714" s="295"/>
      <c r="T714" s="295"/>
      <c r="U714" s="295"/>
      <c r="V714" s="295"/>
      <c r="W714" s="295"/>
      <c r="X714" s="295"/>
      <c r="Y714" s="426"/>
      <c r="Z714" s="410">
        <v>0.99396648638369511</v>
      </c>
      <c r="AA714" s="410">
        <v>6.1523437500000137E-3</v>
      </c>
      <c r="AB714" s="410"/>
      <c r="AC714" s="410"/>
      <c r="AD714" s="410"/>
      <c r="AE714" s="410"/>
      <c r="AF714" s="415"/>
      <c r="AG714" s="415"/>
      <c r="AH714" s="415"/>
      <c r="AI714" s="415"/>
      <c r="AJ714" s="415"/>
      <c r="AK714" s="415"/>
      <c r="AL714" s="415"/>
      <c r="AM714" s="296">
        <f>SUM(Y714:AL714)</f>
        <v>1.0001188301336952</v>
      </c>
    </row>
    <row r="715" spans="1:39" outlineLevel="1">
      <c r="A715" s="531"/>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11">
        <f t="shared" ref="Y715:AL715" si="218">Y714</f>
        <v>0</v>
      </c>
      <c r="Z715" s="411">
        <f t="shared" si="218"/>
        <v>0.99396648638369511</v>
      </c>
      <c r="AA715" s="411">
        <f t="shared" si="218"/>
        <v>6.1523437500000137E-3</v>
      </c>
      <c r="AB715" s="411">
        <f t="shared" si="218"/>
        <v>0</v>
      </c>
      <c r="AC715" s="411">
        <f t="shared" si="218"/>
        <v>0</v>
      </c>
      <c r="AD715" s="411">
        <f t="shared" si="218"/>
        <v>0</v>
      </c>
      <c r="AE715" s="411">
        <f t="shared" si="218"/>
        <v>0</v>
      </c>
      <c r="AF715" s="411">
        <f t="shared" si="218"/>
        <v>0</v>
      </c>
      <c r="AG715" s="411">
        <f t="shared" si="218"/>
        <v>0</v>
      </c>
      <c r="AH715" s="411">
        <f t="shared" si="218"/>
        <v>0</v>
      </c>
      <c r="AI715" s="411">
        <f t="shared" si="218"/>
        <v>0</v>
      </c>
      <c r="AJ715" s="411">
        <f t="shared" si="218"/>
        <v>0</v>
      </c>
      <c r="AK715" s="411">
        <f t="shared" si="218"/>
        <v>0</v>
      </c>
      <c r="AL715" s="411">
        <f t="shared" si="218"/>
        <v>0</v>
      </c>
      <c r="AM715" s="306"/>
    </row>
    <row r="716" spans="1:39"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outlineLevel="1">
      <c r="A717" s="531">
        <v>34</v>
      </c>
      <c r="B717" s="768" t="s">
        <v>893</v>
      </c>
      <c r="C717" s="340" t="s">
        <v>768</v>
      </c>
      <c r="D717" s="295">
        <v>31040.194386402582</v>
      </c>
      <c r="E717" s="295">
        <f>(D717+F717)/2</f>
        <v>31040.194386402582</v>
      </c>
      <c r="F717" s="295">
        <v>31040.194386402582</v>
      </c>
      <c r="G717" s="295"/>
      <c r="H717" s="295"/>
      <c r="I717" s="295"/>
      <c r="J717" s="295"/>
      <c r="K717" s="295"/>
      <c r="L717" s="295"/>
      <c r="M717" s="295"/>
      <c r="N717" s="295">
        <v>0</v>
      </c>
      <c r="O717" s="295"/>
      <c r="P717" s="295"/>
      <c r="Q717" s="295"/>
      <c r="R717" s="295"/>
      <c r="S717" s="295"/>
      <c r="T717" s="295"/>
      <c r="U717" s="295"/>
      <c r="V717" s="295"/>
      <c r="W717" s="295"/>
      <c r="X717" s="295"/>
      <c r="Y717" s="426">
        <v>1</v>
      </c>
      <c r="Z717" s="410"/>
      <c r="AA717" s="410"/>
      <c r="AB717" s="410"/>
      <c r="AC717" s="410"/>
      <c r="AD717" s="410"/>
      <c r="AE717" s="410"/>
      <c r="AF717" s="415"/>
      <c r="AG717" s="415"/>
      <c r="AH717" s="415"/>
      <c r="AI717" s="415"/>
      <c r="AJ717" s="415"/>
      <c r="AK717" s="415"/>
      <c r="AL717" s="415"/>
      <c r="AM717" s="296">
        <f>SUM(Y717:AL717)</f>
        <v>1</v>
      </c>
    </row>
    <row r="718" spans="1:39" outlineLevel="1">
      <c r="A718" s="531"/>
      <c r="B718" s="294" t="s">
        <v>310</v>
      </c>
      <c r="C718" s="291" t="s">
        <v>163</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 t="shared" ref="Y718:AL718" si="219">Y717</f>
        <v>1</v>
      </c>
      <c r="Z718" s="411">
        <f t="shared" si="219"/>
        <v>0</v>
      </c>
      <c r="AA718" s="411">
        <f t="shared" si="219"/>
        <v>0</v>
      </c>
      <c r="AB718" s="411">
        <f t="shared" si="219"/>
        <v>0</v>
      </c>
      <c r="AC718" s="411">
        <f t="shared" si="219"/>
        <v>0</v>
      </c>
      <c r="AD718" s="411">
        <f t="shared" si="219"/>
        <v>0</v>
      </c>
      <c r="AE718" s="411">
        <f t="shared" si="219"/>
        <v>0</v>
      </c>
      <c r="AF718" s="411">
        <f t="shared" si="219"/>
        <v>0</v>
      </c>
      <c r="AG718" s="411">
        <f t="shared" si="219"/>
        <v>0</v>
      </c>
      <c r="AH718" s="411">
        <f t="shared" si="219"/>
        <v>0</v>
      </c>
      <c r="AI718" s="411">
        <f t="shared" si="219"/>
        <v>0</v>
      </c>
      <c r="AJ718" s="411">
        <f t="shared" si="219"/>
        <v>0</v>
      </c>
      <c r="AK718" s="411">
        <f t="shared" si="219"/>
        <v>0</v>
      </c>
      <c r="AL718" s="411">
        <f t="shared" si="219"/>
        <v>0</v>
      </c>
      <c r="AM718" s="306"/>
    </row>
    <row r="719" spans="1:39"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outlineLevel="1">
      <c r="A720" s="531">
        <v>35</v>
      </c>
      <c r="B720" s="428" t="s">
        <v>127</v>
      </c>
      <c r="C720" s="291" t="s">
        <v>25</v>
      </c>
      <c r="D720" s="295"/>
      <c r="E720" s="295"/>
      <c r="F720" s="295"/>
      <c r="G720" s="295"/>
      <c r="H720" s="295"/>
      <c r="I720" s="295"/>
      <c r="J720" s="295"/>
      <c r="K720" s="295"/>
      <c r="L720" s="295"/>
      <c r="M720" s="295"/>
      <c r="N720" s="295">
        <v>0</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1"/>
      <c r="B721" s="294" t="s">
        <v>310</v>
      </c>
      <c r="C721" s="291" t="s">
        <v>163</v>
      </c>
      <c r="D721" s="295"/>
      <c r="E721" s="295"/>
      <c r="F721" s="295"/>
      <c r="G721" s="295"/>
      <c r="H721" s="295"/>
      <c r="I721" s="295"/>
      <c r="J721" s="295"/>
      <c r="K721" s="295"/>
      <c r="L721" s="295"/>
      <c r="M721" s="295"/>
      <c r="N721" s="295">
        <f>N720</f>
        <v>0</v>
      </c>
      <c r="O721" s="295"/>
      <c r="P721" s="295"/>
      <c r="Q721" s="295"/>
      <c r="R721" s="295"/>
      <c r="S721" s="295"/>
      <c r="T721" s="295"/>
      <c r="U721" s="295"/>
      <c r="V721" s="295"/>
      <c r="W721" s="295"/>
      <c r="X721" s="295"/>
      <c r="Y721" s="411">
        <f t="shared" ref="Y721:AL721" si="220">Y720</f>
        <v>0</v>
      </c>
      <c r="Z721" s="411">
        <f t="shared" si="220"/>
        <v>0</v>
      </c>
      <c r="AA721" s="411">
        <f t="shared" si="220"/>
        <v>0</v>
      </c>
      <c r="AB721" s="411">
        <f t="shared" si="220"/>
        <v>0</v>
      </c>
      <c r="AC721" s="411">
        <f t="shared" si="220"/>
        <v>0</v>
      </c>
      <c r="AD721" s="411">
        <f t="shared" si="220"/>
        <v>0</v>
      </c>
      <c r="AE721" s="411">
        <f t="shared" si="220"/>
        <v>0</v>
      </c>
      <c r="AF721" s="411">
        <f t="shared" si="220"/>
        <v>0</v>
      </c>
      <c r="AG721" s="411">
        <f t="shared" si="220"/>
        <v>0</v>
      </c>
      <c r="AH721" s="411">
        <f t="shared" si="220"/>
        <v>0</v>
      </c>
      <c r="AI721" s="411">
        <f t="shared" si="220"/>
        <v>0</v>
      </c>
      <c r="AJ721" s="411">
        <f t="shared" si="220"/>
        <v>0</v>
      </c>
      <c r="AK721" s="411">
        <f t="shared" si="220"/>
        <v>0</v>
      </c>
      <c r="AL721" s="411">
        <f t="shared" si="220"/>
        <v>0</v>
      </c>
      <c r="AM721" s="306"/>
    </row>
    <row r="722" spans="1:39" outlineLevel="1">
      <c r="A722" s="531"/>
      <c r="B722" s="431"/>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75" hidden="1" outlineLevel="1">
      <c r="A723" s="531"/>
      <c r="B723" s="288" t="s">
        <v>501</v>
      </c>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45" hidden="1" outlineLevel="1">
      <c r="A724" s="531">
        <v>36</v>
      </c>
      <c r="B724" s="428" t="s">
        <v>128</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idden="1" outlineLevel="1">
      <c r="A725" s="531"/>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 t="shared" ref="Y725:AL725" si="221">Y724</f>
        <v>0</v>
      </c>
      <c r="Z725" s="411">
        <f t="shared" si="221"/>
        <v>0</v>
      </c>
      <c r="AA725" s="411">
        <f t="shared" si="221"/>
        <v>0</v>
      </c>
      <c r="AB725" s="411">
        <f t="shared" si="221"/>
        <v>0</v>
      </c>
      <c r="AC725" s="411">
        <f t="shared" si="221"/>
        <v>0</v>
      </c>
      <c r="AD725" s="411">
        <f t="shared" si="221"/>
        <v>0</v>
      </c>
      <c r="AE725" s="411">
        <f t="shared" si="221"/>
        <v>0</v>
      </c>
      <c r="AF725" s="411">
        <f t="shared" si="221"/>
        <v>0</v>
      </c>
      <c r="AG725" s="411">
        <f t="shared" si="221"/>
        <v>0</v>
      </c>
      <c r="AH725" s="411">
        <f t="shared" si="221"/>
        <v>0</v>
      </c>
      <c r="AI725" s="411">
        <f t="shared" si="221"/>
        <v>0</v>
      </c>
      <c r="AJ725" s="411">
        <f t="shared" si="221"/>
        <v>0</v>
      </c>
      <c r="AK725" s="411">
        <f t="shared" si="221"/>
        <v>0</v>
      </c>
      <c r="AL725" s="411">
        <f t="shared" si="221"/>
        <v>0</v>
      </c>
      <c r="AM725" s="306"/>
    </row>
    <row r="726" spans="1:39" hidden="1" outlineLevel="1">
      <c r="A726" s="531"/>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30" hidden="1" outlineLevel="1">
      <c r="A727" s="531">
        <v>37</v>
      </c>
      <c r="B727" s="428" t="s">
        <v>129</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idden="1" outlineLevel="1">
      <c r="A728" s="531"/>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 t="shared" ref="Y728:AL728" si="222">Y727</f>
        <v>0</v>
      </c>
      <c r="Z728" s="411">
        <f t="shared" si="222"/>
        <v>0</v>
      </c>
      <c r="AA728" s="411">
        <f t="shared" si="222"/>
        <v>0</v>
      </c>
      <c r="AB728" s="411">
        <f t="shared" si="222"/>
        <v>0</v>
      </c>
      <c r="AC728" s="411">
        <f t="shared" si="222"/>
        <v>0</v>
      </c>
      <c r="AD728" s="411">
        <f t="shared" si="222"/>
        <v>0</v>
      </c>
      <c r="AE728" s="411">
        <f t="shared" si="222"/>
        <v>0</v>
      </c>
      <c r="AF728" s="411">
        <f t="shared" si="222"/>
        <v>0</v>
      </c>
      <c r="AG728" s="411">
        <f t="shared" si="222"/>
        <v>0</v>
      </c>
      <c r="AH728" s="411">
        <f t="shared" si="222"/>
        <v>0</v>
      </c>
      <c r="AI728" s="411">
        <f t="shared" si="222"/>
        <v>0</v>
      </c>
      <c r="AJ728" s="411">
        <f t="shared" si="222"/>
        <v>0</v>
      </c>
      <c r="AK728" s="411">
        <f t="shared" si="222"/>
        <v>0</v>
      </c>
      <c r="AL728" s="411">
        <f t="shared" si="222"/>
        <v>0</v>
      </c>
      <c r="AM728" s="306"/>
    </row>
    <row r="729" spans="1:39" hidden="1" outlineLevel="1">
      <c r="A729" s="531"/>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idden="1" outlineLevel="1">
      <c r="A730" s="531">
        <v>38</v>
      </c>
      <c r="B730" s="428" t="s">
        <v>130</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idden="1" outlineLevel="1">
      <c r="A731" s="531"/>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 t="shared" ref="Y731:AL731" si="223">Y730</f>
        <v>0</v>
      </c>
      <c r="Z731" s="411">
        <f t="shared" si="223"/>
        <v>0</v>
      </c>
      <c r="AA731" s="411">
        <f t="shared" si="223"/>
        <v>0</v>
      </c>
      <c r="AB731" s="411">
        <f t="shared" si="223"/>
        <v>0</v>
      </c>
      <c r="AC731" s="411">
        <f t="shared" si="223"/>
        <v>0</v>
      </c>
      <c r="AD731" s="411">
        <f t="shared" si="223"/>
        <v>0</v>
      </c>
      <c r="AE731" s="411">
        <f t="shared" si="223"/>
        <v>0</v>
      </c>
      <c r="AF731" s="411">
        <f t="shared" si="223"/>
        <v>0</v>
      </c>
      <c r="AG731" s="411">
        <f t="shared" si="223"/>
        <v>0</v>
      </c>
      <c r="AH731" s="411">
        <f t="shared" si="223"/>
        <v>0</v>
      </c>
      <c r="AI731" s="411">
        <f t="shared" si="223"/>
        <v>0</v>
      </c>
      <c r="AJ731" s="411">
        <f t="shared" si="223"/>
        <v>0</v>
      </c>
      <c r="AK731" s="411">
        <f t="shared" si="223"/>
        <v>0</v>
      </c>
      <c r="AL731" s="411">
        <f t="shared" si="223"/>
        <v>0</v>
      </c>
      <c r="AM731" s="306"/>
    </row>
    <row r="732" spans="1:39" hidden="1" outlineLevel="1">
      <c r="A732" s="531"/>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hidden="1" outlineLevel="1">
      <c r="A733" s="531">
        <v>39</v>
      </c>
      <c r="B733" s="428" t="s">
        <v>131</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idden="1" outlineLevel="1">
      <c r="A734" s="531"/>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 t="shared" ref="Y734:AL734" si="224">Y733</f>
        <v>0</v>
      </c>
      <c r="Z734" s="411">
        <f t="shared" si="224"/>
        <v>0</v>
      </c>
      <c r="AA734" s="411">
        <f t="shared" si="224"/>
        <v>0</v>
      </c>
      <c r="AB734" s="411">
        <f t="shared" si="224"/>
        <v>0</v>
      </c>
      <c r="AC734" s="411">
        <f t="shared" si="224"/>
        <v>0</v>
      </c>
      <c r="AD734" s="411">
        <f t="shared" si="224"/>
        <v>0</v>
      </c>
      <c r="AE734" s="411">
        <f t="shared" si="224"/>
        <v>0</v>
      </c>
      <c r="AF734" s="411">
        <f t="shared" si="224"/>
        <v>0</v>
      </c>
      <c r="AG734" s="411">
        <f t="shared" si="224"/>
        <v>0</v>
      </c>
      <c r="AH734" s="411">
        <f t="shared" si="224"/>
        <v>0</v>
      </c>
      <c r="AI734" s="411">
        <f t="shared" si="224"/>
        <v>0</v>
      </c>
      <c r="AJ734" s="411">
        <f t="shared" si="224"/>
        <v>0</v>
      </c>
      <c r="AK734" s="411">
        <f t="shared" si="224"/>
        <v>0</v>
      </c>
      <c r="AL734" s="411">
        <f t="shared" si="224"/>
        <v>0</v>
      </c>
      <c r="AM734" s="306"/>
    </row>
    <row r="735" spans="1:39" hidden="1" outlineLevel="1">
      <c r="A735" s="531"/>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hidden="1" outlineLevel="1">
      <c r="A736" s="531">
        <v>40</v>
      </c>
      <c r="B736" s="428" t="s">
        <v>132</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idden="1" outlineLevel="1">
      <c r="A737" s="531"/>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 t="shared" ref="Y737:AL737" si="225">Y736</f>
        <v>0</v>
      </c>
      <c r="Z737" s="411">
        <f t="shared" si="225"/>
        <v>0</v>
      </c>
      <c r="AA737" s="411">
        <f t="shared" si="225"/>
        <v>0</v>
      </c>
      <c r="AB737" s="411">
        <f t="shared" si="225"/>
        <v>0</v>
      </c>
      <c r="AC737" s="411">
        <f t="shared" si="225"/>
        <v>0</v>
      </c>
      <c r="AD737" s="411">
        <f t="shared" si="225"/>
        <v>0</v>
      </c>
      <c r="AE737" s="411">
        <f t="shared" si="225"/>
        <v>0</v>
      </c>
      <c r="AF737" s="411">
        <f t="shared" si="225"/>
        <v>0</v>
      </c>
      <c r="AG737" s="411">
        <f t="shared" si="225"/>
        <v>0</v>
      </c>
      <c r="AH737" s="411">
        <f t="shared" si="225"/>
        <v>0</v>
      </c>
      <c r="AI737" s="411">
        <f t="shared" si="225"/>
        <v>0</v>
      </c>
      <c r="AJ737" s="411">
        <f t="shared" si="225"/>
        <v>0</v>
      </c>
      <c r="AK737" s="411">
        <f t="shared" si="225"/>
        <v>0</v>
      </c>
      <c r="AL737" s="411">
        <f t="shared" si="225"/>
        <v>0</v>
      </c>
      <c r="AM737" s="306"/>
    </row>
    <row r="738" spans="1:39" hidden="1" outlineLevel="1">
      <c r="A738" s="531"/>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45" hidden="1" outlineLevel="1">
      <c r="A739" s="531">
        <v>41</v>
      </c>
      <c r="B739" s="428" t="s">
        <v>133</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idden="1" outlineLevel="1">
      <c r="A740" s="531"/>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 t="shared" ref="Y740:AL740" si="226">Y739</f>
        <v>0</v>
      </c>
      <c r="Z740" s="411">
        <f t="shared" si="226"/>
        <v>0</v>
      </c>
      <c r="AA740" s="411">
        <f t="shared" si="226"/>
        <v>0</v>
      </c>
      <c r="AB740" s="411">
        <f t="shared" si="226"/>
        <v>0</v>
      </c>
      <c r="AC740" s="411">
        <f t="shared" si="226"/>
        <v>0</v>
      </c>
      <c r="AD740" s="411">
        <f t="shared" si="226"/>
        <v>0</v>
      </c>
      <c r="AE740" s="411">
        <f t="shared" si="226"/>
        <v>0</v>
      </c>
      <c r="AF740" s="411">
        <f t="shared" si="226"/>
        <v>0</v>
      </c>
      <c r="AG740" s="411">
        <f t="shared" si="226"/>
        <v>0</v>
      </c>
      <c r="AH740" s="411">
        <f t="shared" si="226"/>
        <v>0</v>
      </c>
      <c r="AI740" s="411">
        <f t="shared" si="226"/>
        <v>0</v>
      </c>
      <c r="AJ740" s="411">
        <f t="shared" si="226"/>
        <v>0</v>
      </c>
      <c r="AK740" s="411">
        <f t="shared" si="226"/>
        <v>0</v>
      </c>
      <c r="AL740" s="411">
        <f t="shared" si="226"/>
        <v>0</v>
      </c>
      <c r="AM740" s="306"/>
    </row>
    <row r="741" spans="1:39" hidden="1" outlineLevel="1">
      <c r="A741" s="531"/>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45" hidden="1" outlineLevel="1">
      <c r="A742" s="531">
        <v>42</v>
      </c>
      <c r="B742" s="428" t="s">
        <v>134</v>
      </c>
      <c r="C742" s="291" t="s">
        <v>25</v>
      </c>
      <c r="D742" s="295"/>
      <c r="E742" s="295"/>
      <c r="F742" s="295"/>
      <c r="G742" s="295"/>
      <c r="H742" s="295"/>
      <c r="I742" s="295"/>
      <c r="J742" s="295"/>
      <c r="K742" s="295"/>
      <c r="L742" s="295"/>
      <c r="M742" s="295"/>
      <c r="N742" s="291"/>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idden="1" outlineLevel="1">
      <c r="A743" s="531"/>
      <c r="B743" s="294" t="s">
        <v>310</v>
      </c>
      <c r="C743" s="291" t="s">
        <v>163</v>
      </c>
      <c r="D743" s="295"/>
      <c r="E743" s="295"/>
      <c r="F743" s="295"/>
      <c r="G743" s="295"/>
      <c r="H743" s="295"/>
      <c r="I743" s="295"/>
      <c r="J743" s="295"/>
      <c r="K743" s="295"/>
      <c r="L743" s="295"/>
      <c r="M743" s="295"/>
      <c r="N743" s="467"/>
      <c r="O743" s="295"/>
      <c r="P743" s="295"/>
      <c r="Q743" s="295"/>
      <c r="R743" s="295"/>
      <c r="S743" s="295"/>
      <c r="T743" s="295"/>
      <c r="U743" s="295"/>
      <c r="V743" s="295"/>
      <c r="W743" s="295"/>
      <c r="X743" s="295"/>
      <c r="Y743" s="411">
        <f t="shared" ref="Y743:AL743" si="227">Y742</f>
        <v>0</v>
      </c>
      <c r="Z743" s="411">
        <f t="shared" si="227"/>
        <v>0</v>
      </c>
      <c r="AA743" s="411">
        <f t="shared" si="227"/>
        <v>0</v>
      </c>
      <c r="AB743" s="411">
        <f t="shared" si="227"/>
        <v>0</v>
      </c>
      <c r="AC743" s="411">
        <f t="shared" si="227"/>
        <v>0</v>
      </c>
      <c r="AD743" s="411">
        <f t="shared" si="227"/>
        <v>0</v>
      </c>
      <c r="AE743" s="411">
        <f t="shared" si="227"/>
        <v>0</v>
      </c>
      <c r="AF743" s="411">
        <f t="shared" si="227"/>
        <v>0</v>
      </c>
      <c r="AG743" s="411">
        <f t="shared" si="227"/>
        <v>0</v>
      </c>
      <c r="AH743" s="411">
        <f t="shared" si="227"/>
        <v>0</v>
      </c>
      <c r="AI743" s="411">
        <f t="shared" si="227"/>
        <v>0</v>
      </c>
      <c r="AJ743" s="411">
        <f t="shared" si="227"/>
        <v>0</v>
      </c>
      <c r="AK743" s="411">
        <f t="shared" si="227"/>
        <v>0</v>
      </c>
      <c r="AL743" s="411">
        <f t="shared" si="227"/>
        <v>0</v>
      </c>
      <c r="AM743" s="306"/>
    </row>
    <row r="744" spans="1:39" hidden="1" outlineLevel="1">
      <c r="A744" s="531"/>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30" hidden="1" outlineLevel="1">
      <c r="A745" s="531">
        <v>43</v>
      </c>
      <c r="B745" s="428" t="s">
        <v>135</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idden="1" outlineLevel="1">
      <c r="A746" s="531"/>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 t="shared" ref="Y746:AL746" si="228">Y745</f>
        <v>0</v>
      </c>
      <c r="Z746" s="411">
        <f t="shared" si="228"/>
        <v>0</v>
      </c>
      <c r="AA746" s="411">
        <f t="shared" si="228"/>
        <v>0</v>
      </c>
      <c r="AB746" s="411">
        <f t="shared" si="228"/>
        <v>0</v>
      </c>
      <c r="AC746" s="411">
        <f t="shared" si="228"/>
        <v>0</v>
      </c>
      <c r="AD746" s="411">
        <f t="shared" si="228"/>
        <v>0</v>
      </c>
      <c r="AE746" s="411">
        <f t="shared" si="228"/>
        <v>0</v>
      </c>
      <c r="AF746" s="411">
        <f t="shared" si="228"/>
        <v>0</v>
      </c>
      <c r="AG746" s="411">
        <f t="shared" si="228"/>
        <v>0</v>
      </c>
      <c r="AH746" s="411">
        <f t="shared" si="228"/>
        <v>0</v>
      </c>
      <c r="AI746" s="411">
        <f t="shared" si="228"/>
        <v>0</v>
      </c>
      <c r="AJ746" s="411">
        <f t="shared" si="228"/>
        <v>0</v>
      </c>
      <c r="AK746" s="411">
        <f t="shared" si="228"/>
        <v>0</v>
      </c>
      <c r="AL746" s="411">
        <f t="shared" si="228"/>
        <v>0</v>
      </c>
      <c r="AM746" s="306"/>
    </row>
    <row r="747" spans="1:39" hidden="1" outlineLevel="1">
      <c r="A747" s="531"/>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45" hidden="1" outlineLevel="1">
      <c r="A748" s="531">
        <v>44</v>
      </c>
      <c r="B748" s="428" t="s">
        <v>136</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idden="1" outlineLevel="1">
      <c r="A749" s="531"/>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 t="shared" ref="Y749:AL749" si="229">Y748</f>
        <v>0</v>
      </c>
      <c r="Z749" s="411">
        <f t="shared" si="229"/>
        <v>0</v>
      </c>
      <c r="AA749" s="411">
        <f t="shared" si="229"/>
        <v>0</v>
      </c>
      <c r="AB749" s="411">
        <f t="shared" si="229"/>
        <v>0</v>
      </c>
      <c r="AC749" s="411">
        <f t="shared" si="229"/>
        <v>0</v>
      </c>
      <c r="AD749" s="411">
        <f t="shared" si="229"/>
        <v>0</v>
      </c>
      <c r="AE749" s="411">
        <f t="shared" si="229"/>
        <v>0</v>
      </c>
      <c r="AF749" s="411">
        <f t="shared" si="229"/>
        <v>0</v>
      </c>
      <c r="AG749" s="411">
        <f t="shared" si="229"/>
        <v>0</v>
      </c>
      <c r="AH749" s="411">
        <f t="shared" si="229"/>
        <v>0</v>
      </c>
      <c r="AI749" s="411">
        <f t="shared" si="229"/>
        <v>0</v>
      </c>
      <c r="AJ749" s="411">
        <f t="shared" si="229"/>
        <v>0</v>
      </c>
      <c r="AK749" s="411">
        <f t="shared" si="229"/>
        <v>0</v>
      </c>
      <c r="AL749" s="411">
        <f t="shared" si="229"/>
        <v>0</v>
      </c>
      <c r="AM749" s="306"/>
    </row>
    <row r="750" spans="1:39" hidden="1" outlineLevel="1">
      <c r="A750" s="531"/>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0" hidden="1" outlineLevel="1">
      <c r="A751" s="531">
        <v>45</v>
      </c>
      <c r="B751" s="428" t="s">
        <v>137</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hidden="1" outlineLevel="1">
      <c r="A752" s="531"/>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 t="shared" ref="Y752:AL752" si="230">Y751</f>
        <v>0</v>
      </c>
      <c r="Z752" s="411">
        <f t="shared" si="230"/>
        <v>0</v>
      </c>
      <c r="AA752" s="411">
        <f t="shared" si="230"/>
        <v>0</v>
      </c>
      <c r="AB752" s="411">
        <f t="shared" si="230"/>
        <v>0</v>
      </c>
      <c r="AC752" s="411">
        <f t="shared" si="230"/>
        <v>0</v>
      </c>
      <c r="AD752" s="411">
        <f t="shared" si="230"/>
        <v>0</v>
      </c>
      <c r="AE752" s="411">
        <f t="shared" si="230"/>
        <v>0</v>
      </c>
      <c r="AF752" s="411">
        <f t="shared" si="230"/>
        <v>0</v>
      </c>
      <c r="AG752" s="411">
        <f t="shared" si="230"/>
        <v>0</v>
      </c>
      <c r="AH752" s="411">
        <f t="shared" si="230"/>
        <v>0</v>
      </c>
      <c r="AI752" s="411">
        <f t="shared" si="230"/>
        <v>0</v>
      </c>
      <c r="AJ752" s="411">
        <f t="shared" si="230"/>
        <v>0</v>
      </c>
      <c r="AK752" s="411">
        <f t="shared" si="230"/>
        <v>0</v>
      </c>
      <c r="AL752" s="411">
        <f t="shared" si="230"/>
        <v>0</v>
      </c>
      <c r="AM752" s="306"/>
    </row>
    <row r="753" spans="1:39" hidden="1" outlineLevel="1">
      <c r="A753" s="531"/>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39" ht="30" hidden="1" outlineLevel="1">
      <c r="A754" s="531">
        <v>46</v>
      </c>
      <c r="B754" s="428" t="s">
        <v>138</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39" hidden="1" outlineLevel="1">
      <c r="A755" s="531"/>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 t="shared" ref="Y755:AL755" si="231">Y754</f>
        <v>0</v>
      </c>
      <c r="Z755" s="411">
        <f t="shared" si="231"/>
        <v>0</v>
      </c>
      <c r="AA755" s="411">
        <f t="shared" si="231"/>
        <v>0</v>
      </c>
      <c r="AB755" s="411">
        <f t="shared" si="231"/>
        <v>0</v>
      </c>
      <c r="AC755" s="411">
        <f t="shared" si="231"/>
        <v>0</v>
      </c>
      <c r="AD755" s="411">
        <f t="shared" si="231"/>
        <v>0</v>
      </c>
      <c r="AE755" s="411">
        <f t="shared" si="231"/>
        <v>0</v>
      </c>
      <c r="AF755" s="411">
        <f t="shared" si="231"/>
        <v>0</v>
      </c>
      <c r="AG755" s="411">
        <f t="shared" si="231"/>
        <v>0</v>
      </c>
      <c r="AH755" s="411">
        <f t="shared" si="231"/>
        <v>0</v>
      </c>
      <c r="AI755" s="411">
        <f t="shared" si="231"/>
        <v>0</v>
      </c>
      <c r="AJ755" s="411">
        <f t="shared" si="231"/>
        <v>0</v>
      </c>
      <c r="AK755" s="411">
        <f t="shared" si="231"/>
        <v>0</v>
      </c>
      <c r="AL755" s="411">
        <f t="shared" si="231"/>
        <v>0</v>
      </c>
      <c r="AM755" s="306"/>
    </row>
    <row r="756" spans="1:39" hidden="1" outlineLevel="1">
      <c r="A756" s="531"/>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39" ht="30" hidden="1" outlineLevel="1">
      <c r="A757" s="531">
        <v>47</v>
      </c>
      <c r="B757" s="428" t="s">
        <v>139</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39" hidden="1" outlineLevel="1">
      <c r="A758" s="531"/>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 t="shared" ref="Y758:AL758" si="232">Y757</f>
        <v>0</v>
      </c>
      <c r="Z758" s="411">
        <f t="shared" si="232"/>
        <v>0</v>
      </c>
      <c r="AA758" s="411">
        <f t="shared" si="232"/>
        <v>0</v>
      </c>
      <c r="AB758" s="411">
        <f t="shared" si="232"/>
        <v>0</v>
      </c>
      <c r="AC758" s="411">
        <f t="shared" si="232"/>
        <v>0</v>
      </c>
      <c r="AD758" s="411">
        <f t="shared" si="232"/>
        <v>0</v>
      </c>
      <c r="AE758" s="411">
        <f t="shared" si="232"/>
        <v>0</v>
      </c>
      <c r="AF758" s="411">
        <f t="shared" si="232"/>
        <v>0</v>
      </c>
      <c r="AG758" s="411">
        <f t="shared" si="232"/>
        <v>0</v>
      </c>
      <c r="AH758" s="411">
        <f t="shared" si="232"/>
        <v>0</v>
      </c>
      <c r="AI758" s="411">
        <f t="shared" si="232"/>
        <v>0</v>
      </c>
      <c r="AJ758" s="411">
        <f t="shared" si="232"/>
        <v>0</v>
      </c>
      <c r="AK758" s="411">
        <f t="shared" si="232"/>
        <v>0</v>
      </c>
      <c r="AL758" s="411">
        <f t="shared" si="232"/>
        <v>0</v>
      </c>
      <c r="AM758" s="306"/>
    </row>
    <row r="759" spans="1:39" hidden="1" outlineLevel="1">
      <c r="A759" s="531"/>
      <c r="B759" s="428"/>
      <c r="C759" s="291"/>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25"/>
      <c r="AA759" s="425"/>
      <c r="AB759" s="425"/>
      <c r="AC759" s="425"/>
      <c r="AD759" s="425"/>
      <c r="AE759" s="425"/>
      <c r="AF759" s="425"/>
      <c r="AG759" s="425"/>
      <c r="AH759" s="425"/>
      <c r="AI759" s="425"/>
      <c r="AJ759" s="425"/>
      <c r="AK759" s="425"/>
      <c r="AL759" s="425"/>
      <c r="AM759" s="306"/>
    </row>
    <row r="760" spans="1:39" ht="45" hidden="1" outlineLevel="1">
      <c r="A760" s="531">
        <v>48</v>
      </c>
      <c r="B760" s="428" t="s">
        <v>140</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0"/>
      <c r="AA760" s="410"/>
      <c r="AB760" s="410"/>
      <c r="AC760" s="410"/>
      <c r="AD760" s="410"/>
      <c r="AE760" s="410"/>
      <c r="AF760" s="415"/>
      <c r="AG760" s="415"/>
      <c r="AH760" s="415"/>
      <c r="AI760" s="415"/>
      <c r="AJ760" s="415"/>
      <c r="AK760" s="415"/>
      <c r="AL760" s="415"/>
      <c r="AM760" s="296">
        <f>SUM(Y760:AL760)</f>
        <v>0</v>
      </c>
    </row>
    <row r="761" spans="1:39" hidden="1" outlineLevel="1">
      <c r="A761" s="531"/>
      <c r="B761" s="294" t="s">
        <v>310</v>
      </c>
      <c r="C761" s="291" t="s">
        <v>163</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 t="shared" ref="Y761:AL761" si="233">Y760</f>
        <v>0</v>
      </c>
      <c r="Z761" s="411">
        <f t="shared" si="233"/>
        <v>0</v>
      </c>
      <c r="AA761" s="411">
        <f t="shared" si="233"/>
        <v>0</v>
      </c>
      <c r="AB761" s="411">
        <f t="shared" si="233"/>
        <v>0</v>
      </c>
      <c r="AC761" s="411">
        <f t="shared" si="233"/>
        <v>0</v>
      </c>
      <c r="AD761" s="411">
        <f t="shared" si="233"/>
        <v>0</v>
      </c>
      <c r="AE761" s="411">
        <f t="shared" si="233"/>
        <v>0</v>
      </c>
      <c r="AF761" s="411">
        <f t="shared" si="233"/>
        <v>0</v>
      </c>
      <c r="AG761" s="411">
        <f t="shared" si="233"/>
        <v>0</v>
      </c>
      <c r="AH761" s="411">
        <f t="shared" si="233"/>
        <v>0</v>
      </c>
      <c r="AI761" s="411">
        <f t="shared" si="233"/>
        <v>0</v>
      </c>
      <c r="AJ761" s="411">
        <f t="shared" si="233"/>
        <v>0</v>
      </c>
      <c r="AK761" s="411">
        <f t="shared" si="233"/>
        <v>0</v>
      </c>
      <c r="AL761" s="411">
        <f t="shared" si="233"/>
        <v>0</v>
      </c>
      <c r="AM761" s="306"/>
    </row>
    <row r="762" spans="1:39" hidden="1" outlineLevel="1">
      <c r="A762" s="531"/>
      <c r="B762" s="428"/>
      <c r="C762" s="291"/>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25"/>
      <c r="AA762" s="425"/>
      <c r="AB762" s="425"/>
      <c r="AC762" s="425"/>
      <c r="AD762" s="425"/>
      <c r="AE762" s="425"/>
      <c r="AF762" s="425"/>
      <c r="AG762" s="425"/>
      <c r="AH762" s="425"/>
      <c r="AI762" s="425"/>
      <c r="AJ762" s="425"/>
      <c r="AK762" s="425"/>
      <c r="AL762" s="425"/>
      <c r="AM762" s="306"/>
    </row>
    <row r="763" spans="1:39" ht="30" hidden="1" outlineLevel="1">
      <c r="A763" s="531">
        <v>49</v>
      </c>
      <c r="B763" s="428" t="s">
        <v>141</v>
      </c>
      <c r="C763" s="291" t="s">
        <v>25</v>
      </c>
      <c r="D763" s="295"/>
      <c r="E763" s="295"/>
      <c r="F763" s="295"/>
      <c r="G763" s="295"/>
      <c r="H763" s="295"/>
      <c r="I763" s="295"/>
      <c r="J763" s="295"/>
      <c r="K763" s="295"/>
      <c r="L763" s="295"/>
      <c r="M763" s="295"/>
      <c r="N763" s="295">
        <v>12</v>
      </c>
      <c r="O763" s="295"/>
      <c r="P763" s="295"/>
      <c r="Q763" s="295"/>
      <c r="R763" s="295"/>
      <c r="S763" s="295"/>
      <c r="T763" s="295"/>
      <c r="U763" s="295"/>
      <c r="V763" s="295"/>
      <c r="W763" s="295"/>
      <c r="X763" s="295"/>
      <c r="Y763" s="426"/>
      <c r="Z763" s="410"/>
      <c r="AA763" s="410"/>
      <c r="AB763" s="410"/>
      <c r="AC763" s="410"/>
      <c r="AD763" s="410"/>
      <c r="AE763" s="410"/>
      <c r="AF763" s="415"/>
      <c r="AG763" s="415"/>
      <c r="AH763" s="415"/>
      <c r="AI763" s="415"/>
      <c r="AJ763" s="415"/>
      <c r="AK763" s="415"/>
      <c r="AL763" s="415"/>
      <c r="AM763" s="296">
        <f>SUM(Y763:AL763)</f>
        <v>0</v>
      </c>
    </row>
    <row r="764" spans="1:39" hidden="1" outlineLevel="1">
      <c r="A764" s="531"/>
      <c r="B764" s="294" t="s">
        <v>310</v>
      </c>
      <c r="C764" s="291" t="s">
        <v>163</v>
      </c>
      <c r="D764" s="295"/>
      <c r="E764" s="295"/>
      <c r="F764" s="295"/>
      <c r="G764" s="295"/>
      <c r="H764" s="295"/>
      <c r="I764" s="295"/>
      <c r="J764" s="295"/>
      <c r="K764" s="295"/>
      <c r="L764" s="295"/>
      <c r="M764" s="295"/>
      <c r="N764" s="295">
        <f>N763</f>
        <v>12</v>
      </c>
      <c r="O764" s="295"/>
      <c r="P764" s="295"/>
      <c r="Q764" s="295"/>
      <c r="R764" s="295"/>
      <c r="S764" s="295"/>
      <c r="T764" s="295"/>
      <c r="U764" s="295"/>
      <c r="V764" s="295"/>
      <c r="W764" s="295"/>
      <c r="X764" s="295"/>
      <c r="Y764" s="411">
        <f t="shared" ref="Y764:AL764" si="234">Y763</f>
        <v>0</v>
      </c>
      <c r="Z764" s="411">
        <f t="shared" si="234"/>
        <v>0</v>
      </c>
      <c r="AA764" s="411">
        <f t="shared" si="234"/>
        <v>0</v>
      </c>
      <c r="AB764" s="411">
        <f t="shared" si="234"/>
        <v>0</v>
      </c>
      <c r="AC764" s="411">
        <f t="shared" si="234"/>
        <v>0</v>
      </c>
      <c r="AD764" s="411">
        <f t="shared" si="234"/>
        <v>0</v>
      </c>
      <c r="AE764" s="411">
        <f t="shared" si="234"/>
        <v>0</v>
      </c>
      <c r="AF764" s="411">
        <f t="shared" si="234"/>
        <v>0</v>
      </c>
      <c r="AG764" s="411">
        <f t="shared" si="234"/>
        <v>0</v>
      </c>
      <c r="AH764" s="411">
        <f t="shared" si="234"/>
        <v>0</v>
      </c>
      <c r="AI764" s="411">
        <f t="shared" si="234"/>
        <v>0</v>
      </c>
      <c r="AJ764" s="411">
        <f t="shared" si="234"/>
        <v>0</v>
      </c>
      <c r="AK764" s="411">
        <f t="shared" si="234"/>
        <v>0</v>
      </c>
      <c r="AL764" s="411">
        <f t="shared" si="234"/>
        <v>0</v>
      </c>
      <c r="AM764" s="306"/>
    </row>
    <row r="765" spans="1:39" hidden="1" outlineLevel="1">
      <c r="A765" s="531"/>
      <c r="B765" s="294"/>
      <c r="C765" s="305"/>
      <c r="D765" s="291"/>
      <c r="E765" s="291"/>
      <c r="F765" s="291"/>
      <c r="G765" s="291"/>
      <c r="H765" s="291"/>
      <c r="I765" s="291"/>
      <c r="J765" s="291"/>
      <c r="K765" s="291"/>
      <c r="L765" s="291"/>
      <c r="M765" s="291"/>
      <c r="N765" s="291"/>
      <c r="O765" s="291"/>
      <c r="P765" s="291"/>
      <c r="Q765" s="291"/>
      <c r="R765" s="291"/>
      <c r="S765" s="291"/>
      <c r="T765" s="291"/>
      <c r="U765" s="291"/>
      <c r="V765" s="291"/>
      <c r="W765" s="291"/>
      <c r="X765" s="291"/>
      <c r="Y765" s="412"/>
      <c r="Z765" s="412"/>
      <c r="AA765" s="412"/>
      <c r="AB765" s="412"/>
      <c r="AC765" s="412"/>
      <c r="AD765" s="412"/>
      <c r="AE765" s="412"/>
      <c r="AF765" s="412"/>
      <c r="AG765" s="412"/>
      <c r="AH765" s="412"/>
      <c r="AI765" s="412"/>
      <c r="AJ765" s="412"/>
      <c r="AK765" s="412"/>
      <c r="AL765" s="412"/>
      <c r="AM765" s="306"/>
    </row>
    <row r="766" spans="1:39" ht="15.75">
      <c r="B766" s="327" t="s">
        <v>311</v>
      </c>
      <c r="C766" s="329"/>
      <c r="D766" s="329">
        <f>SUM(D603:D764)</f>
        <v>19143598.347566351</v>
      </c>
      <c r="E766" s="329"/>
      <c r="F766" s="329"/>
      <c r="G766" s="329"/>
      <c r="H766" s="329"/>
      <c r="I766" s="329"/>
      <c r="J766" s="329"/>
      <c r="K766" s="329"/>
      <c r="L766" s="329"/>
      <c r="M766" s="329"/>
      <c r="N766" s="329"/>
      <c r="O766" s="329">
        <f>SUM(O603:O764)</f>
        <v>1804.5183333236425</v>
      </c>
      <c r="P766" s="329"/>
      <c r="Q766" s="329"/>
      <c r="R766" s="329"/>
      <c r="S766" s="329"/>
      <c r="T766" s="329"/>
      <c r="U766" s="329"/>
      <c r="V766" s="329"/>
      <c r="W766" s="329"/>
      <c r="X766" s="329"/>
      <c r="Y766" s="329">
        <f>IF(Y601="kWh",SUMPRODUCT(D603:D764,Y603:Y764))</f>
        <v>6076943.7615121361</v>
      </c>
      <c r="Z766" s="329">
        <f>IF(Z601="kWh",SUMPRODUCT(D603:D764,Z603:Z764))</f>
        <v>1931291.2640976203</v>
      </c>
      <c r="AA766" s="329">
        <f>IF(AA601="kw",SUMPRODUCT(N603:N764,O603:O764,AA603:AA764),SUMPRODUCT(D603:D764,AA603:AA764))</f>
        <v>11736.626869751723</v>
      </c>
      <c r="AB766" s="329">
        <f>IF(AB601="kw",SUMPRODUCT(N603:N764,O603:O764,AB603:AB764),SUMPRODUCT(D603:D764,AB603:AB764))</f>
        <v>2455.2466193302998</v>
      </c>
      <c r="AC766" s="329">
        <f>IF(AC601="kw",SUMPRODUCT(N603:N764,O603:O764,AC603:AC764),SUMPRODUCT(D603:D764,AC603:AC764))</f>
        <v>3410.6712483097781</v>
      </c>
      <c r="AD766" s="329">
        <f>IF(AD601="kw",SUMPRODUCT(N603:N764,O603:O764,AD603:AD764),SUMPRODUCT(D603:D764,AD603:AD764))</f>
        <v>0</v>
      </c>
      <c r="AE766" s="329">
        <f>IF(AE601="kw",SUMPRODUCT(N603:N764,O603:O764,AE603:AE764),SUMPRODUCT(D603:D764,AE603:AE764))</f>
        <v>0</v>
      </c>
      <c r="AF766" s="329">
        <f>IF(AF601="kw",SUMPRODUCT(N603:N764,O603:O764,AF603:AF764),SUMPRODUCT(D603:D764,AF603:AF764))</f>
        <v>0</v>
      </c>
      <c r="AG766" s="329">
        <f>IF(AG601="kw",SUMPRODUCT(N603:N764,O603:O764,AG603:AG764),SUMPRODUCT(D603:D764,AG603:AG764))</f>
        <v>0</v>
      </c>
      <c r="AH766" s="329">
        <f>IF(AH601="kw",SUMPRODUCT(N603:N764,O603:O764,AH603:AH764),SUMPRODUCT(D603:D764,AH603:AH764))</f>
        <v>0</v>
      </c>
      <c r="AI766" s="329">
        <f>IF(AI601="kw",SUMPRODUCT(N603:N764,O603:O764,AI603:AI764),SUMPRODUCT(D603:D764,AI603:AI764))</f>
        <v>0</v>
      </c>
      <c r="AJ766" s="329">
        <f>IF(AJ601="kw",SUMPRODUCT(N603:N764,O603:O764,AJ603:AJ764),SUMPRODUCT(D603:D764,AJ603:AJ764))</f>
        <v>0</v>
      </c>
      <c r="AK766" s="329">
        <f>IF(AK601="kw",SUMPRODUCT(N603:N764,O603:O764,AK603:AK764),SUMPRODUCT(D603:D764,AK603:AK764))</f>
        <v>0</v>
      </c>
      <c r="AL766" s="329">
        <f>IF(AL601="kw",SUMPRODUCT(N603:N764,O603:O764,AL603:AL764),SUMPRODUCT(D603:D764,AL603:AL764))</f>
        <v>0</v>
      </c>
      <c r="AM766" s="330"/>
    </row>
    <row r="767" spans="1:39" ht="15.75">
      <c r="B767" s="391" t="s">
        <v>312</v>
      </c>
      <c r="C767" s="392"/>
      <c r="D767" s="392"/>
      <c r="E767" s="392"/>
      <c r="F767" s="392"/>
      <c r="G767" s="392"/>
      <c r="H767" s="392"/>
      <c r="I767" s="392"/>
      <c r="J767" s="392"/>
      <c r="K767" s="392"/>
      <c r="L767" s="392"/>
      <c r="M767" s="392"/>
      <c r="N767" s="392"/>
      <c r="O767" s="392"/>
      <c r="P767" s="392"/>
      <c r="Q767" s="392"/>
      <c r="R767" s="392"/>
      <c r="S767" s="392"/>
      <c r="T767" s="392"/>
      <c r="U767" s="392"/>
      <c r="V767" s="392"/>
      <c r="W767" s="392"/>
      <c r="X767" s="392"/>
      <c r="Y767" s="392">
        <f>HLOOKUP(Y408,'2. LRAMVA Threshold'!$B$42:$Q$53,10,FALSE)</f>
        <v>8730096.5944305435</v>
      </c>
      <c r="Z767" s="392">
        <f>HLOOKUP(Z408,'2. LRAMVA Threshold'!$B$42:$Q$53,10,FALSE)</f>
        <v>7519432.0553718666</v>
      </c>
      <c r="AA767" s="392">
        <f>HLOOKUP(AA408,'2. LRAMVA Threshold'!$B$42:$Q$53,10,FALSE)</f>
        <v>19267</v>
      </c>
      <c r="AB767" s="392">
        <f>HLOOKUP(AB408,'2. LRAMVA Threshold'!$B$42:$Q$53,10,FALSE)</f>
        <v>54</v>
      </c>
      <c r="AC767" s="392">
        <f>HLOOKUP(AC408,'2. LRAMVA Threshold'!$B$42:$Q$53,10,FALSE)</f>
        <v>450</v>
      </c>
      <c r="AD767" s="392">
        <f>HLOOKUP(AD408,'2. LRAMVA Threshold'!$B$42:$Q$53,10,FALSE)</f>
        <v>0</v>
      </c>
      <c r="AE767" s="392">
        <f>HLOOKUP(AE408,'2. LRAMVA Threshold'!$B$42:$Q$53,10,FALSE)</f>
        <v>0</v>
      </c>
      <c r="AF767" s="392">
        <f>HLOOKUP(AF408,'2. LRAMVA Threshold'!$B$42:$Q$53,10,FALSE)</f>
        <v>0</v>
      </c>
      <c r="AG767" s="392">
        <f>HLOOKUP(AG408,'2. LRAMVA Threshold'!$B$42:$Q$53,10,FALSE)</f>
        <v>0</v>
      </c>
      <c r="AH767" s="392">
        <f>HLOOKUP(AH408,'2. LRAMVA Threshold'!$B$42:$Q$53,10,FALSE)</f>
        <v>0</v>
      </c>
      <c r="AI767" s="392">
        <f>HLOOKUP(AI408,'2. LRAMVA Threshold'!$B$42:$Q$53,10,FALSE)</f>
        <v>0</v>
      </c>
      <c r="AJ767" s="392">
        <f>HLOOKUP(AJ408,'2. LRAMVA Threshold'!$B$42:$Q$53,10,FALSE)</f>
        <v>0</v>
      </c>
      <c r="AK767" s="392">
        <f>HLOOKUP(AK408,'2. LRAMVA Threshold'!$B$42:$Q$53,10,FALSE)</f>
        <v>0</v>
      </c>
      <c r="AL767" s="392">
        <f>HLOOKUP(AL408,'2. LRAMVA Threshold'!$B$42:$Q$53,10,FALSE)</f>
        <v>0</v>
      </c>
      <c r="AM767" s="442"/>
    </row>
    <row r="768" spans="1:39">
      <c r="B768" s="394"/>
      <c r="C768" s="432"/>
      <c r="D768" s="433"/>
      <c r="E768" s="433"/>
      <c r="F768" s="433"/>
      <c r="G768" s="433"/>
      <c r="H768" s="433"/>
      <c r="I768" s="433"/>
      <c r="J768" s="433"/>
      <c r="K768" s="433"/>
      <c r="L768" s="433"/>
      <c r="M768" s="433"/>
      <c r="N768" s="433"/>
      <c r="O768" s="434"/>
      <c r="P768" s="433"/>
      <c r="Q768" s="433"/>
      <c r="R768" s="433"/>
      <c r="S768" s="435"/>
      <c r="T768" s="435"/>
      <c r="U768" s="435"/>
      <c r="V768" s="435"/>
      <c r="W768" s="433"/>
      <c r="X768" s="433"/>
      <c r="Y768" s="436"/>
      <c r="Z768" s="436"/>
      <c r="AA768" s="436"/>
      <c r="AB768" s="436"/>
      <c r="AC768" s="436"/>
      <c r="AD768" s="436"/>
      <c r="AE768" s="436"/>
      <c r="AF768" s="399"/>
      <c r="AG768" s="399"/>
      <c r="AH768" s="399"/>
      <c r="AI768" s="399"/>
      <c r="AJ768" s="399"/>
      <c r="AK768" s="399"/>
      <c r="AL768" s="399"/>
      <c r="AM768" s="400"/>
    </row>
    <row r="769" spans="2:40">
      <c r="B769" s="324" t="s">
        <v>313</v>
      </c>
      <c r="C769" s="338"/>
      <c r="D769" s="338"/>
      <c r="E769" s="376"/>
      <c r="F769" s="376"/>
      <c r="G769" s="376"/>
      <c r="H769" s="376"/>
      <c r="I769" s="376"/>
      <c r="J769" s="376"/>
      <c r="K769" s="376"/>
      <c r="L769" s="376"/>
      <c r="M769" s="376"/>
      <c r="N769" s="376"/>
      <c r="O769" s="291"/>
      <c r="P769" s="340"/>
      <c r="Q769" s="340"/>
      <c r="R769" s="340"/>
      <c r="S769" s="339"/>
      <c r="T769" s="339"/>
      <c r="U769" s="339"/>
      <c r="V769" s="339"/>
      <c r="W769" s="340"/>
      <c r="X769" s="340"/>
      <c r="Y769" s="341">
        <f>HLOOKUP(Y$35,'3.  Distribution Rates'!$C$122:$P$133,10,FALSE)</f>
        <v>5.5999999999999999E-3</v>
      </c>
      <c r="Z769" s="341">
        <f>HLOOKUP(Z$35,'3.  Distribution Rates'!$C$122:$P$133,10,FALSE)</f>
        <v>1.7100000000000001E-2</v>
      </c>
      <c r="AA769" s="341">
        <f>HLOOKUP(AA$35,'3.  Distribution Rates'!$C$122:$P$133,10,FALSE)</f>
        <v>3.3513999999999999</v>
      </c>
      <c r="AB769" s="341">
        <f>HLOOKUP(AB$35,'3.  Distribution Rates'!$C$122:$P$133,10,FALSE)</f>
        <v>2.1233</v>
      </c>
      <c r="AC769" s="341">
        <f>HLOOKUP(AC$35,'3.  Distribution Rates'!$C$122:$P$133,10,FALSE)</f>
        <v>2.9903</v>
      </c>
      <c r="AD769" s="341">
        <f>HLOOKUP(AD$35,'3.  Distribution Rates'!$C$122:$P$133,10,FALSE)</f>
        <v>1.7000000000000001E-2</v>
      </c>
      <c r="AE769" s="341">
        <f>HLOOKUP(AE$35,'3.  Distribution Rates'!$C$122:$P$133,10,FALSE)</f>
        <v>13.805199999999999</v>
      </c>
      <c r="AF769" s="341">
        <f>HLOOKUP(AF$35,'3.  Distribution Rates'!$C$122:$P$133,10,FALSE)</f>
        <v>3.7749000000000001</v>
      </c>
      <c r="AG769" s="341">
        <f>HLOOKUP(AG$35,'3.  Distribution Rates'!$C$122:$P$133,10,FALSE)</f>
        <v>0</v>
      </c>
      <c r="AH769" s="341">
        <f>HLOOKUP(AH$35,'3.  Distribution Rates'!$C$122:$P$133,10,FALSE)</f>
        <v>0</v>
      </c>
      <c r="AI769" s="341">
        <f>HLOOKUP(AI$35,'3.  Distribution Rates'!$C$122:$P$133,10,FALSE)</f>
        <v>0</v>
      </c>
      <c r="AJ769" s="341">
        <f>HLOOKUP(AJ$35,'3.  Distribution Rates'!$C$122:$P$133,10,FALSE)</f>
        <v>0</v>
      </c>
      <c r="AK769" s="341">
        <f>HLOOKUP(AK$35,'3.  Distribution Rates'!$C$122:$P$133,10,FALSE)</f>
        <v>0</v>
      </c>
      <c r="AL769" s="341">
        <f>HLOOKUP(AL$35,'3.  Distribution Rates'!$C$122:$P$133,10,FALSE)</f>
        <v>0</v>
      </c>
      <c r="AM769" s="348"/>
      <c r="AN769" s="443"/>
    </row>
    <row r="770" spans="2:40">
      <c r="B770" s="324" t="s">
        <v>314</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'4.  2011-2014 LRAM'!Y141*Y769</f>
        <v>0</v>
      </c>
      <c r="Z770" s="378">
        <f>'4.  2011-2014 LRAM'!Z141*Z769</f>
        <v>0</v>
      </c>
      <c r="AA770" s="378">
        <f>'4.  2011-2014 LRAM'!AA141*AA769</f>
        <v>0</v>
      </c>
      <c r="AB770" s="378">
        <f>'4.  2011-2014 LRAM'!AB141*AB769</f>
        <v>0</v>
      </c>
      <c r="AC770" s="378">
        <f>'4.  2011-2014 LRAM'!AC141*AC769</f>
        <v>0</v>
      </c>
      <c r="AD770" s="378">
        <f>'4.  2011-2014 LRAM'!AD141*AD769</f>
        <v>0</v>
      </c>
      <c r="AE770" s="378">
        <f>'4.  2011-2014 LRAM'!AE141*AE769</f>
        <v>0</v>
      </c>
      <c r="AF770" s="378">
        <f>'4.  2011-2014 LRAM'!AF141*AF769</f>
        <v>0</v>
      </c>
      <c r="AG770" s="378">
        <f>'4.  2011-2014 LRAM'!AG141*AG769</f>
        <v>0</v>
      </c>
      <c r="AH770" s="378">
        <f>'4.  2011-2014 LRAM'!AH141*AH769</f>
        <v>0</v>
      </c>
      <c r="AI770" s="378">
        <f>'4.  2011-2014 LRAM'!AI141*AI769</f>
        <v>0</v>
      </c>
      <c r="AJ770" s="378">
        <f>'4.  2011-2014 LRAM'!AJ141*AJ769</f>
        <v>0</v>
      </c>
      <c r="AK770" s="378">
        <f>'4.  2011-2014 LRAM'!AK141*AK769</f>
        <v>0</v>
      </c>
      <c r="AL770" s="378">
        <f>'4.  2011-2014 LRAM'!AL141*AL769</f>
        <v>0</v>
      </c>
      <c r="AM770" s="628">
        <f t="shared" ref="AM770:AM777" si="235">SUM(Y770:AL770)</f>
        <v>0</v>
      </c>
      <c r="AN770" s="443"/>
    </row>
    <row r="771" spans="2:40">
      <c r="B771" s="324" t="s">
        <v>315</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'4.  2011-2014 LRAM'!Y270*Y769</f>
        <v>7323.8937006407477</v>
      </c>
      <c r="Z771" s="378">
        <f>'4.  2011-2014 LRAM'!Z270*Z769</f>
        <v>12677.259858458317</v>
      </c>
      <c r="AA771" s="378">
        <f>'4.  2011-2014 LRAM'!AA270*AA769</f>
        <v>45009.823145475442</v>
      </c>
      <c r="AB771" s="378">
        <f>'4.  2011-2014 LRAM'!AB270*AB769</f>
        <v>91.875850083015564</v>
      </c>
      <c r="AC771" s="378">
        <f>'4.  2011-2014 LRAM'!AC270*AC769</f>
        <v>947.49236527176447</v>
      </c>
      <c r="AD771" s="378">
        <f>'4.  2011-2014 LRAM'!AD270*AD769</f>
        <v>0</v>
      </c>
      <c r="AE771" s="378">
        <f>'4.  2011-2014 LRAM'!AE270*AE769</f>
        <v>0</v>
      </c>
      <c r="AF771" s="378">
        <f>'4.  2011-2014 LRAM'!AF270*AF769</f>
        <v>0</v>
      </c>
      <c r="AG771" s="378">
        <f>'4.  2011-2014 LRAM'!AG270*AG769</f>
        <v>0</v>
      </c>
      <c r="AH771" s="378">
        <f>'4.  2011-2014 LRAM'!AH270*AH769</f>
        <v>0</v>
      </c>
      <c r="AI771" s="378">
        <f>'4.  2011-2014 LRAM'!AI270*AI769</f>
        <v>0</v>
      </c>
      <c r="AJ771" s="378">
        <f>'4.  2011-2014 LRAM'!AJ270*AJ769</f>
        <v>0</v>
      </c>
      <c r="AK771" s="378">
        <f>'4.  2011-2014 LRAM'!AK270*AK769</f>
        <v>0</v>
      </c>
      <c r="AL771" s="378">
        <f>'4.  2011-2014 LRAM'!AL270*AL769</f>
        <v>0</v>
      </c>
      <c r="AM771" s="628">
        <f t="shared" si="235"/>
        <v>66050.344919929295</v>
      </c>
      <c r="AN771" s="443"/>
    </row>
    <row r="772" spans="2:40">
      <c r="B772" s="324" t="s">
        <v>316</v>
      </c>
      <c r="C772" s="345"/>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378">
        <f>'4.  2011-2014 LRAM'!Y399*Y769</f>
        <v>9462.8189212187426</v>
      </c>
      <c r="Z772" s="378">
        <f>'4.  2011-2014 LRAM'!Z399*Z769</f>
        <v>27898.003280927303</v>
      </c>
      <c r="AA772" s="378">
        <f>'4.  2011-2014 LRAM'!AA399*AA769</f>
        <v>30349.231009357671</v>
      </c>
      <c r="AB772" s="378">
        <f>'4.  2011-2014 LRAM'!AB399*AB769</f>
        <v>705.98929945840723</v>
      </c>
      <c r="AC772" s="378">
        <f>'4.  2011-2014 LRAM'!AC399*AC769</f>
        <v>2999.3617183382466</v>
      </c>
      <c r="AD772" s="378">
        <f>'4.  2011-2014 LRAM'!AD399*AD769</f>
        <v>0</v>
      </c>
      <c r="AE772" s="378">
        <f>'4.  2011-2014 LRAM'!AE399*AE769</f>
        <v>0</v>
      </c>
      <c r="AF772" s="378">
        <f>'4.  2011-2014 LRAM'!AF399*AF769</f>
        <v>0</v>
      </c>
      <c r="AG772" s="378">
        <f>'4.  2011-2014 LRAM'!AG399*AG769</f>
        <v>0</v>
      </c>
      <c r="AH772" s="378">
        <f>'4.  2011-2014 LRAM'!AH399*AH769</f>
        <v>0</v>
      </c>
      <c r="AI772" s="378">
        <f>'4.  2011-2014 LRAM'!AI399*AI769</f>
        <v>0</v>
      </c>
      <c r="AJ772" s="378">
        <f>'4.  2011-2014 LRAM'!AJ399*AJ769</f>
        <v>0</v>
      </c>
      <c r="AK772" s="378">
        <f>'4.  2011-2014 LRAM'!AK399*AK769</f>
        <v>0</v>
      </c>
      <c r="AL772" s="378">
        <f>'4.  2011-2014 LRAM'!AL399*AL769</f>
        <v>0</v>
      </c>
      <c r="AM772" s="628">
        <f t="shared" si="235"/>
        <v>71415.404229300373</v>
      </c>
      <c r="AN772" s="443"/>
    </row>
    <row r="773" spans="2:40">
      <c r="B773" s="324" t="s">
        <v>317</v>
      </c>
      <c r="C773" s="345"/>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8">
        <f>'4.  2011-2014 LRAM'!Y532*Y769</f>
        <v>25144.410682154565</v>
      </c>
      <c r="Z773" s="378">
        <f>'4.  2011-2014 LRAM'!Z532*Z769</f>
        <v>30635.873566832248</v>
      </c>
      <c r="AA773" s="378">
        <f>'4.  2011-2014 LRAM'!AA532*AA769</f>
        <v>52629.580817314236</v>
      </c>
      <c r="AB773" s="378">
        <f>'4.  2011-2014 LRAM'!AB532*AB769</f>
        <v>30.379593679503834</v>
      </c>
      <c r="AC773" s="378">
        <f>'4.  2011-2014 LRAM'!AC532*AC769</f>
        <v>1734.5230773342357</v>
      </c>
      <c r="AD773" s="378">
        <f>'4.  2011-2014 LRAM'!AD532*AD769</f>
        <v>0</v>
      </c>
      <c r="AE773" s="378">
        <f>'4.  2011-2014 LRAM'!AE532*AE769</f>
        <v>0</v>
      </c>
      <c r="AF773" s="378">
        <f>'4.  2011-2014 LRAM'!AF532*AF769</f>
        <v>5891.5981670400006</v>
      </c>
      <c r="AG773" s="378">
        <f>'4.  2011-2014 LRAM'!AG532*AG769</f>
        <v>0</v>
      </c>
      <c r="AH773" s="378">
        <f>'4.  2011-2014 LRAM'!AH532*AH769</f>
        <v>0</v>
      </c>
      <c r="AI773" s="378">
        <f>'4.  2011-2014 LRAM'!AI532*AI769</f>
        <v>0</v>
      </c>
      <c r="AJ773" s="378">
        <f>'4.  2011-2014 LRAM'!AJ532*AJ769</f>
        <v>0</v>
      </c>
      <c r="AK773" s="378">
        <f>'4.  2011-2014 LRAM'!AK532*AK769</f>
        <v>0</v>
      </c>
      <c r="AL773" s="378">
        <f>'4.  2011-2014 LRAM'!AL532*AL769</f>
        <v>0</v>
      </c>
      <c r="AM773" s="628">
        <f t="shared" si="235"/>
        <v>116066.3659043548</v>
      </c>
      <c r="AN773" s="443"/>
    </row>
    <row r="774" spans="2:40">
      <c r="B774" s="324" t="s">
        <v>318</v>
      </c>
      <c r="C774" s="345"/>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8">
        <f t="shared" ref="Y774:AL774" si="236">Y212*Y769</f>
        <v>31804.646849774159</v>
      </c>
      <c r="Z774" s="378">
        <f t="shared" si="236"/>
        <v>48274.886274658566</v>
      </c>
      <c r="AA774" s="378">
        <f t="shared" si="236"/>
        <v>66171.380705455042</v>
      </c>
      <c r="AB774" s="378">
        <f t="shared" si="236"/>
        <v>217.53912859365548</v>
      </c>
      <c r="AC774" s="378">
        <f t="shared" si="236"/>
        <v>14515.35177933082</v>
      </c>
      <c r="AD774" s="378">
        <f t="shared" si="236"/>
        <v>22.023177589434702</v>
      </c>
      <c r="AE774" s="378">
        <f t="shared" si="236"/>
        <v>0</v>
      </c>
      <c r="AF774" s="378">
        <f t="shared" si="236"/>
        <v>0</v>
      </c>
      <c r="AG774" s="378">
        <f t="shared" si="236"/>
        <v>0</v>
      </c>
      <c r="AH774" s="378">
        <f t="shared" si="236"/>
        <v>0</v>
      </c>
      <c r="AI774" s="378">
        <f t="shared" si="236"/>
        <v>0</v>
      </c>
      <c r="AJ774" s="378">
        <f t="shared" si="236"/>
        <v>0</v>
      </c>
      <c r="AK774" s="378">
        <f t="shared" si="236"/>
        <v>0</v>
      </c>
      <c r="AL774" s="378">
        <f t="shared" si="236"/>
        <v>0</v>
      </c>
      <c r="AM774" s="628">
        <f t="shared" si="235"/>
        <v>161005.82791540166</v>
      </c>
      <c r="AN774" s="443"/>
    </row>
    <row r="775" spans="2:40">
      <c r="B775" s="324" t="s">
        <v>319</v>
      </c>
      <c r="C775" s="345"/>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8">
        <f t="shared" ref="Y775:AL775" si="237">Y400*Y769</f>
        <v>61941.804083994219</v>
      </c>
      <c r="Z775" s="378">
        <f t="shared" si="237"/>
        <v>34117.031938496031</v>
      </c>
      <c r="AA775" s="378">
        <f t="shared" si="237"/>
        <v>41610.205220961179</v>
      </c>
      <c r="AB775" s="378">
        <f t="shared" si="237"/>
        <v>2740.7951196294475</v>
      </c>
      <c r="AC775" s="378">
        <f t="shared" si="237"/>
        <v>8569.5932037514976</v>
      </c>
      <c r="AD775" s="378">
        <f t="shared" si="237"/>
        <v>45.792045132600805</v>
      </c>
      <c r="AE775" s="378">
        <f t="shared" si="237"/>
        <v>0</v>
      </c>
      <c r="AF775" s="378">
        <f t="shared" si="237"/>
        <v>0</v>
      </c>
      <c r="AG775" s="378">
        <f t="shared" si="237"/>
        <v>0</v>
      </c>
      <c r="AH775" s="378">
        <f t="shared" si="237"/>
        <v>0</v>
      </c>
      <c r="AI775" s="378">
        <f t="shared" si="237"/>
        <v>0</v>
      </c>
      <c r="AJ775" s="378">
        <f t="shared" si="237"/>
        <v>0</v>
      </c>
      <c r="AK775" s="378">
        <f t="shared" si="237"/>
        <v>0</v>
      </c>
      <c r="AL775" s="378">
        <f t="shared" si="237"/>
        <v>0</v>
      </c>
      <c r="AM775" s="628">
        <f t="shared" si="235"/>
        <v>149025.22161196498</v>
      </c>
      <c r="AN775" s="443"/>
    </row>
    <row r="776" spans="2:40">
      <c r="B776" s="324" t="s">
        <v>320</v>
      </c>
      <c r="C776" s="345"/>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8">
        <f t="shared" ref="Y776:AL776" si="238">Y592*Y769</f>
        <v>106691.72924727768</v>
      </c>
      <c r="Z776" s="378">
        <f t="shared" si="238"/>
        <v>51896.085850231444</v>
      </c>
      <c r="AA776" s="378">
        <f t="shared" si="238"/>
        <v>78005.398720662546</v>
      </c>
      <c r="AB776" s="378">
        <f t="shared" si="238"/>
        <v>6610.2996957767646</v>
      </c>
      <c r="AC776" s="378">
        <f t="shared" si="238"/>
        <v>43244.683630895634</v>
      </c>
      <c r="AD776" s="378">
        <f t="shared" si="238"/>
        <v>0</v>
      </c>
      <c r="AE776" s="378">
        <f t="shared" si="238"/>
        <v>0</v>
      </c>
      <c r="AF776" s="378">
        <f t="shared" si="238"/>
        <v>21398.259447210708</v>
      </c>
      <c r="AG776" s="378">
        <f t="shared" si="238"/>
        <v>0</v>
      </c>
      <c r="AH776" s="378">
        <f t="shared" si="238"/>
        <v>0</v>
      </c>
      <c r="AI776" s="378">
        <f t="shared" si="238"/>
        <v>0</v>
      </c>
      <c r="AJ776" s="378">
        <f t="shared" si="238"/>
        <v>0</v>
      </c>
      <c r="AK776" s="378">
        <f t="shared" si="238"/>
        <v>0</v>
      </c>
      <c r="AL776" s="378">
        <f t="shared" si="238"/>
        <v>0</v>
      </c>
      <c r="AM776" s="628">
        <f t="shared" si="235"/>
        <v>307846.4565920548</v>
      </c>
      <c r="AN776" s="443"/>
    </row>
    <row r="777" spans="2:40">
      <c r="B777" s="324" t="s">
        <v>321</v>
      </c>
      <c r="C777" s="345"/>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8">
        <f>Y766*Y769</f>
        <v>34030.885064467962</v>
      </c>
      <c r="Z777" s="378">
        <f t="shared" ref="Z777:AL777" si="239">Z766*Z769</f>
        <v>33025.08061606931</v>
      </c>
      <c r="AA777" s="378">
        <f t="shared" si="239"/>
        <v>39334.131291285921</v>
      </c>
      <c r="AB777" s="378">
        <f t="shared" si="239"/>
        <v>5213.2251468240256</v>
      </c>
      <c r="AC777" s="378">
        <f t="shared" si="239"/>
        <v>10198.930233820729</v>
      </c>
      <c r="AD777" s="378">
        <f t="shared" si="239"/>
        <v>0</v>
      </c>
      <c r="AE777" s="378">
        <f t="shared" si="239"/>
        <v>0</v>
      </c>
      <c r="AF777" s="378">
        <f t="shared" si="239"/>
        <v>0</v>
      </c>
      <c r="AG777" s="378">
        <f t="shared" si="239"/>
        <v>0</v>
      </c>
      <c r="AH777" s="378">
        <f t="shared" si="239"/>
        <v>0</v>
      </c>
      <c r="AI777" s="378">
        <f t="shared" si="239"/>
        <v>0</v>
      </c>
      <c r="AJ777" s="378">
        <f t="shared" si="239"/>
        <v>0</v>
      </c>
      <c r="AK777" s="378">
        <f t="shared" si="239"/>
        <v>0</v>
      </c>
      <c r="AL777" s="378">
        <f t="shared" si="239"/>
        <v>0</v>
      </c>
      <c r="AM777" s="628">
        <f t="shared" si="235"/>
        <v>121802.25235246796</v>
      </c>
      <c r="AN777" s="443"/>
    </row>
    <row r="778" spans="2:40" ht="15.75">
      <c r="B778" s="349" t="s">
        <v>322</v>
      </c>
      <c r="C778" s="345"/>
      <c r="D778" s="336"/>
      <c r="E778" s="334"/>
      <c r="F778" s="334"/>
      <c r="G778" s="334"/>
      <c r="H778" s="334"/>
      <c r="I778" s="334"/>
      <c r="J778" s="334"/>
      <c r="K778" s="334"/>
      <c r="L778" s="334"/>
      <c r="M778" s="334"/>
      <c r="N778" s="334"/>
      <c r="O778" s="300"/>
      <c r="P778" s="334"/>
      <c r="Q778" s="334"/>
      <c r="R778" s="334"/>
      <c r="S778" s="336"/>
      <c r="T778" s="336"/>
      <c r="U778" s="336"/>
      <c r="V778" s="336"/>
      <c r="W778" s="334"/>
      <c r="X778" s="334"/>
      <c r="Y778" s="346">
        <f t="shared" ref="Y778:AE778" si="240">SUM(Y770:Y777)</f>
        <v>276400.18854952807</v>
      </c>
      <c r="Z778" s="346">
        <f t="shared" si="240"/>
        <v>238524.22138567321</v>
      </c>
      <c r="AA778" s="346">
        <f t="shared" si="240"/>
        <v>353109.750910512</v>
      </c>
      <c r="AB778" s="346">
        <f t="shared" si="240"/>
        <v>15610.103834044821</v>
      </c>
      <c r="AC778" s="346">
        <f t="shared" si="240"/>
        <v>82209.936008742938</v>
      </c>
      <c r="AD778" s="346">
        <f t="shared" si="240"/>
        <v>67.815222722035514</v>
      </c>
      <c r="AE778" s="346">
        <f t="shared" si="240"/>
        <v>0</v>
      </c>
      <c r="AF778" s="346">
        <f t="shared" ref="AF778:AL778" si="241">SUM(AF770:AF777)</f>
        <v>27289.857614250708</v>
      </c>
      <c r="AG778" s="346">
        <f t="shared" si="241"/>
        <v>0</v>
      </c>
      <c r="AH778" s="346">
        <f t="shared" si="241"/>
        <v>0</v>
      </c>
      <c r="AI778" s="346">
        <f t="shared" si="241"/>
        <v>0</v>
      </c>
      <c r="AJ778" s="346">
        <f t="shared" si="241"/>
        <v>0</v>
      </c>
      <c r="AK778" s="346">
        <f t="shared" si="241"/>
        <v>0</v>
      </c>
      <c r="AL778" s="346">
        <f t="shared" si="241"/>
        <v>0</v>
      </c>
      <c r="AM778" s="407">
        <f>SUM(AM770:AM777)</f>
        <v>993211.87352547387</v>
      </c>
      <c r="AN778" s="443"/>
    </row>
    <row r="779" spans="2:40" ht="15.75">
      <c r="B779" s="349" t="s">
        <v>323</v>
      </c>
      <c r="C779" s="345"/>
      <c r="D779" s="350"/>
      <c r="E779" s="334"/>
      <c r="F779" s="334"/>
      <c r="G779" s="334"/>
      <c r="H779" s="334"/>
      <c r="I779" s="334"/>
      <c r="J779" s="334"/>
      <c r="K779" s="334"/>
      <c r="L779" s="334"/>
      <c r="M779" s="334"/>
      <c r="N779" s="334"/>
      <c r="O779" s="300"/>
      <c r="P779" s="334"/>
      <c r="Q779" s="334"/>
      <c r="R779" s="334"/>
      <c r="S779" s="336"/>
      <c r="T779" s="336"/>
      <c r="U779" s="336"/>
      <c r="V779" s="336"/>
      <c r="W779" s="334"/>
      <c r="X779" s="334"/>
      <c r="Y779" s="347">
        <f>Y767*Y769</f>
        <v>48888.540928811046</v>
      </c>
      <c r="Z779" s="347">
        <f t="shared" ref="Z779:AE779" si="242">Z767*Z769</f>
        <v>128582.28814685892</v>
      </c>
      <c r="AA779" s="347">
        <f t="shared" si="242"/>
        <v>64571.423799999997</v>
      </c>
      <c r="AB779" s="347">
        <f t="shared" si="242"/>
        <v>114.65819999999999</v>
      </c>
      <c r="AC779" s="347">
        <f t="shared" si="242"/>
        <v>1345.635</v>
      </c>
      <c r="AD779" s="347">
        <f t="shared" si="242"/>
        <v>0</v>
      </c>
      <c r="AE779" s="347">
        <f t="shared" si="242"/>
        <v>0</v>
      </c>
      <c r="AF779" s="347">
        <f t="shared" ref="AF779:AL779" si="243">AF767*AF769</f>
        <v>0</v>
      </c>
      <c r="AG779" s="347">
        <f t="shared" si="243"/>
        <v>0</v>
      </c>
      <c r="AH779" s="347">
        <f t="shared" si="243"/>
        <v>0</v>
      </c>
      <c r="AI779" s="347">
        <f t="shared" si="243"/>
        <v>0</v>
      </c>
      <c r="AJ779" s="347">
        <f t="shared" si="243"/>
        <v>0</v>
      </c>
      <c r="AK779" s="347">
        <f t="shared" si="243"/>
        <v>0</v>
      </c>
      <c r="AL779" s="347">
        <f t="shared" si="243"/>
        <v>0</v>
      </c>
      <c r="AM779" s="407">
        <f>SUM(Y779:AL779)</f>
        <v>243502.54607566996</v>
      </c>
      <c r="AN779" s="443"/>
    </row>
    <row r="780" spans="2:40" ht="15.75">
      <c r="B780" s="349" t="s">
        <v>324</v>
      </c>
      <c r="C780" s="345"/>
      <c r="D780" s="350"/>
      <c r="E780" s="334"/>
      <c r="F780" s="334"/>
      <c r="G780" s="334"/>
      <c r="H780" s="334"/>
      <c r="I780" s="334"/>
      <c r="J780" s="334"/>
      <c r="K780" s="334"/>
      <c r="L780" s="334"/>
      <c r="M780" s="334"/>
      <c r="N780" s="334"/>
      <c r="O780" s="300"/>
      <c r="P780" s="334"/>
      <c r="Q780" s="334"/>
      <c r="R780" s="334"/>
      <c r="S780" s="350"/>
      <c r="T780" s="350"/>
      <c r="U780" s="350"/>
      <c r="V780" s="350"/>
      <c r="W780" s="334"/>
      <c r="X780" s="334"/>
      <c r="Y780" s="351"/>
      <c r="Z780" s="351"/>
      <c r="AA780" s="351"/>
      <c r="AB780" s="351"/>
      <c r="AC780" s="351"/>
      <c r="AD780" s="351"/>
      <c r="AE780" s="351"/>
      <c r="AF780" s="351"/>
      <c r="AG780" s="351"/>
      <c r="AH780" s="351"/>
      <c r="AI780" s="351"/>
      <c r="AJ780" s="351"/>
      <c r="AK780" s="351"/>
      <c r="AL780" s="351"/>
      <c r="AM780" s="407">
        <f>AM778-AM779</f>
        <v>749709.32744980394</v>
      </c>
      <c r="AN780" s="443"/>
    </row>
    <row r="781" spans="2:40">
      <c r="B781" s="324"/>
      <c r="C781" s="350"/>
      <c r="D781" s="350"/>
      <c r="E781" s="334"/>
      <c r="F781" s="334"/>
      <c r="G781" s="334"/>
      <c r="H781" s="334"/>
      <c r="I781" s="334"/>
      <c r="J781" s="334"/>
      <c r="K781" s="334"/>
      <c r="L781" s="334"/>
      <c r="M781" s="334"/>
      <c r="N781" s="334"/>
      <c r="O781" s="300"/>
      <c r="P781" s="334"/>
      <c r="Q781" s="334"/>
      <c r="R781" s="334"/>
      <c r="S781" s="350"/>
      <c r="T781" s="345"/>
      <c r="U781" s="350"/>
      <c r="V781" s="350"/>
      <c r="W781" s="334"/>
      <c r="X781" s="334"/>
      <c r="Y781" s="352"/>
      <c r="Z781" s="352"/>
      <c r="AA781" s="352"/>
      <c r="AB781" s="352"/>
      <c r="AC781" s="352"/>
      <c r="AD781" s="352"/>
      <c r="AE781" s="352"/>
      <c r="AF781" s="352"/>
      <c r="AG781" s="352"/>
      <c r="AH781" s="352"/>
      <c r="AI781" s="352"/>
      <c r="AJ781" s="352"/>
      <c r="AK781" s="352"/>
      <c r="AL781" s="352"/>
      <c r="AM781" s="348"/>
      <c r="AN781" s="443"/>
    </row>
    <row r="782" spans="2:40">
      <c r="B782" s="439" t="s">
        <v>325</v>
      </c>
      <c r="C782" s="304"/>
      <c r="D782" s="279"/>
      <c r="E782" s="279"/>
      <c r="F782" s="279"/>
      <c r="G782" s="279"/>
      <c r="H782" s="279"/>
      <c r="I782" s="279"/>
      <c r="J782" s="279"/>
      <c r="K782" s="279"/>
      <c r="L782" s="279"/>
      <c r="M782" s="279"/>
      <c r="N782" s="279"/>
      <c r="O782" s="357"/>
      <c r="P782" s="279"/>
      <c r="Q782" s="279"/>
      <c r="R782" s="279"/>
      <c r="S782" s="304"/>
      <c r="T782" s="309"/>
      <c r="U782" s="309"/>
      <c r="V782" s="279"/>
      <c r="W782" s="279"/>
      <c r="X782" s="309"/>
      <c r="Y782" s="291">
        <f>SUMPRODUCT(E603:E764,Y603:Y764)</f>
        <v>6058296.1713810731</v>
      </c>
      <c r="Z782" s="291">
        <f>SUMPRODUCT(E603:E764,Z603:Z764)</f>
        <v>1894400.9297362783</v>
      </c>
      <c r="AA782" s="291">
        <f t="shared" ref="AA782:AL782" si="244">IF(AA601="kw",SUMPRODUCT($N$603:$N$764,$P$603:$P$764,AA603:AA764),SUMPRODUCT($E$603:$E$764,AA603:AA764))</f>
        <v>11707.624183859158</v>
      </c>
      <c r="AB782" s="291">
        <f t="shared" si="244"/>
        <v>2449.1758942215943</v>
      </c>
      <c r="AC782" s="291">
        <f t="shared" si="244"/>
        <v>3401.4870041362792</v>
      </c>
      <c r="AD782" s="291">
        <f t="shared" si="244"/>
        <v>0</v>
      </c>
      <c r="AE782" s="291">
        <f t="shared" si="244"/>
        <v>0</v>
      </c>
      <c r="AF782" s="291">
        <f t="shared" si="244"/>
        <v>0</v>
      </c>
      <c r="AG782" s="291">
        <f t="shared" si="244"/>
        <v>0</v>
      </c>
      <c r="AH782" s="291">
        <f t="shared" si="244"/>
        <v>0</v>
      </c>
      <c r="AI782" s="291">
        <f t="shared" si="244"/>
        <v>0</v>
      </c>
      <c r="AJ782" s="291">
        <f t="shared" si="244"/>
        <v>0</v>
      </c>
      <c r="AK782" s="291">
        <f t="shared" si="244"/>
        <v>0</v>
      </c>
      <c r="AL782" s="291">
        <f t="shared" si="244"/>
        <v>0</v>
      </c>
      <c r="AM782" s="337"/>
    </row>
    <row r="783" spans="2:40">
      <c r="B783" s="440" t="s">
        <v>326</v>
      </c>
      <c r="C783" s="364"/>
      <c r="D783" s="384"/>
      <c r="E783" s="384"/>
      <c r="F783" s="384"/>
      <c r="G783" s="384"/>
      <c r="H783" s="384"/>
      <c r="I783" s="384"/>
      <c r="J783" s="384"/>
      <c r="K783" s="384"/>
      <c r="L783" s="384"/>
      <c r="M783" s="384"/>
      <c r="N783" s="384"/>
      <c r="O783" s="383"/>
      <c r="P783" s="384"/>
      <c r="Q783" s="384"/>
      <c r="R783" s="384"/>
      <c r="S783" s="364"/>
      <c r="T783" s="385"/>
      <c r="U783" s="385"/>
      <c r="V783" s="384"/>
      <c r="W783" s="384"/>
      <c r="X783" s="385"/>
      <c r="Y783" s="326">
        <f>SUMPRODUCT(F603:F764,Y603:Y764)</f>
        <v>6039648.5812500101</v>
      </c>
      <c r="Z783" s="326">
        <f>SUMPRODUCT(F603:F764,Z603:Z764)</f>
        <v>1857510.5953749362</v>
      </c>
      <c r="AA783" s="326">
        <f t="shared" ref="AA783:AL783" si="245">IF(AA601="kw",SUMPRODUCT($N$603:$N$764,$Q$603:$Q$764,AA603:AA764),SUMPRODUCT($F$603:$F$764,AA603:AA764))</f>
        <v>11678.621497966593</v>
      </c>
      <c r="AB783" s="326">
        <f t="shared" si="245"/>
        <v>2443.1051691128887</v>
      </c>
      <c r="AC783" s="326">
        <f t="shared" si="245"/>
        <v>3392.3027599627808</v>
      </c>
      <c r="AD783" s="326">
        <f t="shared" si="245"/>
        <v>0</v>
      </c>
      <c r="AE783" s="326">
        <f t="shared" si="245"/>
        <v>0</v>
      </c>
      <c r="AF783" s="326">
        <f t="shared" si="245"/>
        <v>0</v>
      </c>
      <c r="AG783" s="326">
        <f t="shared" si="245"/>
        <v>0</v>
      </c>
      <c r="AH783" s="326">
        <f t="shared" si="245"/>
        <v>0</v>
      </c>
      <c r="AI783" s="326">
        <f t="shared" si="245"/>
        <v>0</v>
      </c>
      <c r="AJ783" s="326">
        <f t="shared" si="245"/>
        <v>0</v>
      </c>
      <c r="AK783" s="326">
        <f t="shared" si="245"/>
        <v>0</v>
      </c>
      <c r="AL783" s="326">
        <f t="shared" si="245"/>
        <v>0</v>
      </c>
      <c r="AM783" s="386"/>
    </row>
    <row r="784" spans="2:40" ht="59.1" customHeight="1">
      <c r="B784" s="883" t="s">
        <v>841</v>
      </c>
      <c r="C784" s="883"/>
      <c r="D784" s="883"/>
      <c r="E784" s="883"/>
      <c r="F784" s="883"/>
      <c r="G784" s="883"/>
      <c r="H784" s="883"/>
      <c r="I784" s="883"/>
      <c r="J784" s="883"/>
      <c r="K784" s="883"/>
      <c r="L784" s="883"/>
      <c r="M784" s="883"/>
      <c r="N784" s="883"/>
      <c r="O784" s="883"/>
      <c r="P784" s="883"/>
      <c r="Q784" s="883"/>
      <c r="R784" s="883"/>
      <c r="S784" s="883"/>
      <c r="T784" s="883"/>
      <c r="U784" s="388"/>
      <c r="V784" s="388"/>
      <c r="W784" s="388"/>
      <c r="X784" s="388"/>
      <c r="Y784" s="409"/>
      <c r="Z784" s="409"/>
      <c r="AA784" s="409"/>
      <c r="AB784" s="409"/>
      <c r="AC784" s="409"/>
      <c r="AD784" s="409"/>
      <c r="AE784" s="409"/>
      <c r="AF784" s="409"/>
      <c r="AG784" s="409"/>
      <c r="AH784" s="409"/>
      <c r="AI784" s="409"/>
      <c r="AJ784" s="409"/>
      <c r="AK784" s="409"/>
      <c r="AL784" s="409"/>
      <c r="AM784" s="389"/>
    </row>
    <row r="787" spans="1:39" ht="15.75">
      <c r="B787" s="280" t="s">
        <v>327</v>
      </c>
      <c r="C787" s="281"/>
      <c r="D787" s="589" t="s">
        <v>525</v>
      </c>
      <c r="E787" s="253"/>
      <c r="F787" s="589"/>
      <c r="G787" s="253"/>
      <c r="H787" s="253"/>
      <c r="I787" s="253"/>
      <c r="J787" s="253"/>
      <c r="K787" s="253"/>
      <c r="L787" s="253"/>
      <c r="M787" s="253"/>
      <c r="N787" s="253"/>
      <c r="O787" s="281"/>
      <c r="P787" s="253"/>
      <c r="Q787" s="253"/>
      <c r="R787" s="253"/>
      <c r="S787" s="253"/>
      <c r="T787" s="253"/>
      <c r="U787" s="253"/>
      <c r="V787" s="253"/>
      <c r="W787" s="253"/>
      <c r="X787" s="253"/>
      <c r="Y787" s="270"/>
      <c r="Z787" s="267"/>
      <c r="AA787" s="267"/>
      <c r="AB787" s="267"/>
      <c r="AC787" s="267"/>
      <c r="AD787" s="267"/>
      <c r="AE787" s="267"/>
      <c r="AF787" s="267"/>
      <c r="AG787" s="267"/>
      <c r="AH787" s="267"/>
      <c r="AI787" s="267"/>
      <c r="AJ787" s="267"/>
      <c r="AK787" s="267"/>
      <c r="AL787" s="267"/>
    </row>
    <row r="788" spans="1:39" ht="33" customHeight="1">
      <c r="B788" s="871" t="s">
        <v>211</v>
      </c>
      <c r="C788" s="873" t="s">
        <v>33</v>
      </c>
      <c r="D788" s="284" t="s">
        <v>421</v>
      </c>
      <c r="E788" s="875" t="s">
        <v>209</v>
      </c>
      <c r="F788" s="876"/>
      <c r="G788" s="876"/>
      <c r="H788" s="876"/>
      <c r="I788" s="876"/>
      <c r="J788" s="876"/>
      <c r="K788" s="876"/>
      <c r="L788" s="876"/>
      <c r="M788" s="877"/>
      <c r="N788" s="881" t="s">
        <v>213</v>
      </c>
      <c r="O788" s="284" t="s">
        <v>422</v>
      </c>
      <c r="P788" s="875" t="s">
        <v>212</v>
      </c>
      <c r="Q788" s="876"/>
      <c r="R788" s="876"/>
      <c r="S788" s="876"/>
      <c r="T788" s="876"/>
      <c r="U788" s="876"/>
      <c r="V788" s="876"/>
      <c r="W788" s="876"/>
      <c r="X788" s="877"/>
      <c r="Y788" s="878" t="s">
        <v>243</v>
      </c>
      <c r="Z788" s="879"/>
      <c r="AA788" s="879"/>
      <c r="AB788" s="879"/>
      <c r="AC788" s="879"/>
      <c r="AD788" s="879"/>
      <c r="AE788" s="879"/>
      <c r="AF788" s="879"/>
      <c r="AG788" s="879"/>
      <c r="AH788" s="879"/>
      <c r="AI788" s="879"/>
      <c r="AJ788" s="879"/>
      <c r="AK788" s="879"/>
      <c r="AL788" s="879"/>
      <c r="AM788" s="880"/>
    </row>
    <row r="789" spans="1:39" ht="65.25" customHeight="1">
      <c r="B789" s="872"/>
      <c r="C789" s="874"/>
      <c r="D789" s="285">
        <v>2019</v>
      </c>
      <c r="E789" s="285">
        <v>2020</v>
      </c>
      <c r="F789" s="285">
        <v>2021</v>
      </c>
      <c r="G789" s="285">
        <v>2022</v>
      </c>
      <c r="H789" s="285">
        <v>2023</v>
      </c>
      <c r="I789" s="285">
        <v>2024</v>
      </c>
      <c r="J789" s="285">
        <v>2025</v>
      </c>
      <c r="K789" s="285">
        <v>2026</v>
      </c>
      <c r="L789" s="285">
        <v>2027</v>
      </c>
      <c r="M789" s="285">
        <v>2028</v>
      </c>
      <c r="N789" s="882"/>
      <c r="O789" s="285">
        <v>2019</v>
      </c>
      <c r="P789" s="285">
        <v>2020</v>
      </c>
      <c r="Q789" s="285">
        <v>2021</v>
      </c>
      <c r="R789" s="285">
        <v>2022</v>
      </c>
      <c r="S789" s="285">
        <v>2023</v>
      </c>
      <c r="T789" s="285">
        <v>2024</v>
      </c>
      <c r="U789" s="285">
        <v>2025</v>
      </c>
      <c r="V789" s="285">
        <v>2026</v>
      </c>
      <c r="W789" s="285">
        <v>2027</v>
      </c>
      <c r="X789" s="285">
        <v>2028</v>
      </c>
      <c r="Y789" s="285" t="str">
        <f>'1.  LRAMVA Summary'!D52</f>
        <v>Residential</v>
      </c>
      <c r="Z789" s="285" t="str">
        <f>'1.  LRAMVA Summary'!E52</f>
        <v>GS&lt;50 kW</v>
      </c>
      <c r="AA789" s="285" t="str">
        <f>'1.  LRAMVA Summary'!F52</f>
        <v>GS 50 to 2,999 kW</v>
      </c>
      <c r="AB789" s="285" t="str">
        <f>'1.  LRAMVA Summary'!G52</f>
        <v>GS 3,000 to 4,999 kW</v>
      </c>
      <c r="AC789" s="285" t="str">
        <f>'1.  LRAMVA Summary'!H52</f>
        <v>Large Use</v>
      </c>
      <c r="AD789" s="285" t="str">
        <f>'1.  LRAMVA Summary'!I52</f>
        <v>Unmetered Scattered Load</v>
      </c>
      <c r="AE789" s="285" t="str">
        <f>'1.  LRAMVA Summary'!J52</f>
        <v>Sentinel Lighting</v>
      </c>
      <c r="AF789" s="285" t="str">
        <f>'1.  LRAMVA Summary'!K52</f>
        <v>Street Lighting</v>
      </c>
      <c r="AG789" s="285" t="str">
        <f>'1.  LRAMVA Summary'!L52</f>
        <v/>
      </c>
      <c r="AH789" s="285" t="str">
        <f>'1.  LRAMVA Summary'!M52</f>
        <v/>
      </c>
      <c r="AI789" s="285" t="str">
        <f>'1.  LRAMVA Summary'!N52</f>
        <v/>
      </c>
      <c r="AJ789" s="285" t="str">
        <f>'1.  LRAMVA Summary'!O52</f>
        <v/>
      </c>
      <c r="AK789" s="285" t="str">
        <f>'1.  LRAMVA Summary'!P52</f>
        <v/>
      </c>
      <c r="AL789" s="285" t="str">
        <f>'1.  LRAMVA Summary'!Q52</f>
        <v/>
      </c>
      <c r="AM789" s="287" t="str">
        <f>'1.  LRAMVA Summary'!R52</f>
        <v>Total</v>
      </c>
    </row>
    <row r="790" spans="1:39" ht="15.75" customHeight="1">
      <c r="A790" s="531"/>
      <c r="B790" s="517" t="s">
        <v>503</v>
      </c>
      <c r="C790" s="289"/>
      <c r="D790" s="289"/>
      <c r="E790" s="289"/>
      <c r="F790" s="289"/>
      <c r="G790" s="289"/>
      <c r="H790" s="289"/>
      <c r="I790" s="289"/>
      <c r="J790" s="289"/>
      <c r="K790" s="289"/>
      <c r="L790" s="289"/>
      <c r="M790" s="289"/>
      <c r="N790" s="290"/>
      <c r="O790" s="289"/>
      <c r="P790" s="289"/>
      <c r="Q790" s="289"/>
      <c r="R790" s="289"/>
      <c r="S790" s="289"/>
      <c r="T790" s="289"/>
      <c r="U790" s="289"/>
      <c r="V790" s="289"/>
      <c r="W790" s="289"/>
      <c r="X790" s="289"/>
      <c r="Y790" s="291" t="str">
        <f>'1.  LRAMVA Summary'!D53</f>
        <v>kWh</v>
      </c>
      <c r="Z790" s="291" t="str">
        <f>'1.  LRAMVA Summary'!E53</f>
        <v>kWh</v>
      </c>
      <c r="AA790" s="291" t="str">
        <f>'1.  LRAMVA Summary'!F53</f>
        <v>kW</v>
      </c>
      <c r="AB790" s="291" t="str">
        <f>'1.  LRAMVA Summary'!G53</f>
        <v>kW</v>
      </c>
      <c r="AC790" s="291" t="str">
        <f>'1.  LRAMVA Summary'!H53</f>
        <v>kW</v>
      </c>
      <c r="AD790" s="291" t="str">
        <f>'1.  LRAMVA Summary'!I53</f>
        <v>kWh</v>
      </c>
      <c r="AE790" s="291" t="str">
        <f>'1.  LRAMVA Summary'!J53</f>
        <v>kW</v>
      </c>
      <c r="AF790" s="291" t="str">
        <f>'1.  LRAMVA Summary'!K53</f>
        <v>kW</v>
      </c>
      <c r="AG790" s="291">
        <f>'1.  LRAMVA Summary'!L53</f>
        <v>0</v>
      </c>
      <c r="AH790" s="291">
        <f>'1.  LRAMVA Summary'!M53</f>
        <v>0</v>
      </c>
      <c r="AI790" s="291">
        <f>'1.  LRAMVA Summary'!N53</f>
        <v>0</v>
      </c>
      <c r="AJ790" s="291">
        <f>'1.  LRAMVA Summary'!O53</f>
        <v>0</v>
      </c>
      <c r="AK790" s="291">
        <f>'1.  LRAMVA Summary'!P53</f>
        <v>0</v>
      </c>
      <c r="AL790" s="291">
        <f>'1.  LRAMVA Summary'!Q53</f>
        <v>0</v>
      </c>
      <c r="AM790" s="292"/>
    </row>
    <row r="791" spans="1:39" ht="15.75" hidden="1" outlineLevel="1">
      <c r="A791" s="531"/>
      <c r="B791" s="503" t="s">
        <v>496</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291"/>
      <c r="Z791" s="291"/>
      <c r="AA791" s="291"/>
      <c r="AB791" s="291"/>
      <c r="AC791" s="291"/>
      <c r="AD791" s="291"/>
      <c r="AE791" s="291"/>
      <c r="AF791" s="291"/>
      <c r="AG791" s="291"/>
      <c r="AH791" s="291"/>
      <c r="AI791" s="291"/>
      <c r="AJ791" s="291"/>
      <c r="AK791" s="291"/>
      <c r="AL791" s="291"/>
      <c r="AM791" s="292"/>
    </row>
    <row r="792" spans="1:39" hidden="1" outlineLevel="1">
      <c r="A792" s="531">
        <v>1</v>
      </c>
      <c r="B792" s="428" t="s">
        <v>95</v>
      </c>
      <c r="C792" s="291" t="s">
        <v>25</v>
      </c>
      <c r="D792" s="295"/>
      <c r="E792" s="295"/>
      <c r="F792" s="295"/>
      <c r="G792" s="295"/>
      <c r="H792" s="295"/>
      <c r="I792" s="295"/>
      <c r="J792" s="295"/>
      <c r="K792" s="295"/>
      <c r="L792" s="295"/>
      <c r="M792" s="295"/>
      <c r="N792" s="291"/>
      <c r="O792" s="295"/>
      <c r="P792" s="295"/>
      <c r="Q792" s="295"/>
      <c r="R792" s="295"/>
      <c r="S792" s="295"/>
      <c r="T792" s="295"/>
      <c r="U792" s="295"/>
      <c r="V792" s="295"/>
      <c r="W792" s="295"/>
      <c r="X792" s="295"/>
      <c r="Y792" s="410"/>
      <c r="Z792" s="410"/>
      <c r="AA792" s="410"/>
      <c r="AB792" s="410"/>
      <c r="AC792" s="410"/>
      <c r="AD792" s="410"/>
      <c r="AE792" s="410"/>
      <c r="AF792" s="410"/>
      <c r="AG792" s="410"/>
      <c r="AH792" s="410"/>
      <c r="AI792" s="410"/>
      <c r="AJ792" s="410"/>
      <c r="AK792" s="410"/>
      <c r="AL792" s="410"/>
      <c r="AM792" s="296">
        <f>SUM(Y792:AL792)</f>
        <v>0</v>
      </c>
    </row>
    <row r="793" spans="1:39" hidden="1" outlineLevel="1">
      <c r="A793" s="531"/>
      <c r="B793" s="294" t="s">
        <v>342</v>
      </c>
      <c r="C793" s="291" t="s">
        <v>163</v>
      </c>
      <c r="D793" s="295"/>
      <c r="E793" s="295"/>
      <c r="F793" s="295"/>
      <c r="G793" s="295"/>
      <c r="H793" s="295"/>
      <c r="I793" s="295"/>
      <c r="J793" s="295"/>
      <c r="K793" s="295"/>
      <c r="L793" s="295"/>
      <c r="M793" s="295"/>
      <c r="N793" s="467"/>
      <c r="O793" s="295"/>
      <c r="P793" s="295"/>
      <c r="Q793" s="295"/>
      <c r="R793" s="295"/>
      <c r="S793" s="295"/>
      <c r="T793" s="295"/>
      <c r="U793" s="295"/>
      <c r="V793" s="295"/>
      <c r="W793" s="295"/>
      <c r="X793" s="295"/>
      <c r="Y793" s="411">
        <f t="shared" ref="Y793:AL793" si="246">Y792</f>
        <v>0</v>
      </c>
      <c r="Z793" s="411">
        <f t="shared" si="246"/>
        <v>0</v>
      </c>
      <c r="AA793" s="411">
        <f t="shared" si="246"/>
        <v>0</v>
      </c>
      <c r="AB793" s="411">
        <f t="shared" si="246"/>
        <v>0</v>
      </c>
      <c r="AC793" s="411">
        <f t="shared" si="246"/>
        <v>0</v>
      </c>
      <c r="AD793" s="411">
        <f t="shared" si="246"/>
        <v>0</v>
      </c>
      <c r="AE793" s="411">
        <f t="shared" si="246"/>
        <v>0</v>
      </c>
      <c r="AF793" s="411">
        <f t="shared" si="246"/>
        <v>0</v>
      </c>
      <c r="AG793" s="411">
        <f t="shared" si="246"/>
        <v>0</v>
      </c>
      <c r="AH793" s="411">
        <f t="shared" si="246"/>
        <v>0</v>
      </c>
      <c r="AI793" s="411">
        <f t="shared" si="246"/>
        <v>0</v>
      </c>
      <c r="AJ793" s="411">
        <f t="shared" si="246"/>
        <v>0</v>
      </c>
      <c r="AK793" s="411">
        <f t="shared" si="246"/>
        <v>0</v>
      </c>
      <c r="AL793" s="411">
        <f t="shared" si="246"/>
        <v>0</v>
      </c>
      <c r="AM793" s="297"/>
    </row>
    <row r="794" spans="1:39" ht="15.75" hidden="1" outlineLevel="1">
      <c r="A794" s="531"/>
      <c r="B794" s="298"/>
      <c r="C794" s="299"/>
      <c r="D794" s="299"/>
      <c r="E794" s="299"/>
      <c r="F794" s="299"/>
      <c r="G794" s="299"/>
      <c r="H794" s="299"/>
      <c r="I794" s="299"/>
      <c r="J794" s="299"/>
      <c r="K794" s="299"/>
      <c r="L794" s="299"/>
      <c r="M794" s="299"/>
      <c r="N794" s="300"/>
      <c r="O794" s="299"/>
      <c r="P794" s="299"/>
      <c r="Q794" s="299"/>
      <c r="R794" s="299"/>
      <c r="S794" s="299"/>
      <c r="T794" s="299"/>
      <c r="U794" s="299"/>
      <c r="V794" s="299"/>
      <c r="W794" s="299"/>
      <c r="X794" s="299"/>
      <c r="Y794" s="412"/>
      <c r="Z794" s="413"/>
      <c r="AA794" s="413"/>
      <c r="AB794" s="413"/>
      <c r="AC794" s="413"/>
      <c r="AD794" s="413"/>
      <c r="AE794" s="413"/>
      <c r="AF794" s="413"/>
      <c r="AG794" s="413"/>
      <c r="AH794" s="413"/>
      <c r="AI794" s="413"/>
      <c r="AJ794" s="413"/>
      <c r="AK794" s="413"/>
      <c r="AL794" s="413"/>
      <c r="AM794" s="302"/>
    </row>
    <row r="795" spans="1:39" hidden="1" outlineLevel="1">
      <c r="A795" s="531">
        <v>2</v>
      </c>
      <c r="B795" s="428" t="s">
        <v>96</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0"/>
      <c r="Z795" s="410"/>
      <c r="AA795" s="410"/>
      <c r="AB795" s="410"/>
      <c r="AC795" s="410"/>
      <c r="AD795" s="410"/>
      <c r="AE795" s="410"/>
      <c r="AF795" s="410"/>
      <c r="AG795" s="410"/>
      <c r="AH795" s="410"/>
      <c r="AI795" s="410"/>
      <c r="AJ795" s="410"/>
      <c r="AK795" s="410"/>
      <c r="AL795" s="410"/>
      <c r="AM795" s="296">
        <f>SUM(Y795:AL795)</f>
        <v>0</v>
      </c>
    </row>
    <row r="796" spans="1:39" hidden="1" outlineLevel="1">
      <c r="A796" s="531"/>
      <c r="B796" s="294" t="s">
        <v>342</v>
      </c>
      <c r="C796" s="291" t="s">
        <v>163</v>
      </c>
      <c r="D796" s="295"/>
      <c r="E796" s="295"/>
      <c r="F796" s="295"/>
      <c r="G796" s="295"/>
      <c r="H796" s="295"/>
      <c r="I796" s="295"/>
      <c r="J796" s="295"/>
      <c r="K796" s="295"/>
      <c r="L796" s="295"/>
      <c r="M796" s="295"/>
      <c r="N796" s="467"/>
      <c r="O796" s="295"/>
      <c r="P796" s="295"/>
      <c r="Q796" s="295"/>
      <c r="R796" s="295"/>
      <c r="S796" s="295"/>
      <c r="T796" s="295"/>
      <c r="U796" s="295"/>
      <c r="V796" s="295"/>
      <c r="W796" s="295"/>
      <c r="X796" s="295"/>
      <c r="Y796" s="411">
        <f t="shared" ref="Y796:AL796" si="247">Y795</f>
        <v>0</v>
      </c>
      <c r="Z796" s="411">
        <f t="shared" si="247"/>
        <v>0</v>
      </c>
      <c r="AA796" s="411">
        <f t="shared" si="247"/>
        <v>0</v>
      </c>
      <c r="AB796" s="411">
        <f t="shared" si="247"/>
        <v>0</v>
      </c>
      <c r="AC796" s="411">
        <f t="shared" si="247"/>
        <v>0</v>
      </c>
      <c r="AD796" s="411">
        <f t="shared" si="247"/>
        <v>0</v>
      </c>
      <c r="AE796" s="411">
        <f t="shared" si="247"/>
        <v>0</v>
      </c>
      <c r="AF796" s="411">
        <f t="shared" si="247"/>
        <v>0</v>
      </c>
      <c r="AG796" s="411">
        <f t="shared" si="247"/>
        <v>0</v>
      </c>
      <c r="AH796" s="411">
        <f t="shared" si="247"/>
        <v>0</v>
      </c>
      <c r="AI796" s="411">
        <f t="shared" si="247"/>
        <v>0</v>
      </c>
      <c r="AJ796" s="411">
        <f t="shared" si="247"/>
        <v>0</v>
      </c>
      <c r="AK796" s="411">
        <f t="shared" si="247"/>
        <v>0</v>
      </c>
      <c r="AL796" s="411">
        <f t="shared" si="247"/>
        <v>0</v>
      </c>
      <c r="AM796" s="297"/>
    </row>
    <row r="797" spans="1:39" ht="15.75" hidden="1" outlineLevel="1">
      <c r="A797" s="531"/>
      <c r="B797" s="298"/>
      <c r="C797" s="299"/>
      <c r="D797" s="304"/>
      <c r="E797" s="304"/>
      <c r="F797" s="304"/>
      <c r="G797" s="304"/>
      <c r="H797" s="304"/>
      <c r="I797" s="304"/>
      <c r="J797" s="304"/>
      <c r="K797" s="304"/>
      <c r="L797" s="304"/>
      <c r="M797" s="304"/>
      <c r="N797" s="300"/>
      <c r="O797" s="304"/>
      <c r="P797" s="304"/>
      <c r="Q797" s="304"/>
      <c r="R797" s="304"/>
      <c r="S797" s="304"/>
      <c r="T797" s="304"/>
      <c r="U797" s="304"/>
      <c r="V797" s="304"/>
      <c r="W797" s="304"/>
      <c r="X797" s="304"/>
      <c r="Y797" s="412"/>
      <c r="Z797" s="413"/>
      <c r="AA797" s="413"/>
      <c r="AB797" s="413"/>
      <c r="AC797" s="413"/>
      <c r="AD797" s="413"/>
      <c r="AE797" s="413"/>
      <c r="AF797" s="413"/>
      <c r="AG797" s="413"/>
      <c r="AH797" s="413"/>
      <c r="AI797" s="413"/>
      <c r="AJ797" s="413"/>
      <c r="AK797" s="413"/>
      <c r="AL797" s="413"/>
      <c r="AM797" s="302"/>
    </row>
    <row r="798" spans="1:39" hidden="1" outlineLevel="1">
      <c r="A798" s="531">
        <v>3</v>
      </c>
      <c r="B798" s="428" t="s">
        <v>97</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0"/>
      <c r="Z798" s="410"/>
      <c r="AA798" s="410"/>
      <c r="AB798" s="410"/>
      <c r="AC798" s="410"/>
      <c r="AD798" s="410"/>
      <c r="AE798" s="410"/>
      <c r="AF798" s="410"/>
      <c r="AG798" s="410"/>
      <c r="AH798" s="410"/>
      <c r="AI798" s="410"/>
      <c r="AJ798" s="410"/>
      <c r="AK798" s="410"/>
      <c r="AL798" s="410"/>
      <c r="AM798" s="296">
        <f>SUM(Y798:AL798)</f>
        <v>0</v>
      </c>
    </row>
    <row r="799" spans="1:39" hidden="1" outlineLevel="1">
      <c r="A799" s="531"/>
      <c r="B799" s="294" t="s">
        <v>342</v>
      </c>
      <c r="C799" s="291" t="s">
        <v>163</v>
      </c>
      <c r="D799" s="295"/>
      <c r="E799" s="295"/>
      <c r="F799" s="295"/>
      <c r="G799" s="295"/>
      <c r="H799" s="295"/>
      <c r="I799" s="295"/>
      <c r="J799" s="295"/>
      <c r="K799" s="295"/>
      <c r="L799" s="295"/>
      <c r="M799" s="295"/>
      <c r="N799" s="467"/>
      <c r="O799" s="295"/>
      <c r="P799" s="295"/>
      <c r="Q799" s="295"/>
      <c r="R799" s="295"/>
      <c r="S799" s="295"/>
      <c r="T799" s="295"/>
      <c r="U799" s="295"/>
      <c r="V799" s="295"/>
      <c r="W799" s="295"/>
      <c r="X799" s="295"/>
      <c r="Y799" s="411">
        <f t="shared" ref="Y799:AL799" si="248">Y798</f>
        <v>0</v>
      </c>
      <c r="Z799" s="411">
        <f t="shared" si="248"/>
        <v>0</v>
      </c>
      <c r="AA799" s="411">
        <f t="shared" si="248"/>
        <v>0</v>
      </c>
      <c r="AB799" s="411">
        <f t="shared" si="248"/>
        <v>0</v>
      </c>
      <c r="AC799" s="411">
        <f t="shared" si="248"/>
        <v>0</v>
      </c>
      <c r="AD799" s="411">
        <f t="shared" si="248"/>
        <v>0</v>
      </c>
      <c r="AE799" s="411">
        <f t="shared" si="248"/>
        <v>0</v>
      </c>
      <c r="AF799" s="411">
        <f t="shared" si="248"/>
        <v>0</v>
      </c>
      <c r="AG799" s="411">
        <f t="shared" si="248"/>
        <v>0</v>
      </c>
      <c r="AH799" s="411">
        <f t="shared" si="248"/>
        <v>0</v>
      </c>
      <c r="AI799" s="411">
        <f t="shared" si="248"/>
        <v>0</v>
      </c>
      <c r="AJ799" s="411">
        <f t="shared" si="248"/>
        <v>0</v>
      </c>
      <c r="AK799" s="411">
        <f t="shared" si="248"/>
        <v>0</v>
      </c>
      <c r="AL799" s="411">
        <f t="shared" si="248"/>
        <v>0</v>
      </c>
      <c r="AM799" s="297"/>
    </row>
    <row r="800" spans="1:39" hidden="1" outlineLevel="1">
      <c r="A800" s="531"/>
      <c r="B800" s="294"/>
      <c r="C800" s="305"/>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12"/>
      <c r="Z800" s="412"/>
      <c r="AA800" s="412"/>
      <c r="AB800" s="412"/>
      <c r="AC800" s="412"/>
      <c r="AD800" s="412"/>
      <c r="AE800" s="412"/>
      <c r="AF800" s="412"/>
      <c r="AG800" s="412"/>
      <c r="AH800" s="412"/>
      <c r="AI800" s="412"/>
      <c r="AJ800" s="412"/>
      <c r="AK800" s="412"/>
      <c r="AL800" s="412"/>
      <c r="AM800" s="306"/>
    </row>
    <row r="801" spans="1:39" hidden="1" outlineLevel="1">
      <c r="A801" s="531">
        <v>4</v>
      </c>
      <c r="B801" s="519" t="s">
        <v>680</v>
      </c>
      <c r="C801" s="291" t="s">
        <v>25</v>
      </c>
      <c r="D801" s="295"/>
      <c r="E801" s="295"/>
      <c r="F801" s="295"/>
      <c r="G801" s="295"/>
      <c r="H801" s="295"/>
      <c r="I801" s="295"/>
      <c r="J801" s="295"/>
      <c r="K801" s="295"/>
      <c r="L801" s="295"/>
      <c r="M801" s="295"/>
      <c r="N801" s="291"/>
      <c r="O801" s="295"/>
      <c r="P801" s="295"/>
      <c r="Q801" s="295"/>
      <c r="R801" s="295"/>
      <c r="S801" s="295"/>
      <c r="T801" s="295"/>
      <c r="U801" s="295"/>
      <c r="V801" s="295"/>
      <c r="W801" s="295"/>
      <c r="X801" s="295"/>
      <c r="Y801" s="415"/>
      <c r="Z801" s="415"/>
      <c r="AA801" s="415"/>
      <c r="AB801" s="415"/>
      <c r="AC801" s="415"/>
      <c r="AD801" s="415"/>
      <c r="AE801" s="415"/>
      <c r="AF801" s="410"/>
      <c r="AG801" s="410"/>
      <c r="AH801" s="410"/>
      <c r="AI801" s="410"/>
      <c r="AJ801" s="410"/>
      <c r="AK801" s="410"/>
      <c r="AL801" s="410"/>
      <c r="AM801" s="296">
        <f>SUM(Y801:AL801)</f>
        <v>0</v>
      </c>
    </row>
    <row r="802" spans="1:39" hidden="1" outlineLevel="1">
      <c r="A802" s="531"/>
      <c r="B802" s="294" t="s">
        <v>342</v>
      </c>
      <c r="C802" s="291" t="s">
        <v>163</v>
      </c>
      <c r="D802" s="295"/>
      <c r="E802" s="295"/>
      <c r="F802" s="295"/>
      <c r="G802" s="295"/>
      <c r="H802" s="295"/>
      <c r="I802" s="295"/>
      <c r="J802" s="295"/>
      <c r="K802" s="295"/>
      <c r="L802" s="295"/>
      <c r="M802" s="295"/>
      <c r="N802" s="467"/>
      <c r="O802" s="295"/>
      <c r="P802" s="295"/>
      <c r="Q802" s="295"/>
      <c r="R802" s="295"/>
      <c r="S802" s="295"/>
      <c r="T802" s="295"/>
      <c r="U802" s="295"/>
      <c r="V802" s="295"/>
      <c r="W802" s="295"/>
      <c r="X802" s="295"/>
      <c r="Y802" s="411">
        <f t="shared" ref="Y802:AL802" si="249">Y801</f>
        <v>0</v>
      </c>
      <c r="Z802" s="411">
        <f t="shared" si="249"/>
        <v>0</v>
      </c>
      <c r="AA802" s="411">
        <f t="shared" si="249"/>
        <v>0</v>
      </c>
      <c r="AB802" s="411">
        <f t="shared" si="249"/>
        <v>0</v>
      </c>
      <c r="AC802" s="411">
        <f t="shared" si="249"/>
        <v>0</v>
      </c>
      <c r="AD802" s="411">
        <f t="shared" si="249"/>
        <v>0</v>
      </c>
      <c r="AE802" s="411">
        <f t="shared" si="249"/>
        <v>0</v>
      </c>
      <c r="AF802" s="411">
        <f t="shared" si="249"/>
        <v>0</v>
      </c>
      <c r="AG802" s="411">
        <f t="shared" si="249"/>
        <v>0</v>
      </c>
      <c r="AH802" s="411">
        <f t="shared" si="249"/>
        <v>0</v>
      </c>
      <c r="AI802" s="411">
        <f t="shared" si="249"/>
        <v>0</v>
      </c>
      <c r="AJ802" s="411">
        <f t="shared" si="249"/>
        <v>0</v>
      </c>
      <c r="AK802" s="411">
        <f t="shared" si="249"/>
        <v>0</v>
      </c>
      <c r="AL802" s="411">
        <f t="shared" si="249"/>
        <v>0</v>
      </c>
      <c r="AM802" s="297"/>
    </row>
    <row r="803" spans="1:39" hidden="1" outlineLevel="1">
      <c r="A803" s="531"/>
      <c r="B803" s="294"/>
      <c r="C803" s="305"/>
      <c r="D803" s="304"/>
      <c r="E803" s="304"/>
      <c r="F803" s="304"/>
      <c r="G803" s="304"/>
      <c r="H803" s="304"/>
      <c r="I803" s="304"/>
      <c r="J803" s="304"/>
      <c r="K803" s="304"/>
      <c r="L803" s="304"/>
      <c r="M803" s="304"/>
      <c r="N803" s="291"/>
      <c r="O803" s="304"/>
      <c r="P803" s="304"/>
      <c r="Q803" s="304"/>
      <c r="R803" s="304"/>
      <c r="S803" s="304"/>
      <c r="T803" s="304"/>
      <c r="U803" s="304"/>
      <c r="V803" s="304"/>
      <c r="W803" s="304"/>
      <c r="X803" s="304"/>
      <c r="Y803" s="412"/>
      <c r="Z803" s="412"/>
      <c r="AA803" s="412"/>
      <c r="AB803" s="412"/>
      <c r="AC803" s="412"/>
      <c r="AD803" s="412"/>
      <c r="AE803" s="412"/>
      <c r="AF803" s="412"/>
      <c r="AG803" s="412"/>
      <c r="AH803" s="412"/>
      <c r="AI803" s="412"/>
      <c r="AJ803" s="412"/>
      <c r="AK803" s="412"/>
      <c r="AL803" s="412"/>
      <c r="AM803" s="306"/>
    </row>
    <row r="804" spans="1:39" ht="15.75" hidden="1" customHeight="1" outlineLevel="1">
      <c r="A804" s="531">
        <v>5</v>
      </c>
      <c r="B804" s="428" t="s">
        <v>98</v>
      </c>
      <c r="C804" s="291" t="s">
        <v>25</v>
      </c>
      <c r="D804" s="295"/>
      <c r="E804" s="295"/>
      <c r="F804" s="295"/>
      <c r="G804" s="295"/>
      <c r="H804" s="295"/>
      <c r="I804" s="295"/>
      <c r="J804" s="295"/>
      <c r="K804" s="295"/>
      <c r="L804" s="295"/>
      <c r="M804" s="295"/>
      <c r="N804" s="291"/>
      <c r="O804" s="295"/>
      <c r="P804" s="295"/>
      <c r="Q804" s="295"/>
      <c r="R804" s="295"/>
      <c r="S804" s="295"/>
      <c r="T804" s="295"/>
      <c r="U804" s="295"/>
      <c r="V804" s="295"/>
      <c r="W804" s="295"/>
      <c r="X804" s="295"/>
      <c r="Y804" s="415"/>
      <c r="Z804" s="415"/>
      <c r="AA804" s="415"/>
      <c r="AB804" s="415"/>
      <c r="AC804" s="415"/>
      <c r="AD804" s="415"/>
      <c r="AE804" s="415"/>
      <c r="AF804" s="410"/>
      <c r="AG804" s="410"/>
      <c r="AH804" s="410"/>
      <c r="AI804" s="410"/>
      <c r="AJ804" s="410"/>
      <c r="AK804" s="410"/>
      <c r="AL804" s="410"/>
      <c r="AM804" s="296">
        <f>SUM(Y804:AL804)</f>
        <v>0</v>
      </c>
    </row>
    <row r="805" spans="1:39" ht="20.25" hidden="1" customHeight="1" outlineLevel="1">
      <c r="A805" s="531"/>
      <c r="B805" s="294" t="s">
        <v>342</v>
      </c>
      <c r="C805" s="291" t="s">
        <v>163</v>
      </c>
      <c r="D805" s="295"/>
      <c r="E805" s="295"/>
      <c r="F805" s="295"/>
      <c r="G805" s="295"/>
      <c r="H805" s="295"/>
      <c r="I805" s="295"/>
      <c r="J805" s="295"/>
      <c r="K805" s="295"/>
      <c r="L805" s="295"/>
      <c r="M805" s="295"/>
      <c r="N805" s="467"/>
      <c r="O805" s="295"/>
      <c r="P805" s="295"/>
      <c r="Q805" s="295"/>
      <c r="R805" s="295"/>
      <c r="S805" s="295"/>
      <c r="T805" s="295"/>
      <c r="U805" s="295"/>
      <c r="V805" s="295"/>
      <c r="W805" s="295"/>
      <c r="X805" s="295"/>
      <c r="Y805" s="411">
        <f t="shared" ref="Y805:AL805" si="250">Y804</f>
        <v>0</v>
      </c>
      <c r="Z805" s="411">
        <f t="shared" si="250"/>
        <v>0</v>
      </c>
      <c r="AA805" s="411">
        <f t="shared" si="250"/>
        <v>0</v>
      </c>
      <c r="AB805" s="411">
        <f t="shared" si="250"/>
        <v>0</v>
      </c>
      <c r="AC805" s="411">
        <f t="shared" si="250"/>
        <v>0</v>
      </c>
      <c r="AD805" s="411">
        <f t="shared" si="250"/>
        <v>0</v>
      </c>
      <c r="AE805" s="411">
        <f t="shared" si="250"/>
        <v>0</v>
      </c>
      <c r="AF805" s="411">
        <f t="shared" si="250"/>
        <v>0</v>
      </c>
      <c r="AG805" s="411">
        <f t="shared" si="250"/>
        <v>0</v>
      </c>
      <c r="AH805" s="411">
        <f t="shared" si="250"/>
        <v>0</v>
      </c>
      <c r="AI805" s="411">
        <f t="shared" si="250"/>
        <v>0</v>
      </c>
      <c r="AJ805" s="411">
        <f t="shared" si="250"/>
        <v>0</v>
      </c>
      <c r="AK805" s="411">
        <f t="shared" si="250"/>
        <v>0</v>
      </c>
      <c r="AL805" s="411">
        <f t="shared" si="250"/>
        <v>0</v>
      </c>
      <c r="AM805" s="297"/>
    </row>
    <row r="806" spans="1:39" hidden="1" outlineLevel="1">
      <c r="A806" s="531"/>
      <c r="B806" s="294"/>
      <c r="C806" s="291"/>
      <c r="D806" s="291"/>
      <c r="E806" s="291"/>
      <c r="F806" s="291"/>
      <c r="G806" s="291"/>
      <c r="H806" s="291"/>
      <c r="I806" s="291"/>
      <c r="J806" s="291"/>
      <c r="K806" s="291"/>
      <c r="L806" s="291"/>
      <c r="M806" s="291"/>
      <c r="N806" s="291"/>
      <c r="O806" s="291"/>
      <c r="P806" s="291"/>
      <c r="Q806" s="291"/>
      <c r="R806" s="291"/>
      <c r="S806" s="291"/>
      <c r="T806" s="291"/>
      <c r="U806" s="291"/>
      <c r="V806" s="291"/>
      <c r="W806" s="291"/>
      <c r="X806" s="291"/>
      <c r="Y806" s="422"/>
      <c r="Z806" s="423"/>
      <c r="AA806" s="423"/>
      <c r="AB806" s="423"/>
      <c r="AC806" s="423"/>
      <c r="AD806" s="423"/>
      <c r="AE806" s="423"/>
      <c r="AF806" s="423"/>
      <c r="AG806" s="423"/>
      <c r="AH806" s="423"/>
      <c r="AI806" s="423"/>
      <c r="AJ806" s="423"/>
      <c r="AK806" s="423"/>
      <c r="AL806" s="423"/>
      <c r="AM806" s="297"/>
    </row>
    <row r="807" spans="1:39" ht="15.75" hidden="1" outlineLevel="1">
      <c r="A807" s="531"/>
      <c r="B807" s="319" t="s">
        <v>497</v>
      </c>
      <c r="C807" s="289"/>
      <c r="D807" s="289"/>
      <c r="E807" s="289"/>
      <c r="F807" s="289"/>
      <c r="G807" s="289"/>
      <c r="H807" s="289"/>
      <c r="I807" s="289"/>
      <c r="J807" s="289"/>
      <c r="K807" s="289"/>
      <c r="L807" s="289"/>
      <c r="M807" s="289"/>
      <c r="N807" s="290"/>
      <c r="O807" s="289"/>
      <c r="P807" s="289"/>
      <c r="Q807" s="289"/>
      <c r="R807" s="289"/>
      <c r="S807" s="289"/>
      <c r="T807" s="289"/>
      <c r="U807" s="289"/>
      <c r="V807" s="289"/>
      <c r="W807" s="289"/>
      <c r="X807" s="289"/>
      <c r="Y807" s="414"/>
      <c r="Z807" s="414"/>
      <c r="AA807" s="414"/>
      <c r="AB807" s="414"/>
      <c r="AC807" s="414"/>
      <c r="AD807" s="414"/>
      <c r="AE807" s="414"/>
      <c r="AF807" s="414"/>
      <c r="AG807" s="414"/>
      <c r="AH807" s="414"/>
      <c r="AI807" s="414"/>
      <c r="AJ807" s="414"/>
      <c r="AK807" s="414"/>
      <c r="AL807" s="414"/>
      <c r="AM807" s="292"/>
    </row>
    <row r="808" spans="1:39" hidden="1" outlineLevel="1">
      <c r="A808" s="531">
        <v>6</v>
      </c>
      <c r="B808" s="428" t="s">
        <v>99</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 t="shared" ref="Y809:AL809" si="251">Y808</f>
        <v>0</v>
      </c>
      <c r="Z809" s="411">
        <f t="shared" si="251"/>
        <v>0</v>
      </c>
      <c r="AA809" s="411">
        <f t="shared" si="251"/>
        <v>0</v>
      </c>
      <c r="AB809" s="411">
        <f t="shared" si="251"/>
        <v>0</v>
      </c>
      <c r="AC809" s="411">
        <f t="shared" si="251"/>
        <v>0</v>
      </c>
      <c r="AD809" s="411">
        <f t="shared" si="251"/>
        <v>0</v>
      </c>
      <c r="AE809" s="411">
        <f t="shared" si="251"/>
        <v>0</v>
      </c>
      <c r="AF809" s="411">
        <f t="shared" si="251"/>
        <v>0</v>
      </c>
      <c r="AG809" s="411">
        <f t="shared" si="251"/>
        <v>0</v>
      </c>
      <c r="AH809" s="411">
        <f t="shared" si="251"/>
        <v>0</v>
      </c>
      <c r="AI809" s="411">
        <f t="shared" si="251"/>
        <v>0</v>
      </c>
      <c r="AJ809" s="411">
        <f t="shared" si="251"/>
        <v>0</v>
      </c>
      <c r="AK809" s="411">
        <f t="shared" si="251"/>
        <v>0</v>
      </c>
      <c r="AL809" s="411">
        <f t="shared" si="251"/>
        <v>0</v>
      </c>
      <c r="AM809" s="311"/>
    </row>
    <row r="810" spans="1:39" hidden="1" outlineLevel="1">
      <c r="A810" s="531"/>
      <c r="B810" s="310"/>
      <c r="C810" s="312"/>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6"/>
      <c r="Z810" s="416"/>
      <c r="AA810" s="416"/>
      <c r="AB810" s="416"/>
      <c r="AC810" s="416"/>
      <c r="AD810" s="416"/>
      <c r="AE810" s="416"/>
      <c r="AF810" s="416"/>
      <c r="AG810" s="416"/>
      <c r="AH810" s="416"/>
      <c r="AI810" s="416"/>
      <c r="AJ810" s="416"/>
      <c r="AK810" s="416"/>
      <c r="AL810" s="416"/>
      <c r="AM810" s="313"/>
    </row>
    <row r="811" spans="1:39" ht="30" hidden="1" outlineLevel="1">
      <c r="A811" s="531">
        <v>7</v>
      </c>
      <c r="B811" s="428" t="s">
        <v>100</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5"/>
      <c r="Z811" s="415"/>
      <c r="AA811" s="415"/>
      <c r="AB811" s="415"/>
      <c r="AC811" s="415"/>
      <c r="AD811" s="415"/>
      <c r="AE811" s="415"/>
      <c r="AF811" s="415"/>
      <c r="AG811" s="415"/>
      <c r="AH811" s="415"/>
      <c r="AI811" s="415"/>
      <c r="AJ811" s="415"/>
      <c r="AK811" s="415"/>
      <c r="AL811" s="415"/>
      <c r="AM811" s="296">
        <f>SUM(Y811:AL811)</f>
        <v>0</v>
      </c>
    </row>
    <row r="812" spans="1:39" hidden="1" outlineLevel="1">
      <c r="A812" s="531"/>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 t="shared" ref="Y812:AL812" si="252">Y811</f>
        <v>0</v>
      </c>
      <c r="Z812" s="411">
        <f t="shared" si="252"/>
        <v>0</v>
      </c>
      <c r="AA812" s="411">
        <f t="shared" si="252"/>
        <v>0</v>
      </c>
      <c r="AB812" s="411">
        <f t="shared" si="252"/>
        <v>0</v>
      </c>
      <c r="AC812" s="411">
        <f t="shared" si="252"/>
        <v>0</v>
      </c>
      <c r="AD812" s="411">
        <f t="shared" si="252"/>
        <v>0</v>
      </c>
      <c r="AE812" s="411">
        <f t="shared" si="252"/>
        <v>0</v>
      </c>
      <c r="AF812" s="411">
        <f t="shared" si="252"/>
        <v>0</v>
      </c>
      <c r="AG812" s="411">
        <f t="shared" si="252"/>
        <v>0</v>
      </c>
      <c r="AH812" s="411">
        <f t="shared" si="252"/>
        <v>0</v>
      </c>
      <c r="AI812" s="411">
        <f t="shared" si="252"/>
        <v>0</v>
      </c>
      <c r="AJ812" s="411">
        <f t="shared" si="252"/>
        <v>0</v>
      </c>
      <c r="AK812" s="411">
        <f t="shared" si="252"/>
        <v>0</v>
      </c>
      <c r="AL812" s="411">
        <f t="shared" si="252"/>
        <v>0</v>
      </c>
      <c r="AM812" s="311"/>
    </row>
    <row r="813" spans="1:39" hidden="1" outlineLevel="1">
      <c r="A813" s="531"/>
      <c r="B813" s="314"/>
      <c r="C813" s="312"/>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6"/>
      <c r="Z813" s="417"/>
      <c r="AA813" s="416"/>
      <c r="AB813" s="416"/>
      <c r="AC813" s="416"/>
      <c r="AD813" s="416"/>
      <c r="AE813" s="416"/>
      <c r="AF813" s="416"/>
      <c r="AG813" s="416"/>
      <c r="AH813" s="416"/>
      <c r="AI813" s="416"/>
      <c r="AJ813" s="416"/>
      <c r="AK813" s="416"/>
      <c r="AL813" s="416"/>
      <c r="AM813" s="313"/>
    </row>
    <row r="814" spans="1:39" ht="30" hidden="1" outlineLevel="1">
      <c r="A814" s="531">
        <v>8</v>
      </c>
      <c r="B814" s="428" t="s">
        <v>101</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5"/>
      <c r="Z814" s="415"/>
      <c r="AA814" s="415"/>
      <c r="AB814" s="415"/>
      <c r="AC814" s="415"/>
      <c r="AD814" s="415"/>
      <c r="AE814" s="415"/>
      <c r="AF814" s="415"/>
      <c r="AG814" s="415"/>
      <c r="AH814" s="415"/>
      <c r="AI814" s="415"/>
      <c r="AJ814" s="415"/>
      <c r="AK814" s="415"/>
      <c r="AL814" s="415"/>
      <c r="AM814" s="296">
        <f>SUM(Y814:AL814)</f>
        <v>0</v>
      </c>
    </row>
    <row r="815" spans="1:39" hidden="1" outlineLevel="1">
      <c r="A815" s="531"/>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 t="shared" ref="Y815:AL815" si="253">Y814</f>
        <v>0</v>
      </c>
      <c r="Z815" s="411">
        <f t="shared" si="253"/>
        <v>0</v>
      </c>
      <c r="AA815" s="411">
        <f t="shared" si="253"/>
        <v>0</v>
      </c>
      <c r="AB815" s="411">
        <f t="shared" si="253"/>
        <v>0</v>
      </c>
      <c r="AC815" s="411">
        <f t="shared" si="253"/>
        <v>0</v>
      </c>
      <c r="AD815" s="411">
        <f t="shared" si="253"/>
        <v>0</v>
      </c>
      <c r="AE815" s="411">
        <f t="shared" si="253"/>
        <v>0</v>
      </c>
      <c r="AF815" s="411">
        <f t="shared" si="253"/>
        <v>0</v>
      </c>
      <c r="AG815" s="411">
        <f t="shared" si="253"/>
        <v>0</v>
      </c>
      <c r="AH815" s="411">
        <f t="shared" si="253"/>
        <v>0</v>
      </c>
      <c r="AI815" s="411">
        <f t="shared" si="253"/>
        <v>0</v>
      </c>
      <c r="AJ815" s="411">
        <f t="shared" si="253"/>
        <v>0</v>
      </c>
      <c r="AK815" s="411">
        <f t="shared" si="253"/>
        <v>0</v>
      </c>
      <c r="AL815" s="411">
        <f t="shared" si="253"/>
        <v>0</v>
      </c>
      <c r="AM815" s="311"/>
    </row>
    <row r="816" spans="1:39" hidden="1" outlineLevel="1">
      <c r="A816" s="531"/>
      <c r="B816" s="314"/>
      <c r="C816" s="312"/>
      <c r="D816" s="316"/>
      <c r="E816" s="316"/>
      <c r="F816" s="316"/>
      <c r="G816" s="316"/>
      <c r="H816" s="316"/>
      <c r="I816" s="316"/>
      <c r="J816" s="316"/>
      <c r="K816" s="316"/>
      <c r="L816" s="316"/>
      <c r="M816" s="316"/>
      <c r="N816" s="291"/>
      <c r="O816" s="316"/>
      <c r="P816" s="316"/>
      <c r="Q816" s="316"/>
      <c r="R816" s="316"/>
      <c r="S816" s="316"/>
      <c r="T816" s="316"/>
      <c r="U816" s="316"/>
      <c r="V816" s="316"/>
      <c r="W816" s="316"/>
      <c r="X816" s="316"/>
      <c r="Y816" s="416"/>
      <c r="Z816" s="417"/>
      <c r="AA816" s="416"/>
      <c r="AB816" s="416"/>
      <c r="AC816" s="416"/>
      <c r="AD816" s="416"/>
      <c r="AE816" s="416"/>
      <c r="AF816" s="416"/>
      <c r="AG816" s="416"/>
      <c r="AH816" s="416"/>
      <c r="AI816" s="416"/>
      <c r="AJ816" s="416"/>
      <c r="AK816" s="416"/>
      <c r="AL816" s="416"/>
      <c r="AM816" s="313"/>
    </row>
    <row r="817" spans="1:39" ht="30" hidden="1" outlineLevel="1">
      <c r="A817" s="531">
        <v>9</v>
      </c>
      <c r="B817" s="428" t="s">
        <v>102</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5"/>
      <c r="Z817" s="415"/>
      <c r="AA817" s="415"/>
      <c r="AB817" s="415"/>
      <c r="AC817" s="415"/>
      <c r="AD817" s="415"/>
      <c r="AE817" s="415"/>
      <c r="AF817" s="415"/>
      <c r="AG817" s="415"/>
      <c r="AH817" s="415"/>
      <c r="AI817" s="415"/>
      <c r="AJ817" s="415"/>
      <c r="AK817" s="415"/>
      <c r="AL817" s="415"/>
      <c r="AM817" s="296">
        <f>SUM(Y817:AL817)</f>
        <v>0</v>
      </c>
    </row>
    <row r="818" spans="1:39" hidden="1" outlineLevel="1">
      <c r="A818" s="531"/>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 t="shared" ref="Y818:AL818" si="254">Y817</f>
        <v>0</v>
      </c>
      <c r="Z818" s="411">
        <f t="shared" si="254"/>
        <v>0</v>
      </c>
      <c r="AA818" s="411">
        <f t="shared" si="254"/>
        <v>0</v>
      </c>
      <c r="AB818" s="411">
        <f t="shared" si="254"/>
        <v>0</v>
      </c>
      <c r="AC818" s="411">
        <f t="shared" si="254"/>
        <v>0</v>
      </c>
      <c r="AD818" s="411">
        <f t="shared" si="254"/>
        <v>0</v>
      </c>
      <c r="AE818" s="411">
        <f t="shared" si="254"/>
        <v>0</v>
      </c>
      <c r="AF818" s="411">
        <f t="shared" si="254"/>
        <v>0</v>
      </c>
      <c r="AG818" s="411">
        <f t="shared" si="254"/>
        <v>0</v>
      </c>
      <c r="AH818" s="411">
        <f t="shared" si="254"/>
        <v>0</v>
      </c>
      <c r="AI818" s="411">
        <f t="shared" si="254"/>
        <v>0</v>
      </c>
      <c r="AJ818" s="411">
        <f t="shared" si="254"/>
        <v>0</v>
      </c>
      <c r="AK818" s="411">
        <f t="shared" si="254"/>
        <v>0</v>
      </c>
      <c r="AL818" s="411">
        <f t="shared" si="254"/>
        <v>0</v>
      </c>
      <c r="AM818" s="311"/>
    </row>
    <row r="819" spans="1:39" hidden="1" outlineLevel="1">
      <c r="A819" s="531"/>
      <c r="B819" s="314"/>
      <c r="C819" s="312"/>
      <c r="D819" s="316"/>
      <c r="E819" s="316"/>
      <c r="F819" s="316"/>
      <c r="G819" s="316"/>
      <c r="H819" s="316"/>
      <c r="I819" s="316"/>
      <c r="J819" s="316"/>
      <c r="K819" s="316"/>
      <c r="L819" s="316"/>
      <c r="M819" s="316"/>
      <c r="N819" s="291"/>
      <c r="O819" s="316"/>
      <c r="P819" s="316"/>
      <c r="Q819" s="316"/>
      <c r="R819" s="316"/>
      <c r="S819" s="316"/>
      <c r="T819" s="316"/>
      <c r="U819" s="316"/>
      <c r="V819" s="316"/>
      <c r="W819" s="316"/>
      <c r="X819" s="316"/>
      <c r="Y819" s="416"/>
      <c r="Z819" s="416"/>
      <c r="AA819" s="416"/>
      <c r="AB819" s="416"/>
      <c r="AC819" s="416"/>
      <c r="AD819" s="416"/>
      <c r="AE819" s="416"/>
      <c r="AF819" s="416"/>
      <c r="AG819" s="416"/>
      <c r="AH819" s="416"/>
      <c r="AI819" s="416"/>
      <c r="AJ819" s="416"/>
      <c r="AK819" s="416"/>
      <c r="AL819" s="416"/>
      <c r="AM819" s="313"/>
    </row>
    <row r="820" spans="1:39" ht="30" hidden="1" outlineLevel="1">
      <c r="A820" s="531">
        <v>10</v>
      </c>
      <c r="B820" s="428" t="s">
        <v>103</v>
      </c>
      <c r="C820" s="291" t="s">
        <v>25</v>
      </c>
      <c r="D820" s="295"/>
      <c r="E820" s="295"/>
      <c r="F820" s="295"/>
      <c r="G820" s="295"/>
      <c r="H820" s="295"/>
      <c r="I820" s="295"/>
      <c r="J820" s="295"/>
      <c r="K820" s="295"/>
      <c r="L820" s="295"/>
      <c r="M820" s="295"/>
      <c r="N820" s="295">
        <v>3</v>
      </c>
      <c r="O820" s="295"/>
      <c r="P820" s="295"/>
      <c r="Q820" s="295"/>
      <c r="R820" s="295"/>
      <c r="S820" s="295"/>
      <c r="T820" s="295"/>
      <c r="U820" s="295"/>
      <c r="V820" s="295"/>
      <c r="W820" s="295"/>
      <c r="X820" s="295"/>
      <c r="Y820" s="415"/>
      <c r="Z820" s="415"/>
      <c r="AA820" s="415"/>
      <c r="AB820" s="415"/>
      <c r="AC820" s="415"/>
      <c r="AD820" s="415"/>
      <c r="AE820" s="415"/>
      <c r="AF820" s="415"/>
      <c r="AG820" s="415"/>
      <c r="AH820" s="415"/>
      <c r="AI820" s="415"/>
      <c r="AJ820" s="415"/>
      <c r="AK820" s="415"/>
      <c r="AL820" s="415"/>
      <c r="AM820" s="296">
        <f>SUM(Y820:AL820)</f>
        <v>0</v>
      </c>
    </row>
    <row r="821" spans="1:39" hidden="1" outlineLevel="1">
      <c r="A821" s="531"/>
      <c r="B821" s="294" t="s">
        <v>342</v>
      </c>
      <c r="C821" s="291" t="s">
        <v>163</v>
      </c>
      <c r="D821" s="295"/>
      <c r="E821" s="295"/>
      <c r="F821" s="295"/>
      <c r="G821" s="295"/>
      <c r="H821" s="295"/>
      <c r="I821" s="295"/>
      <c r="J821" s="295"/>
      <c r="K821" s="295"/>
      <c r="L821" s="295"/>
      <c r="M821" s="295"/>
      <c r="N821" s="295">
        <f>N820</f>
        <v>3</v>
      </c>
      <c r="O821" s="295"/>
      <c r="P821" s="295"/>
      <c r="Q821" s="295"/>
      <c r="R821" s="295"/>
      <c r="S821" s="295"/>
      <c r="T821" s="295"/>
      <c r="U821" s="295"/>
      <c r="V821" s="295"/>
      <c r="W821" s="295"/>
      <c r="X821" s="295"/>
      <c r="Y821" s="411">
        <f t="shared" ref="Y821:AL821" si="255">Y820</f>
        <v>0</v>
      </c>
      <c r="Z821" s="411">
        <f t="shared" si="255"/>
        <v>0</v>
      </c>
      <c r="AA821" s="411">
        <f t="shared" si="255"/>
        <v>0</v>
      </c>
      <c r="AB821" s="411">
        <f t="shared" si="255"/>
        <v>0</v>
      </c>
      <c r="AC821" s="411">
        <f t="shared" si="255"/>
        <v>0</v>
      </c>
      <c r="AD821" s="411">
        <f t="shared" si="255"/>
        <v>0</v>
      </c>
      <c r="AE821" s="411">
        <f t="shared" si="255"/>
        <v>0</v>
      </c>
      <c r="AF821" s="411">
        <f t="shared" si="255"/>
        <v>0</v>
      </c>
      <c r="AG821" s="411">
        <f t="shared" si="255"/>
        <v>0</v>
      </c>
      <c r="AH821" s="411">
        <f t="shared" si="255"/>
        <v>0</v>
      </c>
      <c r="AI821" s="411">
        <f t="shared" si="255"/>
        <v>0</v>
      </c>
      <c r="AJ821" s="411">
        <f t="shared" si="255"/>
        <v>0</v>
      </c>
      <c r="AK821" s="411">
        <f t="shared" si="255"/>
        <v>0</v>
      </c>
      <c r="AL821" s="411">
        <f t="shared" si="255"/>
        <v>0</v>
      </c>
      <c r="AM821" s="311"/>
    </row>
    <row r="822" spans="1:39" hidden="1" outlineLevel="1">
      <c r="A822" s="531"/>
      <c r="B822" s="314"/>
      <c r="C822" s="312"/>
      <c r="D822" s="316"/>
      <c r="E822" s="316"/>
      <c r="F822" s="316"/>
      <c r="G822" s="316"/>
      <c r="H822" s="316"/>
      <c r="I822" s="316"/>
      <c r="J822" s="316"/>
      <c r="K822" s="316"/>
      <c r="L822" s="316"/>
      <c r="M822" s="316"/>
      <c r="N822" s="291"/>
      <c r="O822" s="316"/>
      <c r="P822" s="316"/>
      <c r="Q822" s="316"/>
      <c r="R822" s="316"/>
      <c r="S822" s="316"/>
      <c r="T822" s="316"/>
      <c r="U822" s="316"/>
      <c r="V822" s="316"/>
      <c r="W822" s="316"/>
      <c r="X822" s="316"/>
      <c r="Y822" s="416"/>
      <c r="Z822" s="417"/>
      <c r="AA822" s="416"/>
      <c r="AB822" s="416"/>
      <c r="AC822" s="416"/>
      <c r="AD822" s="416"/>
      <c r="AE822" s="416"/>
      <c r="AF822" s="416"/>
      <c r="AG822" s="416"/>
      <c r="AH822" s="416"/>
      <c r="AI822" s="416"/>
      <c r="AJ822" s="416"/>
      <c r="AK822" s="416"/>
      <c r="AL822" s="416"/>
      <c r="AM822" s="313"/>
    </row>
    <row r="823" spans="1:39" ht="15.75" hidden="1" outlineLevel="1">
      <c r="A823" s="531"/>
      <c r="B823" s="288" t="s">
        <v>10</v>
      </c>
      <c r="C823" s="289"/>
      <c r="D823" s="289"/>
      <c r="E823" s="289"/>
      <c r="F823" s="289"/>
      <c r="G823" s="289"/>
      <c r="H823" s="289"/>
      <c r="I823" s="289"/>
      <c r="J823" s="289"/>
      <c r="K823" s="289"/>
      <c r="L823" s="289"/>
      <c r="M823" s="289"/>
      <c r="N823" s="290"/>
      <c r="O823" s="289"/>
      <c r="P823" s="289"/>
      <c r="Q823" s="289"/>
      <c r="R823" s="289"/>
      <c r="S823" s="289"/>
      <c r="T823" s="289"/>
      <c r="U823" s="289"/>
      <c r="V823" s="289"/>
      <c r="W823" s="289"/>
      <c r="X823" s="289"/>
      <c r="Y823" s="414"/>
      <c r="Z823" s="414"/>
      <c r="AA823" s="414"/>
      <c r="AB823" s="414"/>
      <c r="AC823" s="414"/>
      <c r="AD823" s="414"/>
      <c r="AE823" s="414"/>
      <c r="AF823" s="414"/>
      <c r="AG823" s="414"/>
      <c r="AH823" s="414"/>
      <c r="AI823" s="414"/>
      <c r="AJ823" s="414"/>
      <c r="AK823" s="414"/>
      <c r="AL823" s="414"/>
      <c r="AM823" s="292"/>
    </row>
    <row r="824" spans="1:39" ht="30" hidden="1" outlineLevel="1">
      <c r="A824" s="531">
        <v>11</v>
      </c>
      <c r="B824" s="428" t="s">
        <v>104</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26"/>
      <c r="Z824" s="415"/>
      <c r="AA824" s="415"/>
      <c r="AB824" s="415"/>
      <c r="AC824" s="415"/>
      <c r="AD824" s="415"/>
      <c r="AE824" s="415"/>
      <c r="AF824" s="415"/>
      <c r="AG824" s="415"/>
      <c r="AH824" s="415"/>
      <c r="AI824" s="415"/>
      <c r="AJ824" s="415"/>
      <c r="AK824" s="415"/>
      <c r="AL824" s="415"/>
      <c r="AM824" s="296">
        <f>SUM(Y824:AL824)</f>
        <v>0</v>
      </c>
    </row>
    <row r="825" spans="1:39" hidden="1" outlineLevel="1">
      <c r="A825" s="531"/>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 t="shared" ref="Y825:AL825" si="256">Y824</f>
        <v>0</v>
      </c>
      <c r="Z825" s="411">
        <f t="shared" si="256"/>
        <v>0</v>
      </c>
      <c r="AA825" s="411">
        <f t="shared" si="256"/>
        <v>0</v>
      </c>
      <c r="AB825" s="411">
        <f t="shared" si="256"/>
        <v>0</v>
      </c>
      <c r="AC825" s="411">
        <f t="shared" si="256"/>
        <v>0</v>
      </c>
      <c r="AD825" s="411">
        <f t="shared" si="256"/>
        <v>0</v>
      </c>
      <c r="AE825" s="411">
        <f t="shared" si="256"/>
        <v>0</v>
      </c>
      <c r="AF825" s="411">
        <f t="shared" si="256"/>
        <v>0</v>
      </c>
      <c r="AG825" s="411">
        <f t="shared" si="256"/>
        <v>0</v>
      </c>
      <c r="AH825" s="411">
        <f t="shared" si="256"/>
        <v>0</v>
      </c>
      <c r="AI825" s="411">
        <f t="shared" si="256"/>
        <v>0</v>
      </c>
      <c r="AJ825" s="411">
        <f t="shared" si="256"/>
        <v>0</v>
      </c>
      <c r="AK825" s="411">
        <f t="shared" si="256"/>
        <v>0</v>
      </c>
      <c r="AL825" s="411">
        <f t="shared" si="256"/>
        <v>0</v>
      </c>
      <c r="AM825" s="297"/>
    </row>
    <row r="826" spans="1:39" hidden="1" outlineLevel="1">
      <c r="A826" s="531"/>
      <c r="B826" s="315"/>
      <c r="C826" s="305"/>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21"/>
      <c r="AA826" s="421"/>
      <c r="AB826" s="421"/>
      <c r="AC826" s="421"/>
      <c r="AD826" s="421"/>
      <c r="AE826" s="421"/>
      <c r="AF826" s="421"/>
      <c r="AG826" s="421"/>
      <c r="AH826" s="421"/>
      <c r="AI826" s="421"/>
      <c r="AJ826" s="421"/>
      <c r="AK826" s="421"/>
      <c r="AL826" s="421"/>
      <c r="AM826" s="306"/>
    </row>
    <row r="827" spans="1:39" ht="45" hidden="1" outlineLevel="1">
      <c r="A827" s="531">
        <v>12</v>
      </c>
      <c r="B827" s="428" t="s">
        <v>105</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10"/>
      <c r="Z827" s="415"/>
      <c r="AA827" s="415"/>
      <c r="AB827" s="415"/>
      <c r="AC827" s="415"/>
      <c r="AD827" s="415"/>
      <c r="AE827" s="415"/>
      <c r="AF827" s="415"/>
      <c r="AG827" s="415"/>
      <c r="AH827" s="415"/>
      <c r="AI827" s="415"/>
      <c r="AJ827" s="415"/>
      <c r="AK827" s="415"/>
      <c r="AL827" s="415"/>
      <c r="AM827" s="296">
        <f>SUM(Y827:AL827)</f>
        <v>0</v>
      </c>
    </row>
    <row r="828" spans="1:39" hidden="1" outlineLevel="1">
      <c r="A828" s="531"/>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 t="shared" ref="Y828:AL828" si="257">Y827</f>
        <v>0</v>
      </c>
      <c r="Z828" s="411">
        <f t="shared" si="257"/>
        <v>0</v>
      </c>
      <c r="AA828" s="411">
        <f t="shared" si="257"/>
        <v>0</v>
      </c>
      <c r="AB828" s="411">
        <f t="shared" si="257"/>
        <v>0</v>
      </c>
      <c r="AC828" s="411">
        <f t="shared" si="257"/>
        <v>0</v>
      </c>
      <c r="AD828" s="411">
        <f t="shared" si="257"/>
        <v>0</v>
      </c>
      <c r="AE828" s="411">
        <f t="shared" si="257"/>
        <v>0</v>
      </c>
      <c r="AF828" s="411">
        <f t="shared" si="257"/>
        <v>0</v>
      </c>
      <c r="AG828" s="411">
        <f t="shared" si="257"/>
        <v>0</v>
      </c>
      <c r="AH828" s="411">
        <f t="shared" si="257"/>
        <v>0</v>
      </c>
      <c r="AI828" s="411">
        <f t="shared" si="257"/>
        <v>0</v>
      </c>
      <c r="AJ828" s="411">
        <f t="shared" si="257"/>
        <v>0</v>
      </c>
      <c r="AK828" s="411">
        <f t="shared" si="257"/>
        <v>0</v>
      </c>
      <c r="AL828" s="411">
        <f t="shared" si="257"/>
        <v>0</v>
      </c>
      <c r="AM828" s="297"/>
    </row>
    <row r="829" spans="1:39" hidden="1" outlineLevel="1">
      <c r="A829" s="531"/>
      <c r="B829" s="315"/>
      <c r="C829" s="305"/>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22"/>
      <c r="Z829" s="422"/>
      <c r="AA829" s="412"/>
      <c r="AB829" s="412"/>
      <c r="AC829" s="412"/>
      <c r="AD829" s="412"/>
      <c r="AE829" s="412"/>
      <c r="AF829" s="412"/>
      <c r="AG829" s="412"/>
      <c r="AH829" s="412"/>
      <c r="AI829" s="412"/>
      <c r="AJ829" s="412"/>
      <c r="AK829" s="412"/>
      <c r="AL829" s="412"/>
      <c r="AM829" s="306"/>
    </row>
    <row r="830" spans="1:39" ht="30" hidden="1" outlineLevel="1">
      <c r="A830" s="531">
        <v>13</v>
      </c>
      <c r="B830" s="428" t="s">
        <v>106</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10"/>
      <c r="Z830" s="415"/>
      <c r="AA830" s="415"/>
      <c r="AB830" s="415"/>
      <c r="AC830" s="415"/>
      <c r="AD830" s="415"/>
      <c r="AE830" s="415"/>
      <c r="AF830" s="415"/>
      <c r="AG830" s="415"/>
      <c r="AH830" s="415"/>
      <c r="AI830" s="415"/>
      <c r="AJ830" s="415"/>
      <c r="AK830" s="415"/>
      <c r="AL830" s="415"/>
      <c r="AM830" s="296">
        <f>SUM(Y830:AL830)</f>
        <v>0</v>
      </c>
    </row>
    <row r="831" spans="1:39" hidden="1" outlineLevel="1">
      <c r="A831" s="531"/>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 t="shared" ref="Y831:AL831" si="258">Y830</f>
        <v>0</v>
      </c>
      <c r="Z831" s="411">
        <f t="shared" si="258"/>
        <v>0</v>
      </c>
      <c r="AA831" s="411">
        <f t="shared" si="258"/>
        <v>0</v>
      </c>
      <c r="AB831" s="411">
        <f t="shared" si="258"/>
        <v>0</v>
      </c>
      <c r="AC831" s="411">
        <f t="shared" si="258"/>
        <v>0</v>
      </c>
      <c r="AD831" s="411">
        <f t="shared" si="258"/>
        <v>0</v>
      </c>
      <c r="AE831" s="411">
        <f t="shared" si="258"/>
        <v>0</v>
      </c>
      <c r="AF831" s="411">
        <f t="shared" si="258"/>
        <v>0</v>
      </c>
      <c r="AG831" s="411">
        <f t="shared" si="258"/>
        <v>0</v>
      </c>
      <c r="AH831" s="411">
        <f t="shared" si="258"/>
        <v>0</v>
      </c>
      <c r="AI831" s="411">
        <f t="shared" si="258"/>
        <v>0</v>
      </c>
      <c r="AJ831" s="411">
        <f t="shared" si="258"/>
        <v>0</v>
      </c>
      <c r="AK831" s="411">
        <f t="shared" si="258"/>
        <v>0</v>
      </c>
      <c r="AL831" s="411">
        <f t="shared" si="258"/>
        <v>0</v>
      </c>
      <c r="AM831" s="306"/>
    </row>
    <row r="832" spans="1:39" hidden="1" outlineLevel="1">
      <c r="A832" s="531"/>
      <c r="B832" s="315"/>
      <c r="C832" s="305"/>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12"/>
      <c r="AA832" s="412"/>
      <c r="AB832" s="412"/>
      <c r="AC832" s="412"/>
      <c r="AD832" s="412"/>
      <c r="AE832" s="412"/>
      <c r="AF832" s="412"/>
      <c r="AG832" s="412"/>
      <c r="AH832" s="412"/>
      <c r="AI832" s="412"/>
      <c r="AJ832" s="412"/>
      <c r="AK832" s="412"/>
      <c r="AL832" s="412"/>
      <c r="AM832" s="306"/>
    </row>
    <row r="833" spans="1:39" ht="15.75" hidden="1" outlineLevel="1">
      <c r="A833" s="531"/>
      <c r="B833" s="288" t="s">
        <v>107</v>
      </c>
      <c r="C833" s="289"/>
      <c r="D833" s="290"/>
      <c r="E833" s="290"/>
      <c r="F833" s="290"/>
      <c r="G833" s="290"/>
      <c r="H833" s="290"/>
      <c r="I833" s="290"/>
      <c r="J833" s="290"/>
      <c r="K833" s="290"/>
      <c r="L833" s="290"/>
      <c r="M833" s="290"/>
      <c r="N833" s="290"/>
      <c r="O833" s="290"/>
      <c r="P833" s="289"/>
      <c r="Q833" s="289"/>
      <c r="R833" s="289"/>
      <c r="S833" s="289"/>
      <c r="T833" s="289"/>
      <c r="U833" s="289"/>
      <c r="V833" s="289"/>
      <c r="W833" s="289"/>
      <c r="X833" s="289"/>
      <c r="Y833" s="414"/>
      <c r="Z833" s="414"/>
      <c r="AA833" s="414"/>
      <c r="AB833" s="414"/>
      <c r="AC833" s="414"/>
      <c r="AD833" s="414"/>
      <c r="AE833" s="414"/>
      <c r="AF833" s="414"/>
      <c r="AG833" s="414"/>
      <c r="AH833" s="414"/>
      <c r="AI833" s="414"/>
      <c r="AJ833" s="414"/>
      <c r="AK833" s="414"/>
      <c r="AL833" s="414"/>
      <c r="AM833" s="292"/>
    </row>
    <row r="834" spans="1:39" hidden="1" outlineLevel="1">
      <c r="A834" s="531">
        <v>14</v>
      </c>
      <c r="B834" s="315" t="s">
        <v>108</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15"/>
      <c r="Z834" s="415"/>
      <c r="AA834" s="415"/>
      <c r="AB834" s="415"/>
      <c r="AC834" s="415"/>
      <c r="AD834" s="415"/>
      <c r="AE834" s="415"/>
      <c r="AF834" s="410"/>
      <c r="AG834" s="410"/>
      <c r="AH834" s="410"/>
      <c r="AI834" s="410"/>
      <c r="AJ834" s="410"/>
      <c r="AK834" s="410"/>
      <c r="AL834" s="410"/>
      <c r="AM834" s="296">
        <f>SUM(Y834:AL834)</f>
        <v>0</v>
      </c>
    </row>
    <row r="835" spans="1:39" hidden="1" outlineLevel="1">
      <c r="A835" s="531"/>
      <c r="B835" s="294" t="s">
        <v>342</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1">
        <f t="shared" ref="Y835:AL835" si="259">Y834</f>
        <v>0</v>
      </c>
      <c r="Z835" s="411">
        <f t="shared" si="259"/>
        <v>0</v>
      </c>
      <c r="AA835" s="411">
        <f t="shared" si="259"/>
        <v>0</v>
      </c>
      <c r="AB835" s="411">
        <f t="shared" si="259"/>
        <v>0</v>
      </c>
      <c r="AC835" s="411">
        <f t="shared" si="259"/>
        <v>0</v>
      </c>
      <c r="AD835" s="411">
        <f t="shared" si="259"/>
        <v>0</v>
      </c>
      <c r="AE835" s="411">
        <f t="shared" si="259"/>
        <v>0</v>
      </c>
      <c r="AF835" s="411">
        <f t="shared" si="259"/>
        <v>0</v>
      </c>
      <c r="AG835" s="411">
        <f t="shared" si="259"/>
        <v>0</v>
      </c>
      <c r="AH835" s="411">
        <f t="shared" si="259"/>
        <v>0</v>
      </c>
      <c r="AI835" s="411">
        <f t="shared" si="259"/>
        <v>0</v>
      </c>
      <c r="AJ835" s="411">
        <f t="shared" si="259"/>
        <v>0</v>
      </c>
      <c r="AK835" s="411">
        <f t="shared" si="259"/>
        <v>0</v>
      </c>
      <c r="AL835" s="411">
        <f t="shared" si="259"/>
        <v>0</v>
      </c>
      <c r="AM835" s="297"/>
    </row>
    <row r="836" spans="1:39" hidden="1" outlineLevel="1">
      <c r="A836" s="531"/>
      <c r="B836" s="315"/>
      <c r="C836" s="305"/>
      <c r="D836" s="291"/>
      <c r="E836" s="291"/>
      <c r="F836" s="291"/>
      <c r="G836" s="291"/>
      <c r="H836" s="291"/>
      <c r="I836" s="291"/>
      <c r="J836" s="291"/>
      <c r="K836" s="291"/>
      <c r="L836" s="291"/>
      <c r="M836" s="291"/>
      <c r="N836" s="467"/>
      <c r="O836" s="291"/>
      <c r="P836" s="291"/>
      <c r="Q836" s="291"/>
      <c r="R836" s="291"/>
      <c r="S836" s="291"/>
      <c r="T836" s="291"/>
      <c r="U836" s="291"/>
      <c r="V836" s="291"/>
      <c r="W836" s="291"/>
      <c r="X836" s="291"/>
      <c r="Y836" s="412"/>
      <c r="Z836" s="412"/>
      <c r="AA836" s="412"/>
      <c r="AB836" s="412"/>
      <c r="AC836" s="412"/>
      <c r="AD836" s="412"/>
      <c r="AE836" s="412"/>
      <c r="AF836" s="412"/>
      <c r="AG836" s="412"/>
      <c r="AH836" s="412"/>
      <c r="AI836" s="412"/>
      <c r="AJ836" s="412"/>
      <c r="AK836" s="412"/>
      <c r="AL836" s="412"/>
      <c r="AM836" s="306"/>
    </row>
    <row r="837" spans="1:39" s="309" customFormat="1" ht="15.75" hidden="1" outlineLevel="1">
      <c r="A837" s="531"/>
      <c r="B837" s="288" t="s">
        <v>489</v>
      </c>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6"/>
      <c r="AF837" s="416"/>
      <c r="AG837" s="416"/>
      <c r="AH837" s="416"/>
      <c r="AI837" s="416"/>
      <c r="AJ837" s="416"/>
      <c r="AK837" s="416"/>
      <c r="AL837" s="416"/>
      <c r="AM837" s="516"/>
    </row>
    <row r="838" spans="1:39" hidden="1" outlineLevel="1">
      <c r="A838" s="531">
        <v>15</v>
      </c>
      <c r="B838" s="294" t="s">
        <v>494</v>
      </c>
      <c r="C838" s="291" t="s">
        <v>25</v>
      </c>
      <c r="D838" s="295"/>
      <c r="E838" s="295"/>
      <c r="F838" s="295"/>
      <c r="G838" s="295"/>
      <c r="H838" s="295"/>
      <c r="I838" s="295"/>
      <c r="J838" s="295"/>
      <c r="K838" s="295"/>
      <c r="L838" s="295"/>
      <c r="M838" s="295"/>
      <c r="N838" s="295">
        <v>0</v>
      </c>
      <c r="O838" s="295"/>
      <c r="P838" s="295"/>
      <c r="Q838" s="295"/>
      <c r="R838" s="295"/>
      <c r="S838" s="295"/>
      <c r="T838" s="295"/>
      <c r="U838" s="295"/>
      <c r="V838" s="295"/>
      <c r="W838" s="295"/>
      <c r="X838" s="295"/>
      <c r="Y838" s="415"/>
      <c r="Z838" s="415"/>
      <c r="AA838" s="415"/>
      <c r="AB838" s="415"/>
      <c r="AC838" s="415"/>
      <c r="AD838" s="415"/>
      <c r="AE838" s="415"/>
      <c r="AF838" s="410"/>
      <c r="AG838" s="410"/>
      <c r="AH838" s="410"/>
      <c r="AI838" s="410"/>
      <c r="AJ838" s="410"/>
      <c r="AK838" s="410"/>
      <c r="AL838" s="410"/>
      <c r="AM838" s="296">
        <f>SUM(Y838:AL838)</f>
        <v>0</v>
      </c>
    </row>
    <row r="839" spans="1:39" hidden="1" outlineLevel="1">
      <c r="A839" s="531"/>
      <c r="B839" s="294" t="s">
        <v>342</v>
      </c>
      <c r="C839" s="291" t="s">
        <v>163</v>
      </c>
      <c r="D839" s="295"/>
      <c r="E839" s="295"/>
      <c r="F839" s="295"/>
      <c r="G839" s="295"/>
      <c r="H839" s="295"/>
      <c r="I839" s="295"/>
      <c r="J839" s="295"/>
      <c r="K839" s="295"/>
      <c r="L839" s="295"/>
      <c r="M839" s="295"/>
      <c r="N839" s="295">
        <f>N838</f>
        <v>0</v>
      </c>
      <c r="O839" s="295"/>
      <c r="P839" s="295"/>
      <c r="Q839" s="295"/>
      <c r="R839" s="295"/>
      <c r="S839" s="295"/>
      <c r="T839" s="295"/>
      <c r="U839" s="295"/>
      <c r="V839" s="295"/>
      <c r="W839" s="295"/>
      <c r="X839" s="295"/>
      <c r="Y839" s="411">
        <f>Y838</f>
        <v>0</v>
      </c>
      <c r="Z839" s="411">
        <f t="shared" ref="Z839:AL839" si="260">Z838</f>
        <v>0</v>
      </c>
      <c r="AA839" s="411">
        <f t="shared" si="260"/>
        <v>0</v>
      </c>
      <c r="AB839" s="411">
        <f t="shared" si="260"/>
        <v>0</v>
      </c>
      <c r="AC839" s="411">
        <f t="shared" si="260"/>
        <v>0</v>
      </c>
      <c r="AD839" s="411">
        <f t="shared" si="260"/>
        <v>0</v>
      </c>
      <c r="AE839" s="411">
        <f t="shared" si="260"/>
        <v>0</v>
      </c>
      <c r="AF839" s="411">
        <f t="shared" si="260"/>
        <v>0</v>
      </c>
      <c r="AG839" s="411">
        <f t="shared" si="260"/>
        <v>0</v>
      </c>
      <c r="AH839" s="411">
        <f t="shared" si="260"/>
        <v>0</v>
      </c>
      <c r="AI839" s="411">
        <f t="shared" si="260"/>
        <v>0</v>
      </c>
      <c r="AJ839" s="411">
        <f t="shared" si="260"/>
        <v>0</v>
      </c>
      <c r="AK839" s="411">
        <f t="shared" si="260"/>
        <v>0</v>
      </c>
      <c r="AL839" s="411">
        <f t="shared" si="260"/>
        <v>0</v>
      </c>
      <c r="AM839" s="297"/>
    </row>
    <row r="840" spans="1:39" hidden="1" outlineLevel="1">
      <c r="A840" s="531"/>
      <c r="B840" s="315"/>
      <c r="C840" s="305"/>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12"/>
      <c r="Z840" s="412"/>
      <c r="AA840" s="412"/>
      <c r="AB840" s="412"/>
      <c r="AC840" s="412"/>
      <c r="AD840" s="412"/>
      <c r="AE840" s="412"/>
      <c r="AF840" s="412"/>
      <c r="AG840" s="412"/>
      <c r="AH840" s="412"/>
      <c r="AI840" s="412"/>
      <c r="AJ840" s="412"/>
      <c r="AK840" s="412"/>
      <c r="AL840" s="412"/>
      <c r="AM840" s="306"/>
    </row>
    <row r="841" spans="1:39" s="283" customFormat="1" hidden="1" outlineLevel="1">
      <c r="A841" s="531">
        <v>16</v>
      </c>
      <c r="B841" s="324" t="s">
        <v>490</v>
      </c>
      <c r="C841" s="291" t="s">
        <v>25</v>
      </c>
      <c r="D841" s="295"/>
      <c r="E841" s="295"/>
      <c r="F841" s="295"/>
      <c r="G841" s="295"/>
      <c r="H841" s="295"/>
      <c r="I841" s="295"/>
      <c r="J841" s="295"/>
      <c r="K841" s="295"/>
      <c r="L841" s="295"/>
      <c r="M841" s="295"/>
      <c r="N841" s="295">
        <v>0</v>
      </c>
      <c r="O841" s="295"/>
      <c r="P841" s="295"/>
      <c r="Q841" s="295"/>
      <c r="R841" s="295"/>
      <c r="S841" s="295"/>
      <c r="T841" s="295"/>
      <c r="U841" s="295"/>
      <c r="V841" s="295"/>
      <c r="W841" s="295"/>
      <c r="X841" s="295"/>
      <c r="Y841" s="415"/>
      <c r="Z841" s="415"/>
      <c r="AA841" s="415"/>
      <c r="AB841" s="415"/>
      <c r="AC841" s="415"/>
      <c r="AD841" s="415"/>
      <c r="AE841" s="415"/>
      <c r="AF841" s="410"/>
      <c r="AG841" s="410"/>
      <c r="AH841" s="410"/>
      <c r="AI841" s="410"/>
      <c r="AJ841" s="410"/>
      <c r="AK841" s="410"/>
      <c r="AL841" s="410"/>
      <c r="AM841" s="296">
        <f>SUM(Y841:AL841)</f>
        <v>0</v>
      </c>
    </row>
    <row r="842" spans="1:39" s="283" customFormat="1" hidden="1" outlineLevel="1">
      <c r="A842" s="531"/>
      <c r="B842" s="294" t="s">
        <v>342</v>
      </c>
      <c r="C842" s="291" t="s">
        <v>163</v>
      </c>
      <c r="D842" s="295"/>
      <c r="E842" s="295"/>
      <c r="F842" s="295"/>
      <c r="G842" s="295"/>
      <c r="H842" s="295"/>
      <c r="I842" s="295"/>
      <c r="J842" s="295"/>
      <c r="K842" s="295"/>
      <c r="L842" s="295"/>
      <c r="M842" s="295"/>
      <c r="N842" s="295">
        <f>N841</f>
        <v>0</v>
      </c>
      <c r="O842" s="295"/>
      <c r="P842" s="295"/>
      <c r="Q842" s="295"/>
      <c r="R842" s="295"/>
      <c r="S842" s="295"/>
      <c r="T842" s="295"/>
      <c r="U842" s="295"/>
      <c r="V842" s="295"/>
      <c r="W842" s="295"/>
      <c r="X842" s="295"/>
      <c r="Y842" s="411">
        <f>Y841</f>
        <v>0</v>
      </c>
      <c r="Z842" s="411">
        <f t="shared" ref="Z842:AL842" si="261">Z841</f>
        <v>0</v>
      </c>
      <c r="AA842" s="411">
        <f t="shared" si="261"/>
        <v>0</v>
      </c>
      <c r="AB842" s="411">
        <f t="shared" si="261"/>
        <v>0</v>
      </c>
      <c r="AC842" s="411">
        <f t="shared" si="261"/>
        <v>0</v>
      </c>
      <c r="AD842" s="411">
        <f t="shared" si="261"/>
        <v>0</v>
      </c>
      <c r="AE842" s="411">
        <f t="shared" si="261"/>
        <v>0</v>
      </c>
      <c r="AF842" s="411">
        <f t="shared" si="261"/>
        <v>0</v>
      </c>
      <c r="AG842" s="411">
        <f t="shared" si="261"/>
        <v>0</v>
      </c>
      <c r="AH842" s="411">
        <f t="shared" si="261"/>
        <v>0</v>
      </c>
      <c r="AI842" s="411">
        <f t="shared" si="261"/>
        <v>0</v>
      </c>
      <c r="AJ842" s="411">
        <f t="shared" si="261"/>
        <v>0</v>
      </c>
      <c r="AK842" s="411">
        <f t="shared" si="261"/>
        <v>0</v>
      </c>
      <c r="AL842" s="411">
        <f t="shared" si="261"/>
        <v>0</v>
      </c>
      <c r="AM842" s="297"/>
    </row>
    <row r="843" spans="1:39" s="283" customFormat="1" hidden="1" outlineLevel="1">
      <c r="A843" s="531"/>
      <c r="B843" s="324"/>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12"/>
      <c r="Z843" s="412"/>
      <c r="AA843" s="412"/>
      <c r="AB843" s="412"/>
      <c r="AC843" s="412"/>
      <c r="AD843" s="412"/>
      <c r="AE843" s="416"/>
      <c r="AF843" s="416"/>
      <c r="AG843" s="416"/>
      <c r="AH843" s="416"/>
      <c r="AI843" s="416"/>
      <c r="AJ843" s="416"/>
      <c r="AK843" s="416"/>
      <c r="AL843" s="416"/>
      <c r="AM843" s="313"/>
    </row>
    <row r="844" spans="1:39" ht="15.75" hidden="1" outlineLevel="1">
      <c r="A844" s="531"/>
      <c r="B844" s="518" t="s">
        <v>495</v>
      </c>
      <c r="C844" s="320"/>
      <c r="D844" s="290"/>
      <c r="E844" s="289"/>
      <c r="F844" s="289"/>
      <c r="G844" s="289"/>
      <c r="H844" s="289"/>
      <c r="I844" s="289"/>
      <c r="J844" s="289"/>
      <c r="K844" s="289"/>
      <c r="L844" s="289"/>
      <c r="M844" s="289"/>
      <c r="N844" s="290"/>
      <c r="O844" s="289"/>
      <c r="P844" s="289"/>
      <c r="Q844" s="289"/>
      <c r="R844" s="289"/>
      <c r="S844" s="289"/>
      <c r="T844" s="289"/>
      <c r="U844" s="289"/>
      <c r="V844" s="289"/>
      <c r="W844" s="289"/>
      <c r="X844" s="289"/>
      <c r="Y844" s="414"/>
      <c r="Z844" s="414"/>
      <c r="AA844" s="414"/>
      <c r="AB844" s="414"/>
      <c r="AC844" s="414"/>
      <c r="AD844" s="414"/>
      <c r="AE844" s="414"/>
      <c r="AF844" s="414"/>
      <c r="AG844" s="414"/>
      <c r="AH844" s="414"/>
      <c r="AI844" s="414"/>
      <c r="AJ844" s="414"/>
      <c r="AK844" s="414"/>
      <c r="AL844" s="414"/>
      <c r="AM844" s="292"/>
    </row>
    <row r="845" spans="1:39" hidden="1" outlineLevel="1">
      <c r="A845" s="531">
        <v>17</v>
      </c>
      <c r="B845" s="428" t="s">
        <v>112</v>
      </c>
      <c r="C845" s="291" t="s">
        <v>25</v>
      </c>
      <c r="D845" s="295"/>
      <c r="E845" s="295"/>
      <c r="F845" s="295"/>
      <c r="G845" s="295"/>
      <c r="H845" s="295"/>
      <c r="I845" s="295"/>
      <c r="J845" s="295"/>
      <c r="K845" s="295"/>
      <c r="L845" s="295"/>
      <c r="M845" s="295"/>
      <c r="N845" s="295">
        <v>12</v>
      </c>
      <c r="O845" s="295"/>
      <c r="P845" s="295"/>
      <c r="Q845" s="295"/>
      <c r="R845" s="295"/>
      <c r="S845" s="295"/>
      <c r="T845" s="295"/>
      <c r="U845" s="295"/>
      <c r="V845" s="295"/>
      <c r="W845" s="295"/>
      <c r="X845" s="295"/>
      <c r="Y845" s="426"/>
      <c r="Z845" s="410"/>
      <c r="AA845" s="410"/>
      <c r="AB845" s="410"/>
      <c r="AC845" s="410"/>
      <c r="AD845" s="410"/>
      <c r="AE845" s="410"/>
      <c r="AF845" s="415"/>
      <c r="AG845" s="415"/>
      <c r="AH845" s="415"/>
      <c r="AI845" s="415"/>
      <c r="AJ845" s="415"/>
      <c r="AK845" s="415"/>
      <c r="AL845" s="415"/>
      <c r="AM845" s="296">
        <f>SUM(Y845:AL845)</f>
        <v>0</v>
      </c>
    </row>
    <row r="846" spans="1:39" hidden="1" outlineLevel="1">
      <c r="A846" s="531"/>
      <c r="B846" s="294" t="s">
        <v>342</v>
      </c>
      <c r="C846" s="291" t="s">
        <v>163</v>
      </c>
      <c r="D846" s="295"/>
      <c r="E846" s="295"/>
      <c r="F846" s="295"/>
      <c r="G846" s="295"/>
      <c r="H846" s="295"/>
      <c r="I846" s="295"/>
      <c r="J846" s="295"/>
      <c r="K846" s="295"/>
      <c r="L846" s="295"/>
      <c r="M846" s="295"/>
      <c r="N846" s="295">
        <f>N845</f>
        <v>12</v>
      </c>
      <c r="O846" s="295"/>
      <c r="P846" s="295"/>
      <c r="Q846" s="295"/>
      <c r="R846" s="295"/>
      <c r="S846" s="295"/>
      <c r="T846" s="295"/>
      <c r="U846" s="295"/>
      <c r="V846" s="295"/>
      <c r="W846" s="295"/>
      <c r="X846" s="295"/>
      <c r="Y846" s="411">
        <f>Y845</f>
        <v>0</v>
      </c>
      <c r="Z846" s="411">
        <f t="shared" ref="Z846:AL846" si="262">Z845</f>
        <v>0</v>
      </c>
      <c r="AA846" s="411">
        <f t="shared" si="262"/>
        <v>0</v>
      </c>
      <c r="AB846" s="411">
        <f t="shared" si="262"/>
        <v>0</v>
      </c>
      <c r="AC846" s="411">
        <f t="shared" si="262"/>
        <v>0</v>
      </c>
      <c r="AD846" s="411">
        <f t="shared" si="262"/>
        <v>0</v>
      </c>
      <c r="AE846" s="411">
        <f t="shared" si="262"/>
        <v>0</v>
      </c>
      <c r="AF846" s="411">
        <f t="shared" si="262"/>
        <v>0</v>
      </c>
      <c r="AG846" s="411">
        <f t="shared" si="262"/>
        <v>0</v>
      </c>
      <c r="AH846" s="411">
        <f t="shared" si="262"/>
        <v>0</v>
      </c>
      <c r="AI846" s="411">
        <f t="shared" si="262"/>
        <v>0</v>
      </c>
      <c r="AJ846" s="411">
        <f t="shared" si="262"/>
        <v>0</v>
      </c>
      <c r="AK846" s="411">
        <f t="shared" si="262"/>
        <v>0</v>
      </c>
      <c r="AL846" s="411">
        <f t="shared" si="262"/>
        <v>0</v>
      </c>
      <c r="AM846" s="306"/>
    </row>
    <row r="847" spans="1:39" hidden="1" outlineLevel="1">
      <c r="A847" s="531"/>
      <c r="B847" s="294"/>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idden="1" outlineLevel="1">
      <c r="A848" s="531">
        <v>18</v>
      </c>
      <c r="B848" s="428" t="s">
        <v>109</v>
      </c>
      <c r="C848" s="291" t="s">
        <v>25</v>
      </c>
      <c r="D848" s="295"/>
      <c r="E848" s="295"/>
      <c r="F848" s="295"/>
      <c r="G848" s="295"/>
      <c r="H848" s="295"/>
      <c r="I848" s="295"/>
      <c r="J848" s="295"/>
      <c r="K848" s="295"/>
      <c r="L848" s="295"/>
      <c r="M848" s="295"/>
      <c r="N848" s="295">
        <v>12</v>
      </c>
      <c r="O848" s="295"/>
      <c r="P848" s="295"/>
      <c r="Q848" s="295"/>
      <c r="R848" s="295"/>
      <c r="S848" s="295"/>
      <c r="T848" s="295"/>
      <c r="U848" s="295"/>
      <c r="V848" s="295"/>
      <c r="W848" s="295"/>
      <c r="X848" s="295"/>
      <c r="Y848" s="426"/>
      <c r="Z848" s="410"/>
      <c r="AA848" s="410"/>
      <c r="AB848" s="410"/>
      <c r="AC848" s="410"/>
      <c r="AD848" s="410"/>
      <c r="AE848" s="410"/>
      <c r="AF848" s="415"/>
      <c r="AG848" s="415"/>
      <c r="AH848" s="415"/>
      <c r="AI848" s="415"/>
      <c r="AJ848" s="415"/>
      <c r="AK848" s="415"/>
      <c r="AL848" s="415"/>
      <c r="AM848" s="296">
        <f>SUM(Y848:AL848)</f>
        <v>0</v>
      </c>
    </row>
    <row r="849" spans="1:39" hidden="1" outlineLevel="1">
      <c r="A849" s="531"/>
      <c r="B849" s="294" t="s">
        <v>342</v>
      </c>
      <c r="C849" s="291" t="s">
        <v>163</v>
      </c>
      <c r="D849" s="295"/>
      <c r="E849" s="295"/>
      <c r="F849" s="295"/>
      <c r="G849" s="295"/>
      <c r="H849" s="295"/>
      <c r="I849" s="295"/>
      <c r="J849" s="295"/>
      <c r="K849" s="295"/>
      <c r="L849" s="295"/>
      <c r="M849" s="295"/>
      <c r="N849" s="295">
        <f>N848</f>
        <v>12</v>
      </c>
      <c r="O849" s="295"/>
      <c r="P849" s="295"/>
      <c r="Q849" s="295"/>
      <c r="R849" s="295"/>
      <c r="S849" s="295"/>
      <c r="T849" s="295"/>
      <c r="U849" s="295"/>
      <c r="V849" s="295"/>
      <c r="W849" s="295"/>
      <c r="X849" s="295"/>
      <c r="Y849" s="411">
        <f>Y848</f>
        <v>0</v>
      </c>
      <c r="Z849" s="411">
        <f t="shared" ref="Z849:AL849" si="263">Z848</f>
        <v>0</v>
      </c>
      <c r="AA849" s="411">
        <f t="shared" si="263"/>
        <v>0</v>
      </c>
      <c r="AB849" s="411">
        <f t="shared" si="263"/>
        <v>0</v>
      </c>
      <c r="AC849" s="411">
        <f t="shared" si="263"/>
        <v>0</v>
      </c>
      <c r="AD849" s="411">
        <f t="shared" si="263"/>
        <v>0</v>
      </c>
      <c r="AE849" s="411">
        <f t="shared" si="263"/>
        <v>0</v>
      </c>
      <c r="AF849" s="411">
        <f t="shared" si="263"/>
        <v>0</v>
      </c>
      <c r="AG849" s="411">
        <f t="shared" si="263"/>
        <v>0</v>
      </c>
      <c r="AH849" s="411">
        <f t="shared" si="263"/>
        <v>0</v>
      </c>
      <c r="AI849" s="411">
        <f t="shared" si="263"/>
        <v>0</v>
      </c>
      <c r="AJ849" s="411">
        <f t="shared" si="263"/>
        <v>0</v>
      </c>
      <c r="AK849" s="411">
        <f t="shared" si="263"/>
        <v>0</v>
      </c>
      <c r="AL849" s="411">
        <f t="shared" si="263"/>
        <v>0</v>
      </c>
      <c r="AM849" s="306"/>
    </row>
    <row r="850" spans="1:39" hidden="1" outlineLevel="1">
      <c r="A850" s="531"/>
      <c r="B850" s="322"/>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3"/>
      <c r="Z850" s="424"/>
      <c r="AA850" s="424"/>
      <c r="AB850" s="424"/>
      <c r="AC850" s="424"/>
      <c r="AD850" s="424"/>
      <c r="AE850" s="424"/>
      <c r="AF850" s="424"/>
      <c r="AG850" s="424"/>
      <c r="AH850" s="424"/>
      <c r="AI850" s="424"/>
      <c r="AJ850" s="424"/>
      <c r="AK850" s="424"/>
      <c r="AL850" s="424"/>
      <c r="AM850" s="297"/>
    </row>
    <row r="851" spans="1:39" hidden="1" outlineLevel="1">
      <c r="A851" s="531">
        <v>19</v>
      </c>
      <c r="B851" s="428" t="s">
        <v>111</v>
      </c>
      <c r="C851" s="291" t="s">
        <v>25</v>
      </c>
      <c r="D851" s="295"/>
      <c r="E851" s="295"/>
      <c r="F851" s="295"/>
      <c r="G851" s="295"/>
      <c r="H851" s="295"/>
      <c r="I851" s="295"/>
      <c r="J851" s="295"/>
      <c r="K851" s="295"/>
      <c r="L851" s="295"/>
      <c r="M851" s="295"/>
      <c r="N851" s="295">
        <v>12</v>
      </c>
      <c r="O851" s="295"/>
      <c r="P851" s="295"/>
      <c r="Q851" s="295"/>
      <c r="R851" s="295"/>
      <c r="S851" s="295"/>
      <c r="T851" s="295"/>
      <c r="U851" s="295"/>
      <c r="V851" s="295"/>
      <c r="W851" s="295"/>
      <c r="X851" s="295"/>
      <c r="Y851" s="426"/>
      <c r="Z851" s="410"/>
      <c r="AA851" s="410"/>
      <c r="AB851" s="410"/>
      <c r="AC851" s="410"/>
      <c r="AD851" s="410"/>
      <c r="AE851" s="410"/>
      <c r="AF851" s="415"/>
      <c r="AG851" s="415"/>
      <c r="AH851" s="415"/>
      <c r="AI851" s="415"/>
      <c r="AJ851" s="415"/>
      <c r="AK851" s="415"/>
      <c r="AL851" s="415"/>
      <c r="AM851" s="296">
        <f>SUM(Y851:AL851)</f>
        <v>0</v>
      </c>
    </row>
    <row r="852" spans="1:39" hidden="1" outlineLevel="1">
      <c r="A852" s="531"/>
      <c r="B852" s="294" t="s">
        <v>342</v>
      </c>
      <c r="C852" s="291" t="s">
        <v>163</v>
      </c>
      <c r="D852" s="295"/>
      <c r="E852" s="295"/>
      <c r="F852" s="295"/>
      <c r="G852" s="295"/>
      <c r="H852" s="295"/>
      <c r="I852" s="295"/>
      <c r="J852" s="295"/>
      <c r="K852" s="295"/>
      <c r="L852" s="295"/>
      <c r="M852" s="295"/>
      <c r="N852" s="295">
        <f>N851</f>
        <v>12</v>
      </c>
      <c r="O852" s="295"/>
      <c r="P852" s="295"/>
      <c r="Q852" s="295"/>
      <c r="R852" s="295"/>
      <c r="S852" s="295"/>
      <c r="T852" s="295"/>
      <c r="U852" s="295"/>
      <c r="V852" s="295"/>
      <c r="W852" s="295"/>
      <c r="X852" s="295"/>
      <c r="Y852" s="411">
        <f>Y851</f>
        <v>0</v>
      </c>
      <c r="Z852" s="411">
        <f t="shared" ref="Z852:AL852" si="264">Z851</f>
        <v>0</v>
      </c>
      <c r="AA852" s="411">
        <f t="shared" si="264"/>
        <v>0</v>
      </c>
      <c r="AB852" s="411">
        <f t="shared" si="264"/>
        <v>0</v>
      </c>
      <c r="AC852" s="411">
        <f t="shared" si="264"/>
        <v>0</v>
      </c>
      <c r="AD852" s="411">
        <f t="shared" si="264"/>
        <v>0</v>
      </c>
      <c r="AE852" s="411">
        <f t="shared" si="264"/>
        <v>0</v>
      </c>
      <c r="AF852" s="411">
        <f t="shared" si="264"/>
        <v>0</v>
      </c>
      <c r="AG852" s="411">
        <f t="shared" si="264"/>
        <v>0</v>
      </c>
      <c r="AH852" s="411">
        <f t="shared" si="264"/>
        <v>0</v>
      </c>
      <c r="AI852" s="411">
        <f t="shared" si="264"/>
        <v>0</v>
      </c>
      <c r="AJ852" s="411">
        <f t="shared" si="264"/>
        <v>0</v>
      </c>
      <c r="AK852" s="411">
        <f t="shared" si="264"/>
        <v>0</v>
      </c>
      <c r="AL852" s="411">
        <f t="shared" si="264"/>
        <v>0</v>
      </c>
      <c r="AM852" s="297"/>
    </row>
    <row r="853" spans="1:39" hidden="1" outlineLevel="1">
      <c r="A853" s="531"/>
      <c r="B853" s="322"/>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12"/>
      <c r="AA853" s="412"/>
      <c r="AB853" s="412"/>
      <c r="AC853" s="412"/>
      <c r="AD853" s="412"/>
      <c r="AE853" s="412"/>
      <c r="AF853" s="412"/>
      <c r="AG853" s="412"/>
      <c r="AH853" s="412"/>
      <c r="AI853" s="412"/>
      <c r="AJ853" s="412"/>
      <c r="AK853" s="412"/>
      <c r="AL853" s="412"/>
      <c r="AM853" s="306"/>
    </row>
    <row r="854" spans="1:39" hidden="1" outlineLevel="1">
      <c r="A854" s="531">
        <v>20</v>
      </c>
      <c r="B854" s="428" t="s">
        <v>110</v>
      </c>
      <c r="C854" s="291" t="s">
        <v>25</v>
      </c>
      <c r="D854" s="295"/>
      <c r="E854" s="295"/>
      <c r="F854" s="295"/>
      <c r="G854" s="295"/>
      <c r="H854" s="295"/>
      <c r="I854" s="295"/>
      <c r="J854" s="295"/>
      <c r="K854" s="295"/>
      <c r="L854" s="295"/>
      <c r="M854" s="295"/>
      <c r="N854" s="295">
        <v>12</v>
      </c>
      <c r="O854" s="295"/>
      <c r="P854" s="295"/>
      <c r="Q854" s="295"/>
      <c r="R854" s="295"/>
      <c r="S854" s="295"/>
      <c r="T854" s="295"/>
      <c r="U854" s="295"/>
      <c r="V854" s="295"/>
      <c r="W854" s="295"/>
      <c r="X854" s="295"/>
      <c r="Y854" s="426"/>
      <c r="Z854" s="410"/>
      <c r="AA854" s="410"/>
      <c r="AB854" s="410"/>
      <c r="AC854" s="410"/>
      <c r="AD854" s="410"/>
      <c r="AE854" s="410"/>
      <c r="AF854" s="415"/>
      <c r="AG854" s="415"/>
      <c r="AH854" s="415"/>
      <c r="AI854" s="415"/>
      <c r="AJ854" s="415"/>
      <c r="AK854" s="415"/>
      <c r="AL854" s="415"/>
      <c r="AM854" s="296">
        <f>SUM(Y854:AL854)</f>
        <v>0</v>
      </c>
    </row>
    <row r="855" spans="1:39" hidden="1" outlineLevel="1">
      <c r="A855" s="531"/>
      <c r="B855" s="294" t="s">
        <v>342</v>
      </c>
      <c r="C855" s="291" t="s">
        <v>163</v>
      </c>
      <c r="D855" s="295"/>
      <c r="E855" s="295"/>
      <c r="F855" s="295"/>
      <c r="G855" s="295"/>
      <c r="H855" s="295"/>
      <c r="I855" s="295"/>
      <c r="J855" s="295"/>
      <c r="K855" s="295"/>
      <c r="L855" s="295"/>
      <c r="M855" s="295"/>
      <c r="N855" s="295">
        <f>N854</f>
        <v>12</v>
      </c>
      <c r="O855" s="295"/>
      <c r="P855" s="295"/>
      <c r="Q855" s="295"/>
      <c r="R855" s="295"/>
      <c r="S855" s="295"/>
      <c r="T855" s="295"/>
      <c r="U855" s="295"/>
      <c r="V855" s="295"/>
      <c r="W855" s="295"/>
      <c r="X855" s="295"/>
      <c r="Y855" s="411">
        <f>Y854</f>
        <v>0</v>
      </c>
      <c r="Z855" s="411">
        <f t="shared" ref="Z855:AL855" si="265">Z854</f>
        <v>0</v>
      </c>
      <c r="AA855" s="411">
        <f t="shared" si="265"/>
        <v>0</v>
      </c>
      <c r="AB855" s="411">
        <f t="shared" si="265"/>
        <v>0</v>
      </c>
      <c r="AC855" s="411">
        <f t="shared" si="265"/>
        <v>0</v>
      </c>
      <c r="AD855" s="411">
        <f t="shared" si="265"/>
        <v>0</v>
      </c>
      <c r="AE855" s="411">
        <f t="shared" si="265"/>
        <v>0</v>
      </c>
      <c r="AF855" s="411">
        <f t="shared" si="265"/>
        <v>0</v>
      </c>
      <c r="AG855" s="411">
        <f t="shared" si="265"/>
        <v>0</v>
      </c>
      <c r="AH855" s="411">
        <f t="shared" si="265"/>
        <v>0</v>
      </c>
      <c r="AI855" s="411">
        <f t="shared" si="265"/>
        <v>0</v>
      </c>
      <c r="AJ855" s="411">
        <f t="shared" si="265"/>
        <v>0</v>
      </c>
      <c r="AK855" s="411">
        <f t="shared" si="265"/>
        <v>0</v>
      </c>
      <c r="AL855" s="411">
        <f t="shared" si="265"/>
        <v>0</v>
      </c>
      <c r="AM855" s="306"/>
    </row>
    <row r="856" spans="1:39" ht="15.75" hidden="1" outlineLevel="1">
      <c r="A856" s="531"/>
      <c r="B856" s="323"/>
      <c r="C856" s="300"/>
      <c r="D856" s="291"/>
      <c r="E856" s="291"/>
      <c r="F856" s="291"/>
      <c r="G856" s="291"/>
      <c r="H856" s="291"/>
      <c r="I856" s="291"/>
      <c r="J856" s="291"/>
      <c r="K856" s="291"/>
      <c r="L856" s="291"/>
      <c r="M856" s="291"/>
      <c r="N856" s="300"/>
      <c r="O856" s="291"/>
      <c r="P856" s="291"/>
      <c r="Q856" s="291"/>
      <c r="R856" s="291"/>
      <c r="S856" s="291"/>
      <c r="T856" s="291"/>
      <c r="U856" s="291"/>
      <c r="V856" s="291"/>
      <c r="W856" s="291"/>
      <c r="X856" s="291"/>
      <c r="Y856" s="412"/>
      <c r="Z856" s="412"/>
      <c r="AA856" s="412"/>
      <c r="AB856" s="412"/>
      <c r="AC856" s="412"/>
      <c r="AD856" s="412"/>
      <c r="AE856" s="412"/>
      <c r="AF856" s="412"/>
      <c r="AG856" s="412"/>
      <c r="AH856" s="412"/>
      <c r="AI856" s="412"/>
      <c r="AJ856" s="412"/>
      <c r="AK856" s="412"/>
      <c r="AL856" s="412"/>
      <c r="AM856" s="306"/>
    </row>
    <row r="857" spans="1:39" ht="15.75" hidden="1" outlineLevel="1">
      <c r="A857" s="531"/>
      <c r="B857" s="517" t="s">
        <v>502</v>
      </c>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22"/>
      <c r="Z857" s="425"/>
      <c r="AA857" s="425"/>
      <c r="AB857" s="425"/>
      <c r="AC857" s="425"/>
      <c r="AD857" s="425"/>
      <c r="AE857" s="425"/>
      <c r="AF857" s="425"/>
      <c r="AG857" s="425"/>
      <c r="AH857" s="425"/>
      <c r="AI857" s="425"/>
      <c r="AJ857" s="425"/>
      <c r="AK857" s="425"/>
      <c r="AL857" s="425"/>
      <c r="AM857" s="306"/>
    </row>
    <row r="858" spans="1:39" ht="15.75" hidden="1" outlineLevel="1">
      <c r="A858" s="531"/>
      <c r="B858" s="503" t="s">
        <v>498</v>
      </c>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2"/>
      <c r="Z858" s="425"/>
      <c r="AA858" s="425"/>
      <c r="AB858" s="425"/>
      <c r="AC858" s="425"/>
      <c r="AD858" s="425"/>
      <c r="AE858" s="425"/>
      <c r="AF858" s="425"/>
      <c r="AG858" s="425"/>
      <c r="AH858" s="425"/>
      <c r="AI858" s="425"/>
      <c r="AJ858" s="425"/>
      <c r="AK858" s="425"/>
      <c r="AL858" s="425"/>
      <c r="AM858" s="306"/>
    </row>
    <row r="859" spans="1:39" hidden="1" outlineLevel="1">
      <c r="A859" s="531">
        <v>21</v>
      </c>
      <c r="B859" s="428" t="s">
        <v>113</v>
      </c>
      <c r="C859" s="291" t="s">
        <v>25</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5"/>
      <c r="Z859" s="415"/>
      <c r="AA859" s="415"/>
      <c r="AB859" s="415"/>
      <c r="AC859" s="415"/>
      <c r="AD859" s="415"/>
      <c r="AE859" s="415"/>
      <c r="AF859" s="410"/>
      <c r="AG859" s="410"/>
      <c r="AH859" s="410"/>
      <c r="AI859" s="410"/>
      <c r="AJ859" s="410"/>
      <c r="AK859" s="410"/>
      <c r="AL859" s="410"/>
      <c r="AM859" s="296">
        <f>SUM(Y859:AL859)</f>
        <v>0</v>
      </c>
    </row>
    <row r="860" spans="1:39" hidden="1" outlineLevel="1">
      <c r="A860" s="531"/>
      <c r="B860" s="294" t="s">
        <v>342</v>
      </c>
      <c r="C860" s="291" t="s">
        <v>163</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1">
        <f t="shared" ref="Y860:AL860" si="266">Y859</f>
        <v>0</v>
      </c>
      <c r="Z860" s="411">
        <f t="shared" si="266"/>
        <v>0</v>
      </c>
      <c r="AA860" s="411">
        <f t="shared" si="266"/>
        <v>0</v>
      </c>
      <c r="AB860" s="411">
        <f t="shared" si="266"/>
        <v>0</v>
      </c>
      <c r="AC860" s="411">
        <f t="shared" si="266"/>
        <v>0</v>
      </c>
      <c r="AD860" s="411">
        <f t="shared" si="266"/>
        <v>0</v>
      </c>
      <c r="AE860" s="411">
        <f t="shared" si="266"/>
        <v>0</v>
      </c>
      <c r="AF860" s="411">
        <f t="shared" si="266"/>
        <v>0</v>
      </c>
      <c r="AG860" s="411">
        <f t="shared" si="266"/>
        <v>0</v>
      </c>
      <c r="AH860" s="411">
        <f t="shared" si="266"/>
        <v>0</v>
      </c>
      <c r="AI860" s="411">
        <f t="shared" si="266"/>
        <v>0</v>
      </c>
      <c r="AJ860" s="411">
        <f t="shared" si="266"/>
        <v>0</v>
      </c>
      <c r="AK860" s="411">
        <f t="shared" si="266"/>
        <v>0</v>
      </c>
      <c r="AL860" s="411">
        <f t="shared" si="266"/>
        <v>0</v>
      </c>
      <c r="AM860" s="306"/>
    </row>
    <row r="861" spans="1:39"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2"/>
      <c r="Z861" s="425"/>
      <c r="AA861" s="425"/>
      <c r="AB861" s="425"/>
      <c r="AC861" s="425"/>
      <c r="AD861" s="425"/>
      <c r="AE861" s="425"/>
      <c r="AF861" s="425"/>
      <c r="AG861" s="425"/>
      <c r="AH861" s="425"/>
      <c r="AI861" s="425"/>
      <c r="AJ861" s="425"/>
      <c r="AK861" s="425"/>
      <c r="AL861" s="425"/>
      <c r="AM861" s="306"/>
    </row>
    <row r="862" spans="1:39" ht="30" hidden="1" outlineLevel="1">
      <c r="A862" s="531">
        <v>22</v>
      </c>
      <c r="B862" s="428" t="s">
        <v>114</v>
      </c>
      <c r="C862" s="291" t="s">
        <v>25</v>
      </c>
      <c r="D862" s="295"/>
      <c r="E862" s="295"/>
      <c r="F862" s="295"/>
      <c r="G862" s="295"/>
      <c r="H862" s="295"/>
      <c r="I862" s="295"/>
      <c r="J862" s="295"/>
      <c r="K862" s="295"/>
      <c r="L862" s="295"/>
      <c r="M862" s="295"/>
      <c r="N862" s="291"/>
      <c r="O862" s="295"/>
      <c r="P862" s="295"/>
      <c r="Q862" s="295"/>
      <c r="R862" s="295"/>
      <c r="S862" s="295"/>
      <c r="T862" s="295"/>
      <c r="U862" s="295"/>
      <c r="V862" s="295"/>
      <c r="W862" s="295"/>
      <c r="X862" s="295"/>
      <c r="Y862" s="415"/>
      <c r="Z862" s="415"/>
      <c r="AA862" s="415"/>
      <c r="AB862" s="415"/>
      <c r="AC862" s="415"/>
      <c r="AD862" s="415"/>
      <c r="AE862" s="415"/>
      <c r="AF862" s="410"/>
      <c r="AG862" s="410"/>
      <c r="AH862" s="410"/>
      <c r="AI862" s="410"/>
      <c r="AJ862" s="410"/>
      <c r="AK862" s="410"/>
      <c r="AL862" s="410"/>
      <c r="AM862" s="296">
        <f>SUM(Y862:AL862)</f>
        <v>0</v>
      </c>
    </row>
    <row r="863" spans="1:39" hidden="1" outlineLevel="1">
      <c r="A863" s="531"/>
      <c r="B863" s="294" t="s">
        <v>342</v>
      </c>
      <c r="C863" s="291" t="s">
        <v>163</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1">
        <f t="shared" ref="Y863:AL863" si="267">Y862</f>
        <v>0</v>
      </c>
      <c r="Z863" s="411">
        <f t="shared" si="267"/>
        <v>0</v>
      </c>
      <c r="AA863" s="411">
        <f t="shared" si="267"/>
        <v>0</v>
      </c>
      <c r="AB863" s="411">
        <f t="shared" si="267"/>
        <v>0</v>
      </c>
      <c r="AC863" s="411">
        <f t="shared" si="267"/>
        <v>0</v>
      </c>
      <c r="AD863" s="411">
        <f t="shared" si="267"/>
        <v>0</v>
      </c>
      <c r="AE863" s="411">
        <f t="shared" si="267"/>
        <v>0</v>
      </c>
      <c r="AF863" s="411">
        <f t="shared" si="267"/>
        <v>0</v>
      </c>
      <c r="AG863" s="411">
        <f t="shared" si="267"/>
        <v>0</v>
      </c>
      <c r="AH863" s="411">
        <f t="shared" si="267"/>
        <v>0</v>
      </c>
      <c r="AI863" s="411">
        <f t="shared" si="267"/>
        <v>0</v>
      </c>
      <c r="AJ863" s="411">
        <f t="shared" si="267"/>
        <v>0</v>
      </c>
      <c r="AK863" s="411">
        <f t="shared" si="267"/>
        <v>0</v>
      </c>
      <c r="AL863" s="411">
        <f t="shared" si="267"/>
        <v>0</v>
      </c>
      <c r="AM863" s="306"/>
    </row>
    <row r="864" spans="1:39"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22"/>
      <c r="Z864" s="425"/>
      <c r="AA864" s="425"/>
      <c r="AB864" s="425"/>
      <c r="AC864" s="425"/>
      <c r="AD864" s="425"/>
      <c r="AE864" s="425"/>
      <c r="AF864" s="425"/>
      <c r="AG864" s="425"/>
      <c r="AH864" s="425"/>
      <c r="AI864" s="425"/>
      <c r="AJ864" s="425"/>
      <c r="AK864" s="425"/>
      <c r="AL864" s="425"/>
      <c r="AM864" s="306"/>
    </row>
    <row r="865" spans="1:39" ht="30" hidden="1" outlineLevel="1">
      <c r="A865" s="531">
        <v>23</v>
      </c>
      <c r="B865" s="428" t="s">
        <v>115</v>
      </c>
      <c r="C865" s="291" t="s">
        <v>25</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5"/>
      <c r="Z865" s="415"/>
      <c r="AA865" s="415"/>
      <c r="AB865" s="415"/>
      <c r="AC865" s="415"/>
      <c r="AD865" s="415"/>
      <c r="AE865" s="415"/>
      <c r="AF865" s="410"/>
      <c r="AG865" s="410"/>
      <c r="AH865" s="410"/>
      <c r="AI865" s="410"/>
      <c r="AJ865" s="410"/>
      <c r="AK865" s="410"/>
      <c r="AL865" s="410"/>
      <c r="AM865" s="296">
        <f>SUM(Y865:AL865)</f>
        <v>0</v>
      </c>
    </row>
    <row r="866" spans="1:39" hidden="1" outlineLevel="1">
      <c r="A866" s="531"/>
      <c r="B866" s="294" t="s">
        <v>342</v>
      </c>
      <c r="C866" s="291" t="s">
        <v>163</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1">
        <f t="shared" ref="Y866:AL866" si="268">Y865</f>
        <v>0</v>
      </c>
      <c r="Z866" s="411">
        <f t="shared" si="268"/>
        <v>0</v>
      </c>
      <c r="AA866" s="411">
        <f t="shared" si="268"/>
        <v>0</v>
      </c>
      <c r="AB866" s="411">
        <f t="shared" si="268"/>
        <v>0</v>
      </c>
      <c r="AC866" s="411">
        <f t="shared" si="268"/>
        <v>0</v>
      </c>
      <c r="AD866" s="411">
        <f t="shared" si="268"/>
        <v>0</v>
      </c>
      <c r="AE866" s="411">
        <f t="shared" si="268"/>
        <v>0</v>
      </c>
      <c r="AF866" s="411">
        <f t="shared" si="268"/>
        <v>0</v>
      </c>
      <c r="AG866" s="411">
        <f t="shared" si="268"/>
        <v>0</v>
      </c>
      <c r="AH866" s="411">
        <f t="shared" si="268"/>
        <v>0</v>
      </c>
      <c r="AI866" s="411">
        <f t="shared" si="268"/>
        <v>0</v>
      </c>
      <c r="AJ866" s="411">
        <f t="shared" si="268"/>
        <v>0</v>
      </c>
      <c r="AK866" s="411">
        <f t="shared" si="268"/>
        <v>0</v>
      </c>
      <c r="AL866" s="411">
        <f t="shared" si="268"/>
        <v>0</v>
      </c>
      <c r="AM866" s="306"/>
    </row>
    <row r="867" spans="1:39" hidden="1" outlineLevel="1">
      <c r="A867" s="531"/>
      <c r="B867" s="430"/>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22"/>
      <c r="Z867" s="425"/>
      <c r="AA867" s="425"/>
      <c r="AB867" s="425"/>
      <c r="AC867" s="425"/>
      <c r="AD867" s="425"/>
      <c r="AE867" s="425"/>
      <c r="AF867" s="425"/>
      <c r="AG867" s="425"/>
      <c r="AH867" s="425"/>
      <c r="AI867" s="425"/>
      <c r="AJ867" s="425"/>
      <c r="AK867" s="425"/>
      <c r="AL867" s="425"/>
      <c r="AM867" s="306"/>
    </row>
    <row r="868" spans="1:39" ht="30" hidden="1" outlineLevel="1">
      <c r="A868" s="531">
        <v>24</v>
      </c>
      <c r="B868" s="428" t="s">
        <v>116</v>
      </c>
      <c r="C868" s="291" t="s">
        <v>25</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5"/>
      <c r="Z868" s="415"/>
      <c r="AA868" s="415"/>
      <c r="AB868" s="415"/>
      <c r="AC868" s="415"/>
      <c r="AD868" s="415"/>
      <c r="AE868" s="415"/>
      <c r="AF868" s="410"/>
      <c r="AG868" s="410"/>
      <c r="AH868" s="410"/>
      <c r="AI868" s="410"/>
      <c r="AJ868" s="410"/>
      <c r="AK868" s="410"/>
      <c r="AL868" s="410"/>
      <c r="AM868" s="296">
        <f>SUM(Y868:AL868)</f>
        <v>0</v>
      </c>
    </row>
    <row r="869" spans="1:39" hidden="1" outlineLevel="1">
      <c r="A869" s="531"/>
      <c r="B869" s="294" t="s">
        <v>342</v>
      </c>
      <c r="C869" s="291" t="s">
        <v>163</v>
      </c>
      <c r="D869" s="295"/>
      <c r="E869" s="295"/>
      <c r="F869" s="295"/>
      <c r="G869" s="295"/>
      <c r="H869" s="295"/>
      <c r="I869" s="295"/>
      <c r="J869" s="295"/>
      <c r="K869" s="295"/>
      <c r="L869" s="295"/>
      <c r="M869" s="295"/>
      <c r="N869" s="291"/>
      <c r="O869" s="295"/>
      <c r="P869" s="295"/>
      <c r="Q869" s="295"/>
      <c r="R869" s="295"/>
      <c r="S869" s="295"/>
      <c r="T869" s="295"/>
      <c r="U869" s="295"/>
      <c r="V869" s="295"/>
      <c r="W869" s="295"/>
      <c r="X869" s="295"/>
      <c r="Y869" s="411">
        <f t="shared" ref="Y869:AL869" si="269">Y868</f>
        <v>0</v>
      </c>
      <c r="Z869" s="411">
        <f t="shared" si="269"/>
        <v>0</v>
      </c>
      <c r="AA869" s="411">
        <f t="shared" si="269"/>
        <v>0</v>
      </c>
      <c r="AB869" s="411">
        <f t="shared" si="269"/>
        <v>0</v>
      </c>
      <c r="AC869" s="411">
        <f t="shared" si="269"/>
        <v>0</v>
      </c>
      <c r="AD869" s="411">
        <f t="shared" si="269"/>
        <v>0</v>
      </c>
      <c r="AE869" s="411">
        <f t="shared" si="269"/>
        <v>0</v>
      </c>
      <c r="AF869" s="411">
        <f t="shared" si="269"/>
        <v>0</v>
      </c>
      <c r="AG869" s="411">
        <f t="shared" si="269"/>
        <v>0</v>
      </c>
      <c r="AH869" s="411">
        <f t="shared" si="269"/>
        <v>0</v>
      </c>
      <c r="AI869" s="411">
        <f t="shared" si="269"/>
        <v>0</v>
      </c>
      <c r="AJ869" s="411">
        <f t="shared" si="269"/>
        <v>0</v>
      </c>
      <c r="AK869" s="411">
        <f t="shared" si="269"/>
        <v>0</v>
      </c>
      <c r="AL869" s="411">
        <f t="shared" si="269"/>
        <v>0</v>
      </c>
      <c r="AM869" s="306"/>
    </row>
    <row r="870" spans="1:39" hidden="1" outlineLevel="1">
      <c r="A870" s="531"/>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75" hidden="1" outlineLevel="1">
      <c r="A871" s="531"/>
      <c r="B871" s="288" t="s">
        <v>499</v>
      </c>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idden="1" outlineLevel="1">
      <c r="A872" s="531">
        <v>25</v>
      </c>
      <c r="B872" s="428" t="s">
        <v>117</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idden="1" outlineLevel="1">
      <c r="A873" s="531"/>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 t="shared" ref="Y873:AL873" si="270">Y872</f>
        <v>0</v>
      </c>
      <c r="Z873" s="411">
        <f t="shared" si="270"/>
        <v>0</v>
      </c>
      <c r="AA873" s="411">
        <f t="shared" si="270"/>
        <v>0</v>
      </c>
      <c r="AB873" s="411">
        <f t="shared" si="270"/>
        <v>0</v>
      </c>
      <c r="AC873" s="411">
        <f t="shared" si="270"/>
        <v>0</v>
      </c>
      <c r="AD873" s="411">
        <f t="shared" si="270"/>
        <v>0</v>
      </c>
      <c r="AE873" s="411">
        <f t="shared" si="270"/>
        <v>0</v>
      </c>
      <c r="AF873" s="411">
        <f t="shared" si="270"/>
        <v>0</v>
      </c>
      <c r="AG873" s="411">
        <f t="shared" si="270"/>
        <v>0</v>
      </c>
      <c r="AH873" s="411">
        <f t="shared" si="270"/>
        <v>0</v>
      </c>
      <c r="AI873" s="411">
        <f t="shared" si="270"/>
        <v>0</v>
      </c>
      <c r="AJ873" s="411">
        <f t="shared" si="270"/>
        <v>0</v>
      </c>
      <c r="AK873" s="411">
        <f t="shared" si="270"/>
        <v>0</v>
      </c>
      <c r="AL873" s="411">
        <f t="shared" si="270"/>
        <v>0</v>
      </c>
      <c r="AM873" s="306"/>
    </row>
    <row r="874" spans="1:39" hidden="1" outlineLevel="1">
      <c r="A874" s="531"/>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1">
        <v>26</v>
      </c>
      <c r="B875" s="428" t="s">
        <v>118</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1"/>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 t="shared" ref="Y876:AL876" si="271">Y875</f>
        <v>0</v>
      </c>
      <c r="Z876" s="411">
        <f t="shared" si="271"/>
        <v>0</v>
      </c>
      <c r="AA876" s="411">
        <f t="shared" si="271"/>
        <v>0</v>
      </c>
      <c r="AB876" s="411">
        <f t="shared" si="271"/>
        <v>0</v>
      </c>
      <c r="AC876" s="411">
        <f t="shared" si="271"/>
        <v>0</v>
      </c>
      <c r="AD876" s="411">
        <f t="shared" si="271"/>
        <v>0</v>
      </c>
      <c r="AE876" s="411">
        <f t="shared" si="271"/>
        <v>0</v>
      </c>
      <c r="AF876" s="411">
        <f t="shared" si="271"/>
        <v>0</v>
      </c>
      <c r="AG876" s="411">
        <f t="shared" si="271"/>
        <v>0</v>
      </c>
      <c r="AH876" s="411">
        <f t="shared" si="271"/>
        <v>0</v>
      </c>
      <c r="AI876" s="411">
        <f t="shared" si="271"/>
        <v>0</v>
      </c>
      <c r="AJ876" s="411">
        <f t="shared" si="271"/>
        <v>0</v>
      </c>
      <c r="AK876" s="411">
        <f t="shared" si="271"/>
        <v>0</v>
      </c>
      <c r="AL876" s="411">
        <f t="shared" si="271"/>
        <v>0</v>
      </c>
      <c r="AM876" s="306"/>
    </row>
    <row r="877" spans="1:39" hidden="1" outlineLevel="1">
      <c r="A877" s="531"/>
      <c r="B877" s="294"/>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30" hidden="1" outlineLevel="1">
      <c r="A878" s="531">
        <v>27</v>
      </c>
      <c r="B878" s="428" t="s">
        <v>119</v>
      </c>
      <c r="C878" s="291" t="s">
        <v>25</v>
      </c>
      <c r="D878" s="295"/>
      <c r="E878" s="295"/>
      <c r="F878" s="295"/>
      <c r="G878" s="295"/>
      <c r="H878" s="295"/>
      <c r="I878" s="295"/>
      <c r="J878" s="295"/>
      <c r="K878" s="295"/>
      <c r="L878" s="295"/>
      <c r="M878" s="295"/>
      <c r="N878" s="295">
        <v>12</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1"/>
      <c r="B879" s="294" t="s">
        <v>342</v>
      </c>
      <c r="C879" s="291" t="s">
        <v>163</v>
      </c>
      <c r="D879" s="295"/>
      <c r="E879" s="295"/>
      <c r="F879" s="295"/>
      <c r="G879" s="295"/>
      <c r="H879" s="295"/>
      <c r="I879" s="295"/>
      <c r="J879" s="295"/>
      <c r="K879" s="295"/>
      <c r="L879" s="295"/>
      <c r="M879" s="295"/>
      <c r="N879" s="295">
        <f>N878</f>
        <v>12</v>
      </c>
      <c r="O879" s="295"/>
      <c r="P879" s="295"/>
      <c r="Q879" s="295"/>
      <c r="R879" s="295"/>
      <c r="S879" s="295"/>
      <c r="T879" s="295"/>
      <c r="U879" s="295"/>
      <c r="V879" s="295"/>
      <c r="W879" s="295"/>
      <c r="X879" s="295"/>
      <c r="Y879" s="411">
        <f t="shared" ref="Y879:AL879" si="272">Y878</f>
        <v>0</v>
      </c>
      <c r="Z879" s="411">
        <f t="shared" si="272"/>
        <v>0</v>
      </c>
      <c r="AA879" s="411">
        <f t="shared" si="272"/>
        <v>0</v>
      </c>
      <c r="AB879" s="411">
        <f t="shared" si="272"/>
        <v>0</v>
      </c>
      <c r="AC879" s="411">
        <f t="shared" si="272"/>
        <v>0</v>
      </c>
      <c r="AD879" s="411">
        <f t="shared" si="272"/>
        <v>0</v>
      </c>
      <c r="AE879" s="411">
        <f t="shared" si="272"/>
        <v>0</v>
      </c>
      <c r="AF879" s="411">
        <f t="shared" si="272"/>
        <v>0</v>
      </c>
      <c r="AG879" s="411">
        <f t="shared" si="272"/>
        <v>0</v>
      </c>
      <c r="AH879" s="411">
        <f t="shared" si="272"/>
        <v>0</v>
      </c>
      <c r="AI879" s="411">
        <f t="shared" si="272"/>
        <v>0</v>
      </c>
      <c r="AJ879" s="411">
        <f t="shared" si="272"/>
        <v>0</v>
      </c>
      <c r="AK879" s="411">
        <f t="shared" si="272"/>
        <v>0</v>
      </c>
      <c r="AL879" s="411">
        <f t="shared" si="272"/>
        <v>0</v>
      </c>
      <c r="AM879" s="306"/>
    </row>
    <row r="880" spans="1:39" hidden="1" outlineLevel="1">
      <c r="A880" s="531"/>
      <c r="B880" s="294"/>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30" hidden="1" outlineLevel="1">
      <c r="A881" s="531">
        <v>28</v>
      </c>
      <c r="B881" s="428" t="s">
        <v>120</v>
      </c>
      <c r="C881" s="291" t="s">
        <v>25</v>
      </c>
      <c r="D881" s="295"/>
      <c r="E881" s="295"/>
      <c r="F881" s="295"/>
      <c r="G881" s="295"/>
      <c r="H881" s="295"/>
      <c r="I881" s="295"/>
      <c r="J881" s="295"/>
      <c r="K881" s="295"/>
      <c r="L881" s="295"/>
      <c r="M881" s="295"/>
      <c r="N881" s="295">
        <v>12</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1"/>
      <c r="B882" s="294" t="s">
        <v>342</v>
      </c>
      <c r="C882" s="291" t="s">
        <v>163</v>
      </c>
      <c r="D882" s="295"/>
      <c r="E882" s="295"/>
      <c r="F882" s="295"/>
      <c r="G882" s="295"/>
      <c r="H882" s="295"/>
      <c r="I882" s="295"/>
      <c r="J882" s="295"/>
      <c r="K882" s="295"/>
      <c r="L882" s="295"/>
      <c r="M882" s="295"/>
      <c r="N882" s="295">
        <f>N881</f>
        <v>12</v>
      </c>
      <c r="O882" s="295"/>
      <c r="P882" s="295"/>
      <c r="Q882" s="295"/>
      <c r="R882" s="295"/>
      <c r="S882" s="295"/>
      <c r="T882" s="295"/>
      <c r="U882" s="295"/>
      <c r="V882" s="295"/>
      <c r="W882" s="295"/>
      <c r="X882" s="295"/>
      <c r="Y882" s="411">
        <f t="shared" ref="Y882:AL882" si="273">Y881</f>
        <v>0</v>
      </c>
      <c r="Z882" s="411">
        <f t="shared" si="273"/>
        <v>0</v>
      </c>
      <c r="AA882" s="411">
        <f t="shared" si="273"/>
        <v>0</v>
      </c>
      <c r="AB882" s="411">
        <f t="shared" si="273"/>
        <v>0</v>
      </c>
      <c r="AC882" s="411">
        <f t="shared" si="273"/>
        <v>0</v>
      </c>
      <c r="AD882" s="411">
        <f t="shared" si="273"/>
        <v>0</v>
      </c>
      <c r="AE882" s="411">
        <f t="shared" si="273"/>
        <v>0</v>
      </c>
      <c r="AF882" s="411">
        <f t="shared" si="273"/>
        <v>0</v>
      </c>
      <c r="AG882" s="411">
        <f t="shared" si="273"/>
        <v>0</v>
      </c>
      <c r="AH882" s="411">
        <f t="shared" si="273"/>
        <v>0</v>
      </c>
      <c r="AI882" s="411">
        <f t="shared" si="273"/>
        <v>0</v>
      </c>
      <c r="AJ882" s="411">
        <f t="shared" si="273"/>
        <v>0</v>
      </c>
      <c r="AK882" s="411">
        <f t="shared" si="273"/>
        <v>0</v>
      </c>
      <c r="AL882" s="411">
        <f t="shared" si="273"/>
        <v>0</v>
      </c>
      <c r="AM882" s="306"/>
    </row>
    <row r="883" spans="1:39" hidden="1" outlineLevel="1">
      <c r="A883" s="531"/>
      <c r="B883" s="294"/>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30" hidden="1" outlineLevel="1">
      <c r="A884" s="531">
        <v>29</v>
      </c>
      <c r="B884" s="428" t="s">
        <v>121</v>
      </c>
      <c r="C884" s="291" t="s">
        <v>25</v>
      </c>
      <c r="D884" s="295"/>
      <c r="E884" s="295"/>
      <c r="F884" s="295"/>
      <c r="G884" s="295"/>
      <c r="H884" s="295"/>
      <c r="I884" s="295"/>
      <c r="J884" s="295"/>
      <c r="K884" s="295"/>
      <c r="L884" s="295"/>
      <c r="M884" s="295"/>
      <c r="N884" s="295">
        <v>3</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idden="1" outlineLevel="1">
      <c r="A885" s="531"/>
      <c r="B885" s="294" t="s">
        <v>342</v>
      </c>
      <c r="C885" s="291" t="s">
        <v>163</v>
      </c>
      <c r="D885" s="295"/>
      <c r="E885" s="295"/>
      <c r="F885" s="295"/>
      <c r="G885" s="295"/>
      <c r="H885" s="295"/>
      <c r="I885" s="295"/>
      <c r="J885" s="295"/>
      <c r="K885" s="295"/>
      <c r="L885" s="295"/>
      <c r="M885" s="295"/>
      <c r="N885" s="295">
        <f>N884</f>
        <v>3</v>
      </c>
      <c r="O885" s="295"/>
      <c r="P885" s="295"/>
      <c r="Q885" s="295"/>
      <c r="R885" s="295"/>
      <c r="S885" s="295"/>
      <c r="T885" s="295"/>
      <c r="U885" s="295"/>
      <c r="V885" s="295"/>
      <c r="W885" s="295"/>
      <c r="X885" s="295"/>
      <c r="Y885" s="411">
        <f t="shared" ref="Y885:AL885" si="274">Y884</f>
        <v>0</v>
      </c>
      <c r="Z885" s="411">
        <f t="shared" si="274"/>
        <v>0</v>
      </c>
      <c r="AA885" s="411">
        <f t="shared" si="274"/>
        <v>0</v>
      </c>
      <c r="AB885" s="411">
        <f t="shared" si="274"/>
        <v>0</v>
      </c>
      <c r="AC885" s="411">
        <f t="shared" si="274"/>
        <v>0</v>
      </c>
      <c r="AD885" s="411">
        <f t="shared" si="274"/>
        <v>0</v>
      </c>
      <c r="AE885" s="411">
        <f t="shared" si="274"/>
        <v>0</v>
      </c>
      <c r="AF885" s="411">
        <f t="shared" si="274"/>
        <v>0</v>
      </c>
      <c r="AG885" s="411">
        <f t="shared" si="274"/>
        <v>0</v>
      </c>
      <c r="AH885" s="411">
        <f t="shared" si="274"/>
        <v>0</v>
      </c>
      <c r="AI885" s="411">
        <f t="shared" si="274"/>
        <v>0</v>
      </c>
      <c r="AJ885" s="411">
        <f t="shared" si="274"/>
        <v>0</v>
      </c>
      <c r="AK885" s="411">
        <f t="shared" si="274"/>
        <v>0</v>
      </c>
      <c r="AL885" s="411">
        <f t="shared" si="274"/>
        <v>0</v>
      </c>
      <c r="AM885" s="306"/>
    </row>
    <row r="886" spans="1:39" hidden="1" outlineLevel="1">
      <c r="A886" s="531"/>
      <c r="B886" s="294"/>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30" hidden="1" outlineLevel="1">
      <c r="A887" s="531">
        <v>30</v>
      </c>
      <c r="B887" s="428" t="s">
        <v>122</v>
      </c>
      <c r="C887" s="291" t="s">
        <v>25</v>
      </c>
      <c r="D887" s="295"/>
      <c r="E887" s="295"/>
      <c r="F887" s="295"/>
      <c r="G887" s="295"/>
      <c r="H887" s="295"/>
      <c r="I887" s="295"/>
      <c r="J887" s="295"/>
      <c r="K887" s="295"/>
      <c r="L887" s="295"/>
      <c r="M887" s="295"/>
      <c r="N887" s="295">
        <v>12</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idden="1" outlineLevel="1">
      <c r="A888" s="531"/>
      <c r="B888" s="294" t="s">
        <v>342</v>
      </c>
      <c r="C888" s="291" t="s">
        <v>163</v>
      </c>
      <c r="D888" s="295"/>
      <c r="E888" s="295"/>
      <c r="F888" s="295"/>
      <c r="G888" s="295"/>
      <c r="H888" s="295"/>
      <c r="I888" s="295"/>
      <c r="J888" s="295"/>
      <c r="K888" s="295"/>
      <c r="L888" s="295"/>
      <c r="M888" s="295"/>
      <c r="N888" s="295">
        <f>N887</f>
        <v>12</v>
      </c>
      <c r="O888" s="295"/>
      <c r="P888" s="295"/>
      <c r="Q888" s="295"/>
      <c r="R888" s="295"/>
      <c r="S888" s="295"/>
      <c r="T888" s="295"/>
      <c r="U888" s="295"/>
      <c r="V888" s="295"/>
      <c r="W888" s="295"/>
      <c r="X888" s="295"/>
      <c r="Y888" s="411">
        <f t="shared" ref="Y888:AL888" si="275">Y887</f>
        <v>0</v>
      </c>
      <c r="Z888" s="411">
        <f t="shared" si="275"/>
        <v>0</v>
      </c>
      <c r="AA888" s="411">
        <f t="shared" si="275"/>
        <v>0</v>
      </c>
      <c r="AB888" s="411">
        <f t="shared" si="275"/>
        <v>0</v>
      </c>
      <c r="AC888" s="411">
        <f t="shared" si="275"/>
        <v>0</v>
      </c>
      <c r="AD888" s="411">
        <f t="shared" si="275"/>
        <v>0</v>
      </c>
      <c r="AE888" s="411">
        <f t="shared" si="275"/>
        <v>0</v>
      </c>
      <c r="AF888" s="411">
        <f t="shared" si="275"/>
        <v>0</v>
      </c>
      <c r="AG888" s="411">
        <f t="shared" si="275"/>
        <v>0</v>
      </c>
      <c r="AH888" s="411">
        <f t="shared" si="275"/>
        <v>0</v>
      </c>
      <c r="AI888" s="411">
        <f t="shared" si="275"/>
        <v>0</v>
      </c>
      <c r="AJ888" s="411">
        <f t="shared" si="275"/>
        <v>0</v>
      </c>
      <c r="AK888" s="411">
        <f t="shared" si="275"/>
        <v>0</v>
      </c>
      <c r="AL888" s="411">
        <f t="shared" si="275"/>
        <v>0</v>
      </c>
      <c r="AM888" s="306"/>
    </row>
    <row r="889" spans="1:39" hidden="1" outlineLevel="1">
      <c r="A889" s="531"/>
      <c r="B889" s="294"/>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30" hidden="1" outlineLevel="1">
      <c r="A890" s="531">
        <v>31</v>
      </c>
      <c r="B890" s="428" t="s">
        <v>123</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hidden="1" outlineLevel="1">
      <c r="A891" s="531"/>
      <c r="B891" s="294" t="s">
        <v>342</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1">
        <f t="shared" ref="Y891:AL891" si="276">Y890</f>
        <v>0</v>
      </c>
      <c r="Z891" s="411">
        <f t="shared" si="276"/>
        <v>0</v>
      </c>
      <c r="AA891" s="411">
        <f t="shared" si="276"/>
        <v>0</v>
      </c>
      <c r="AB891" s="411">
        <f t="shared" si="276"/>
        <v>0</v>
      </c>
      <c r="AC891" s="411">
        <f t="shared" si="276"/>
        <v>0</v>
      </c>
      <c r="AD891" s="411">
        <f t="shared" si="276"/>
        <v>0</v>
      </c>
      <c r="AE891" s="411">
        <f t="shared" si="276"/>
        <v>0</v>
      </c>
      <c r="AF891" s="411">
        <f t="shared" si="276"/>
        <v>0</v>
      </c>
      <c r="AG891" s="411">
        <f t="shared" si="276"/>
        <v>0</v>
      </c>
      <c r="AH891" s="411">
        <f t="shared" si="276"/>
        <v>0</v>
      </c>
      <c r="AI891" s="411">
        <f t="shared" si="276"/>
        <v>0</v>
      </c>
      <c r="AJ891" s="411">
        <f t="shared" si="276"/>
        <v>0</v>
      </c>
      <c r="AK891" s="411">
        <f t="shared" si="276"/>
        <v>0</v>
      </c>
      <c r="AL891" s="411">
        <f t="shared" si="276"/>
        <v>0</v>
      </c>
      <c r="AM891" s="306"/>
    </row>
    <row r="892" spans="1:39" hidden="1" outlineLevel="1">
      <c r="A892" s="531"/>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t="30" hidden="1" outlineLevel="1">
      <c r="A893" s="531">
        <v>32</v>
      </c>
      <c r="B893" s="428" t="s">
        <v>124</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hidden="1" outlineLevel="1">
      <c r="A894" s="531"/>
      <c r="B894" s="294" t="s">
        <v>342</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1">
        <f t="shared" ref="Y894:AL894" si="277">Y893</f>
        <v>0</v>
      </c>
      <c r="Z894" s="411">
        <f t="shared" si="277"/>
        <v>0</v>
      </c>
      <c r="AA894" s="411">
        <f t="shared" si="277"/>
        <v>0</v>
      </c>
      <c r="AB894" s="411">
        <f t="shared" si="277"/>
        <v>0</v>
      </c>
      <c r="AC894" s="411">
        <f t="shared" si="277"/>
        <v>0</v>
      </c>
      <c r="AD894" s="411">
        <f t="shared" si="277"/>
        <v>0</v>
      </c>
      <c r="AE894" s="411">
        <f t="shared" si="277"/>
        <v>0</v>
      </c>
      <c r="AF894" s="411">
        <f t="shared" si="277"/>
        <v>0</v>
      </c>
      <c r="AG894" s="411">
        <f t="shared" si="277"/>
        <v>0</v>
      </c>
      <c r="AH894" s="411">
        <f t="shared" si="277"/>
        <v>0</v>
      </c>
      <c r="AI894" s="411">
        <f t="shared" si="277"/>
        <v>0</v>
      </c>
      <c r="AJ894" s="411">
        <f t="shared" si="277"/>
        <v>0</v>
      </c>
      <c r="AK894" s="411">
        <f t="shared" si="277"/>
        <v>0</v>
      </c>
      <c r="AL894" s="411">
        <f t="shared" si="277"/>
        <v>0</v>
      </c>
      <c r="AM894" s="306"/>
    </row>
    <row r="895" spans="1:39" hidden="1" outlineLevel="1">
      <c r="A895" s="531"/>
      <c r="B895" s="428"/>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ht="15.75" hidden="1" outlineLevel="1">
      <c r="A896" s="531"/>
      <c r="B896" s="288" t="s">
        <v>500</v>
      </c>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idden="1" outlineLevel="1">
      <c r="A897" s="531">
        <v>33</v>
      </c>
      <c r="B897" s="428" t="s">
        <v>125</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1"/>
      <c r="B898" s="294" t="s">
        <v>342</v>
      </c>
      <c r="C898" s="291" t="s">
        <v>163</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 t="shared" ref="Y898:AL898" si="278">Y897</f>
        <v>0</v>
      </c>
      <c r="Z898" s="411">
        <f t="shared" si="278"/>
        <v>0</v>
      </c>
      <c r="AA898" s="411">
        <f t="shared" si="278"/>
        <v>0</v>
      </c>
      <c r="AB898" s="411">
        <f t="shared" si="278"/>
        <v>0</v>
      </c>
      <c r="AC898" s="411">
        <f t="shared" si="278"/>
        <v>0</v>
      </c>
      <c r="AD898" s="411">
        <f t="shared" si="278"/>
        <v>0</v>
      </c>
      <c r="AE898" s="411">
        <f t="shared" si="278"/>
        <v>0</v>
      </c>
      <c r="AF898" s="411">
        <f t="shared" si="278"/>
        <v>0</v>
      </c>
      <c r="AG898" s="411">
        <f t="shared" si="278"/>
        <v>0</v>
      </c>
      <c r="AH898" s="411">
        <f t="shared" si="278"/>
        <v>0</v>
      </c>
      <c r="AI898" s="411">
        <f t="shared" si="278"/>
        <v>0</v>
      </c>
      <c r="AJ898" s="411">
        <f t="shared" si="278"/>
        <v>0</v>
      </c>
      <c r="AK898" s="411">
        <f t="shared" si="278"/>
        <v>0</v>
      </c>
      <c r="AL898" s="411">
        <f t="shared" si="278"/>
        <v>0</v>
      </c>
      <c r="AM898" s="306"/>
    </row>
    <row r="899" spans="1:39"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idden="1" outlineLevel="1">
      <c r="A900" s="531">
        <v>34</v>
      </c>
      <c r="B900" s="428" t="s">
        <v>126</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1"/>
      <c r="B901" s="294" t="s">
        <v>342</v>
      </c>
      <c r="C901" s="291" t="s">
        <v>163</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 t="shared" ref="Y901:AL901" si="279">Y900</f>
        <v>0</v>
      </c>
      <c r="Z901" s="411">
        <f t="shared" si="279"/>
        <v>0</v>
      </c>
      <c r="AA901" s="411">
        <f t="shared" si="279"/>
        <v>0</v>
      </c>
      <c r="AB901" s="411">
        <f t="shared" si="279"/>
        <v>0</v>
      </c>
      <c r="AC901" s="411">
        <f t="shared" si="279"/>
        <v>0</v>
      </c>
      <c r="AD901" s="411">
        <f t="shared" si="279"/>
        <v>0</v>
      </c>
      <c r="AE901" s="411">
        <f t="shared" si="279"/>
        <v>0</v>
      </c>
      <c r="AF901" s="411">
        <f t="shared" si="279"/>
        <v>0</v>
      </c>
      <c r="AG901" s="411">
        <f t="shared" si="279"/>
        <v>0</v>
      </c>
      <c r="AH901" s="411">
        <f t="shared" si="279"/>
        <v>0</v>
      </c>
      <c r="AI901" s="411">
        <f t="shared" si="279"/>
        <v>0</v>
      </c>
      <c r="AJ901" s="411">
        <f t="shared" si="279"/>
        <v>0</v>
      </c>
      <c r="AK901" s="411">
        <f t="shared" si="279"/>
        <v>0</v>
      </c>
      <c r="AL901" s="411">
        <f t="shared" si="279"/>
        <v>0</v>
      </c>
      <c r="AM901" s="306"/>
    </row>
    <row r="902" spans="1:39"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idden="1" outlineLevel="1">
      <c r="A903" s="531">
        <v>35</v>
      </c>
      <c r="B903" s="428" t="s">
        <v>127</v>
      </c>
      <c r="C903" s="291" t="s">
        <v>25</v>
      </c>
      <c r="D903" s="295"/>
      <c r="E903" s="295"/>
      <c r="F903" s="295"/>
      <c r="G903" s="295"/>
      <c r="H903" s="295"/>
      <c r="I903" s="295"/>
      <c r="J903" s="295"/>
      <c r="K903" s="295"/>
      <c r="L903" s="295"/>
      <c r="M903" s="295"/>
      <c r="N903" s="295">
        <v>0</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1"/>
      <c r="B904" s="294" t="s">
        <v>342</v>
      </c>
      <c r="C904" s="291" t="s">
        <v>163</v>
      </c>
      <c r="D904" s="295"/>
      <c r="E904" s="295"/>
      <c r="F904" s="295"/>
      <c r="G904" s="295"/>
      <c r="H904" s="295"/>
      <c r="I904" s="295"/>
      <c r="J904" s="295"/>
      <c r="K904" s="295"/>
      <c r="L904" s="295"/>
      <c r="M904" s="295"/>
      <c r="N904" s="295">
        <f>N903</f>
        <v>0</v>
      </c>
      <c r="O904" s="295"/>
      <c r="P904" s="295"/>
      <c r="Q904" s="295"/>
      <c r="R904" s="295"/>
      <c r="S904" s="295"/>
      <c r="T904" s="295"/>
      <c r="U904" s="295"/>
      <c r="V904" s="295"/>
      <c r="W904" s="295"/>
      <c r="X904" s="295"/>
      <c r="Y904" s="411">
        <f t="shared" ref="Y904:AL904" si="280">Y903</f>
        <v>0</v>
      </c>
      <c r="Z904" s="411">
        <f t="shared" si="280"/>
        <v>0</v>
      </c>
      <c r="AA904" s="411">
        <f t="shared" si="280"/>
        <v>0</v>
      </c>
      <c r="AB904" s="411">
        <f t="shared" si="280"/>
        <v>0</v>
      </c>
      <c r="AC904" s="411">
        <f t="shared" si="280"/>
        <v>0</v>
      </c>
      <c r="AD904" s="411">
        <f t="shared" si="280"/>
        <v>0</v>
      </c>
      <c r="AE904" s="411">
        <f t="shared" si="280"/>
        <v>0</v>
      </c>
      <c r="AF904" s="411">
        <f t="shared" si="280"/>
        <v>0</v>
      </c>
      <c r="AG904" s="411">
        <f t="shared" si="280"/>
        <v>0</v>
      </c>
      <c r="AH904" s="411">
        <f t="shared" si="280"/>
        <v>0</v>
      </c>
      <c r="AI904" s="411">
        <f t="shared" si="280"/>
        <v>0</v>
      </c>
      <c r="AJ904" s="411">
        <f t="shared" si="280"/>
        <v>0</v>
      </c>
      <c r="AK904" s="411">
        <f t="shared" si="280"/>
        <v>0</v>
      </c>
      <c r="AL904" s="411">
        <f t="shared" si="280"/>
        <v>0</v>
      </c>
      <c r="AM904" s="306"/>
    </row>
    <row r="905" spans="1:39" hidden="1" outlineLevel="1">
      <c r="A905" s="531"/>
      <c r="B905" s="431"/>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75" hidden="1" outlineLevel="1">
      <c r="A906" s="531"/>
      <c r="B906" s="288" t="s">
        <v>501</v>
      </c>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45" hidden="1" outlineLevel="1">
      <c r="A907" s="531">
        <v>36</v>
      </c>
      <c r="B907" s="428" t="s">
        <v>128</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idden="1" outlineLevel="1">
      <c r="A908" s="531"/>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 t="shared" ref="Y908:AL908" si="281">Y907</f>
        <v>0</v>
      </c>
      <c r="Z908" s="411">
        <f t="shared" si="281"/>
        <v>0</v>
      </c>
      <c r="AA908" s="411">
        <f t="shared" si="281"/>
        <v>0</v>
      </c>
      <c r="AB908" s="411">
        <f t="shared" si="281"/>
        <v>0</v>
      </c>
      <c r="AC908" s="411">
        <f t="shared" si="281"/>
        <v>0</v>
      </c>
      <c r="AD908" s="411">
        <f t="shared" si="281"/>
        <v>0</v>
      </c>
      <c r="AE908" s="411">
        <f t="shared" si="281"/>
        <v>0</v>
      </c>
      <c r="AF908" s="411">
        <f t="shared" si="281"/>
        <v>0</v>
      </c>
      <c r="AG908" s="411">
        <f t="shared" si="281"/>
        <v>0</v>
      </c>
      <c r="AH908" s="411">
        <f t="shared" si="281"/>
        <v>0</v>
      </c>
      <c r="AI908" s="411">
        <f t="shared" si="281"/>
        <v>0</v>
      </c>
      <c r="AJ908" s="411">
        <f t="shared" si="281"/>
        <v>0</v>
      </c>
      <c r="AK908" s="411">
        <f t="shared" si="281"/>
        <v>0</v>
      </c>
      <c r="AL908" s="411">
        <f t="shared" si="281"/>
        <v>0</v>
      </c>
      <c r="AM908" s="306"/>
    </row>
    <row r="909" spans="1:39" hidden="1" outlineLevel="1">
      <c r="A909" s="531"/>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30" hidden="1" outlineLevel="1">
      <c r="A910" s="531">
        <v>37</v>
      </c>
      <c r="B910" s="428" t="s">
        <v>129</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idden="1" outlineLevel="1">
      <c r="A911" s="531"/>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 t="shared" ref="Y911:AL911" si="282">Y910</f>
        <v>0</v>
      </c>
      <c r="Z911" s="411">
        <f t="shared" si="282"/>
        <v>0</v>
      </c>
      <c r="AA911" s="411">
        <f t="shared" si="282"/>
        <v>0</v>
      </c>
      <c r="AB911" s="411">
        <f t="shared" si="282"/>
        <v>0</v>
      </c>
      <c r="AC911" s="411">
        <f t="shared" si="282"/>
        <v>0</v>
      </c>
      <c r="AD911" s="411">
        <f t="shared" si="282"/>
        <v>0</v>
      </c>
      <c r="AE911" s="411">
        <f t="shared" si="282"/>
        <v>0</v>
      </c>
      <c r="AF911" s="411">
        <f t="shared" si="282"/>
        <v>0</v>
      </c>
      <c r="AG911" s="411">
        <f t="shared" si="282"/>
        <v>0</v>
      </c>
      <c r="AH911" s="411">
        <f t="shared" si="282"/>
        <v>0</v>
      </c>
      <c r="AI911" s="411">
        <f t="shared" si="282"/>
        <v>0</v>
      </c>
      <c r="AJ911" s="411">
        <f t="shared" si="282"/>
        <v>0</v>
      </c>
      <c r="AK911" s="411">
        <f t="shared" si="282"/>
        <v>0</v>
      </c>
      <c r="AL911" s="411">
        <f t="shared" si="282"/>
        <v>0</v>
      </c>
      <c r="AM911" s="306"/>
    </row>
    <row r="912" spans="1:39" hidden="1" outlineLevel="1">
      <c r="A912" s="531"/>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idden="1" outlineLevel="1">
      <c r="A913" s="531">
        <v>38</v>
      </c>
      <c r="B913" s="428" t="s">
        <v>130</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idden="1" outlineLevel="1">
      <c r="A914" s="531"/>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 t="shared" ref="Y914:AL914" si="283">Y913</f>
        <v>0</v>
      </c>
      <c r="Z914" s="411">
        <f t="shared" si="283"/>
        <v>0</v>
      </c>
      <c r="AA914" s="411">
        <f t="shared" si="283"/>
        <v>0</v>
      </c>
      <c r="AB914" s="411">
        <f t="shared" si="283"/>
        <v>0</v>
      </c>
      <c r="AC914" s="411">
        <f t="shared" si="283"/>
        <v>0</v>
      </c>
      <c r="AD914" s="411">
        <f t="shared" si="283"/>
        <v>0</v>
      </c>
      <c r="AE914" s="411">
        <f t="shared" si="283"/>
        <v>0</v>
      </c>
      <c r="AF914" s="411">
        <f t="shared" si="283"/>
        <v>0</v>
      </c>
      <c r="AG914" s="411">
        <f t="shared" si="283"/>
        <v>0</v>
      </c>
      <c r="AH914" s="411">
        <f t="shared" si="283"/>
        <v>0</v>
      </c>
      <c r="AI914" s="411">
        <f t="shared" si="283"/>
        <v>0</v>
      </c>
      <c r="AJ914" s="411">
        <f t="shared" si="283"/>
        <v>0</v>
      </c>
      <c r="AK914" s="411">
        <f t="shared" si="283"/>
        <v>0</v>
      </c>
      <c r="AL914" s="411">
        <f t="shared" si="283"/>
        <v>0</v>
      </c>
      <c r="AM914" s="306"/>
    </row>
    <row r="915" spans="1:39" hidden="1" outlineLevel="1">
      <c r="A915" s="531"/>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0" hidden="1" outlineLevel="1">
      <c r="A916" s="531">
        <v>39</v>
      </c>
      <c r="B916" s="428" t="s">
        <v>131</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idden="1" outlineLevel="1">
      <c r="A917" s="531"/>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 t="shared" ref="Y917:AL917" si="284">Y916</f>
        <v>0</v>
      </c>
      <c r="Z917" s="411">
        <f t="shared" si="284"/>
        <v>0</v>
      </c>
      <c r="AA917" s="411">
        <f t="shared" si="284"/>
        <v>0</v>
      </c>
      <c r="AB917" s="411">
        <f t="shared" si="284"/>
        <v>0</v>
      </c>
      <c r="AC917" s="411">
        <f t="shared" si="284"/>
        <v>0</v>
      </c>
      <c r="AD917" s="411">
        <f t="shared" si="284"/>
        <v>0</v>
      </c>
      <c r="AE917" s="411">
        <f t="shared" si="284"/>
        <v>0</v>
      </c>
      <c r="AF917" s="411">
        <f t="shared" si="284"/>
        <v>0</v>
      </c>
      <c r="AG917" s="411">
        <f t="shared" si="284"/>
        <v>0</v>
      </c>
      <c r="AH917" s="411">
        <f t="shared" si="284"/>
        <v>0</v>
      </c>
      <c r="AI917" s="411">
        <f t="shared" si="284"/>
        <v>0</v>
      </c>
      <c r="AJ917" s="411">
        <f t="shared" si="284"/>
        <v>0</v>
      </c>
      <c r="AK917" s="411">
        <f t="shared" si="284"/>
        <v>0</v>
      </c>
      <c r="AL917" s="411">
        <f t="shared" si="284"/>
        <v>0</v>
      </c>
      <c r="AM917" s="306"/>
    </row>
    <row r="918" spans="1:39" hidden="1" outlineLevel="1">
      <c r="A918" s="531"/>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hidden="1" outlineLevel="1">
      <c r="A919" s="531">
        <v>40</v>
      </c>
      <c r="B919" s="428" t="s">
        <v>132</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idden="1" outlineLevel="1">
      <c r="A920" s="531"/>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 t="shared" ref="Y920:AL920" si="285">Y919</f>
        <v>0</v>
      </c>
      <c r="Z920" s="411">
        <f t="shared" si="285"/>
        <v>0</v>
      </c>
      <c r="AA920" s="411">
        <f t="shared" si="285"/>
        <v>0</v>
      </c>
      <c r="AB920" s="411">
        <f t="shared" si="285"/>
        <v>0</v>
      </c>
      <c r="AC920" s="411">
        <f t="shared" si="285"/>
        <v>0</v>
      </c>
      <c r="AD920" s="411">
        <f t="shared" si="285"/>
        <v>0</v>
      </c>
      <c r="AE920" s="411">
        <f t="shared" si="285"/>
        <v>0</v>
      </c>
      <c r="AF920" s="411">
        <f t="shared" si="285"/>
        <v>0</v>
      </c>
      <c r="AG920" s="411">
        <f t="shared" si="285"/>
        <v>0</v>
      </c>
      <c r="AH920" s="411">
        <f t="shared" si="285"/>
        <v>0</v>
      </c>
      <c r="AI920" s="411">
        <f t="shared" si="285"/>
        <v>0</v>
      </c>
      <c r="AJ920" s="411">
        <f t="shared" si="285"/>
        <v>0</v>
      </c>
      <c r="AK920" s="411">
        <f t="shared" si="285"/>
        <v>0</v>
      </c>
      <c r="AL920" s="411">
        <f t="shared" si="285"/>
        <v>0</v>
      </c>
      <c r="AM920" s="306"/>
    </row>
    <row r="921" spans="1:39" hidden="1" outlineLevel="1">
      <c r="A921" s="531"/>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45" hidden="1" outlineLevel="1">
      <c r="A922" s="531">
        <v>41</v>
      </c>
      <c r="B922" s="428" t="s">
        <v>133</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idden="1" outlineLevel="1">
      <c r="A923" s="531"/>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 t="shared" ref="Y923:AL923" si="286">Y922</f>
        <v>0</v>
      </c>
      <c r="Z923" s="411">
        <f t="shared" si="286"/>
        <v>0</v>
      </c>
      <c r="AA923" s="411">
        <f t="shared" si="286"/>
        <v>0</v>
      </c>
      <c r="AB923" s="411">
        <f t="shared" si="286"/>
        <v>0</v>
      </c>
      <c r="AC923" s="411">
        <f t="shared" si="286"/>
        <v>0</v>
      </c>
      <c r="AD923" s="411">
        <f t="shared" si="286"/>
        <v>0</v>
      </c>
      <c r="AE923" s="411">
        <f t="shared" si="286"/>
        <v>0</v>
      </c>
      <c r="AF923" s="411">
        <f t="shared" si="286"/>
        <v>0</v>
      </c>
      <c r="AG923" s="411">
        <f t="shared" si="286"/>
        <v>0</v>
      </c>
      <c r="AH923" s="411">
        <f t="shared" si="286"/>
        <v>0</v>
      </c>
      <c r="AI923" s="411">
        <f t="shared" si="286"/>
        <v>0</v>
      </c>
      <c r="AJ923" s="411">
        <f t="shared" si="286"/>
        <v>0</v>
      </c>
      <c r="AK923" s="411">
        <f t="shared" si="286"/>
        <v>0</v>
      </c>
      <c r="AL923" s="411">
        <f t="shared" si="286"/>
        <v>0</v>
      </c>
      <c r="AM923" s="306"/>
    </row>
    <row r="924" spans="1:39" hidden="1" outlineLevel="1">
      <c r="A924" s="531"/>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45" hidden="1" outlineLevel="1">
      <c r="A925" s="531">
        <v>42</v>
      </c>
      <c r="B925" s="428" t="s">
        <v>134</v>
      </c>
      <c r="C925" s="291" t="s">
        <v>25</v>
      </c>
      <c r="D925" s="295"/>
      <c r="E925" s="295"/>
      <c r="F925" s="295"/>
      <c r="G925" s="295"/>
      <c r="H925" s="295"/>
      <c r="I925" s="295"/>
      <c r="J925" s="295"/>
      <c r="K925" s="295"/>
      <c r="L925" s="295"/>
      <c r="M925" s="295"/>
      <c r="N925" s="291"/>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idden="1" outlineLevel="1">
      <c r="A926" s="531"/>
      <c r="B926" s="294" t="s">
        <v>342</v>
      </c>
      <c r="C926" s="291" t="s">
        <v>163</v>
      </c>
      <c r="D926" s="295"/>
      <c r="E926" s="295"/>
      <c r="F926" s="295"/>
      <c r="G926" s="295"/>
      <c r="H926" s="295"/>
      <c r="I926" s="295"/>
      <c r="J926" s="295"/>
      <c r="K926" s="295"/>
      <c r="L926" s="295"/>
      <c r="M926" s="295"/>
      <c r="N926" s="467"/>
      <c r="O926" s="295"/>
      <c r="P926" s="295"/>
      <c r="Q926" s="295"/>
      <c r="R926" s="295"/>
      <c r="S926" s="295"/>
      <c r="T926" s="295"/>
      <c r="U926" s="295"/>
      <c r="V926" s="295"/>
      <c r="W926" s="295"/>
      <c r="X926" s="295"/>
      <c r="Y926" s="411">
        <f t="shared" ref="Y926:AL926" si="287">Y925</f>
        <v>0</v>
      </c>
      <c r="Z926" s="411">
        <f t="shared" si="287"/>
        <v>0</v>
      </c>
      <c r="AA926" s="411">
        <f t="shared" si="287"/>
        <v>0</v>
      </c>
      <c r="AB926" s="411">
        <f t="shared" si="287"/>
        <v>0</v>
      </c>
      <c r="AC926" s="411">
        <f t="shared" si="287"/>
        <v>0</v>
      </c>
      <c r="AD926" s="411">
        <f t="shared" si="287"/>
        <v>0</v>
      </c>
      <c r="AE926" s="411">
        <f t="shared" si="287"/>
        <v>0</v>
      </c>
      <c r="AF926" s="411">
        <f t="shared" si="287"/>
        <v>0</v>
      </c>
      <c r="AG926" s="411">
        <f t="shared" si="287"/>
        <v>0</v>
      </c>
      <c r="AH926" s="411">
        <f t="shared" si="287"/>
        <v>0</v>
      </c>
      <c r="AI926" s="411">
        <f t="shared" si="287"/>
        <v>0</v>
      </c>
      <c r="AJ926" s="411">
        <f t="shared" si="287"/>
        <v>0</v>
      </c>
      <c r="AK926" s="411">
        <f t="shared" si="287"/>
        <v>0</v>
      </c>
      <c r="AL926" s="411">
        <f t="shared" si="287"/>
        <v>0</v>
      </c>
      <c r="AM926" s="306"/>
    </row>
    <row r="927" spans="1:39" hidden="1" outlineLevel="1">
      <c r="A927" s="531"/>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30" hidden="1" outlineLevel="1">
      <c r="A928" s="531">
        <v>43</v>
      </c>
      <c r="B928" s="428" t="s">
        <v>135</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idden="1" outlineLevel="1">
      <c r="A929" s="531"/>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 t="shared" ref="Y929:AL929" si="288">Y928</f>
        <v>0</v>
      </c>
      <c r="Z929" s="411">
        <f t="shared" si="288"/>
        <v>0</v>
      </c>
      <c r="AA929" s="411">
        <f t="shared" si="288"/>
        <v>0</v>
      </c>
      <c r="AB929" s="411">
        <f t="shared" si="288"/>
        <v>0</v>
      </c>
      <c r="AC929" s="411">
        <f t="shared" si="288"/>
        <v>0</v>
      </c>
      <c r="AD929" s="411">
        <f t="shared" si="288"/>
        <v>0</v>
      </c>
      <c r="AE929" s="411">
        <f t="shared" si="288"/>
        <v>0</v>
      </c>
      <c r="AF929" s="411">
        <f t="shared" si="288"/>
        <v>0</v>
      </c>
      <c r="AG929" s="411">
        <f t="shared" si="288"/>
        <v>0</v>
      </c>
      <c r="AH929" s="411">
        <f t="shared" si="288"/>
        <v>0</v>
      </c>
      <c r="AI929" s="411">
        <f t="shared" si="288"/>
        <v>0</v>
      </c>
      <c r="AJ929" s="411">
        <f t="shared" si="288"/>
        <v>0</v>
      </c>
      <c r="AK929" s="411">
        <f t="shared" si="288"/>
        <v>0</v>
      </c>
      <c r="AL929" s="411">
        <f t="shared" si="288"/>
        <v>0</v>
      </c>
      <c r="AM929" s="306"/>
    </row>
    <row r="930" spans="1:39" hidden="1" outlineLevel="1">
      <c r="A930" s="531"/>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45" hidden="1" outlineLevel="1">
      <c r="A931" s="531">
        <v>44</v>
      </c>
      <c r="B931" s="428" t="s">
        <v>136</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hidden="1" outlineLevel="1">
      <c r="A932" s="531"/>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 t="shared" ref="Y932:AL932" si="289">Y931</f>
        <v>0</v>
      </c>
      <c r="Z932" s="411">
        <f t="shared" si="289"/>
        <v>0</v>
      </c>
      <c r="AA932" s="411">
        <f t="shared" si="289"/>
        <v>0</v>
      </c>
      <c r="AB932" s="411">
        <f t="shared" si="289"/>
        <v>0</v>
      </c>
      <c r="AC932" s="411">
        <f t="shared" si="289"/>
        <v>0</v>
      </c>
      <c r="AD932" s="411">
        <f t="shared" si="289"/>
        <v>0</v>
      </c>
      <c r="AE932" s="411">
        <f t="shared" si="289"/>
        <v>0</v>
      </c>
      <c r="AF932" s="411">
        <f t="shared" si="289"/>
        <v>0</v>
      </c>
      <c r="AG932" s="411">
        <f t="shared" si="289"/>
        <v>0</v>
      </c>
      <c r="AH932" s="411">
        <f t="shared" si="289"/>
        <v>0</v>
      </c>
      <c r="AI932" s="411">
        <f t="shared" si="289"/>
        <v>0</v>
      </c>
      <c r="AJ932" s="411">
        <f t="shared" si="289"/>
        <v>0</v>
      </c>
      <c r="AK932" s="411">
        <f t="shared" si="289"/>
        <v>0</v>
      </c>
      <c r="AL932" s="411">
        <f t="shared" si="289"/>
        <v>0</v>
      </c>
      <c r="AM932" s="306"/>
    </row>
    <row r="933" spans="1:39" hidden="1" outlineLevel="1">
      <c r="A933" s="531"/>
      <c r="B933" s="428"/>
      <c r="C933" s="291"/>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412"/>
      <c r="Z933" s="425"/>
      <c r="AA933" s="425"/>
      <c r="AB933" s="425"/>
      <c r="AC933" s="425"/>
      <c r="AD933" s="425"/>
      <c r="AE933" s="425"/>
      <c r="AF933" s="425"/>
      <c r="AG933" s="425"/>
      <c r="AH933" s="425"/>
      <c r="AI933" s="425"/>
      <c r="AJ933" s="425"/>
      <c r="AK933" s="425"/>
      <c r="AL933" s="425"/>
      <c r="AM933" s="306"/>
    </row>
    <row r="934" spans="1:39" ht="30" hidden="1" outlineLevel="1">
      <c r="A934" s="531">
        <v>45</v>
      </c>
      <c r="B934" s="428" t="s">
        <v>137</v>
      </c>
      <c r="C934" s="291" t="s">
        <v>25</v>
      </c>
      <c r="D934" s="295"/>
      <c r="E934" s="295"/>
      <c r="F934" s="295"/>
      <c r="G934" s="295"/>
      <c r="H934" s="295"/>
      <c r="I934" s="295"/>
      <c r="J934" s="295"/>
      <c r="K934" s="295"/>
      <c r="L934" s="295"/>
      <c r="M934" s="295"/>
      <c r="N934" s="295">
        <v>12</v>
      </c>
      <c r="O934" s="295"/>
      <c r="P934" s="295"/>
      <c r="Q934" s="295"/>
      <c r="R934" s="295"/>
      <c r="S934" s="295"/>
      <c r="T934" s="295"/>
      <c r="U934" s="295"/>
      <c r="V934" s="295"/>
      <c r="W934" s="295"/>
      <c r="X934" s="295"/>
      <c r="Y934" s="426"/>
      <c r="Z934" s="415"/>
      <c r="AA934" s="415"/>
      <c r="AB934" s="415"/>
      <c r="AC934" s="415"/>
      <c r="AD934" s="415"/>
      <c r="AE934" s="415"/>
      <c r="AF934" s="415"/>
      <c r="AG934" s="415"/>
      <c r="AH934" s="415"/>
      <c r="AI934" s="415"/>
      <c r="AJ934" s="415"/>
      <c r="AK934" s="415"/>
      <c r="AL934" s="415"/>
      <c r="AM934" s="296">
        <f>SUM(Y934:AL934)</f>
        <v>0</v>
      </c>
    </row>
    <row r="935" spans="1:39" hidden="1" outlineLevel="1">
      <c r="A935" s="531"/>
      <c r="B935" s="294" t="s">
        <v>342</v>
      </c>
      <c r="C935" s="291" t="s">
        <v>163</v>
      </c>
      <c r="D935" s="295"/>
      <c r="E935" s="295"/>
      <c r="F935" s="295"/>
      <c r="G935" s="295"/>
      <c r="H935" s="295"/>
      <c r="I935" s="295"/>
      <c r="J935" s="295"/>
      <c r="K935" s="295"/>
      <c r="L935" s="295"/>
      <c r="M935" s="295"/>
      <c r="N935" s="295">
        <f>N934</f>
        <v>12</v>
      </c>
      <c r="O935" s="295"/>
      <c r="P935" s="295"/>
      <c r="Q935" s="295"/>
      <c r="R935" s="295"/>
      <c r="S935" s="295"/>
      <c r="T935" s="295"/>
      <c r="U935" s="295"/>
      <c r="V935" s="295"/>
      <c r="W935" s="295"/>
      <c r="X935" s="295"/>
      <c r="Y935" s="411">
        <f t="shared" ref="Y935:AL935" si="290">Y934</f>
        <v>0</v>
      </c>
      <c r="Z935" s="411">
        <f t="shared" si="290"/>
        <v>0</v>
      </c>
      <c r="AA935" s="411">
        <f t="shared" si="290"/>
        <v>0</v>
      </c>
      <c r="AB935" s="411">
        <f t="shared" si="290"/>
        <v>0</v>
      </c>
      <c r="AC935" s="411">
        <f t="shared" si="290"/>
        <v>0</v>
      </c>
      <c r="AD935" s="411">
        <f t="shared" si="290"/>
        <v>0</v>
      </c>
      <c r="AE935" s="411">
        <f t="shared" si="290"/>
        <v>0</v>
      </c>
      <c r="AF935" s="411">
        <f t="shared" si="290"/>
        <v>0</v>
      </c>
      <c r="AG935" s="411">
        <f t="shared" si="290"/>
        <v>0</v>
      </c>
      <c r="AH935" s="411">
        <f t="shared" si="290"/>
        <v>0</v>
      </c>
      <c r="AI935" s="411">
        <f t="shared" si="290"/>
        <v>0</v>
      </c>
      <c r="AJ935" s="411">
        <f t="shared" si="290"/>
        <v>0</v>
      </c>
      <c r="AK935" s="411">
        <f t="shared" si="290"/>
        <v>0</v>
      </c>
      <c r="AL935" s="411">
        <f t="shared" si="290"/>
        <v>0</v>
      </c>
      <c r="AM935" s="306"/>
    </row>
    <row r="936" spans="1:39" hidden="1" outlineLevel="1">
      <c r="A936" s="531"/>
      <c r="B936" s="428"/>
      <c r="C936" s="291"/>
      <c r="D936" s="291"/>
      <c r="E936" s="291"/>
      <c r="F936" s="291"/>
      <c r="G936" s="291"/>
      <c r="H936" s="291"/>
      <c r="I936" s="291"/>
      <c r="J936" s="291"/>
      <c r="K936" s="291"/>
      <c r="L936" s="291"/>
      <c r="M936" s="291"/>
      <c r="N936" s="291"/>
      <c r="O936" s="291"/>
      <c r="P936" s="291"/>
      <c r="Q936" s="291"/>
      <c r="R936" s="291"/>
      <c r="S936" s="291"/>
      <c r="T936" s="291"/>
      <c r="U936" s="291"/>
      <c r="V936" s="291"/>
      <c r="W936" s="291"/>
      <c r="X936" s="291"/>
      <c r="Y936" s="412"/>
      <c r="Z936" s="425"/>
      <c r="AA936" s="425"/>
      <c r="AB936" s="425"/>
      <c r="AC936" s="425"/>
      <c r="AD936" s="425"/>
      <c r="AE936" s="425"/>
      <c r="AF936" s="425"/>
      <c r="AG936" s="425"/>
      <c r="AH936" s="425"/>
      <c r="AI936" s="425"/>
      <c r="AJ936" s="425"/>
      <c r="AK936" s="425"/>
      <c r="AL936" s="425"/>
      <c r="AM936" s="306"/>
    </row>
    <row r="937" spans="1:39" ht="30" hidden="1" outlineLevel="1">
      <c r="A937" s="531">
        <v>46</v>
      </c>
      <c r="B937" s="428" t="s">
        <v>138</v>
      </c>
      <c r="C937" s="291" t="s">
        <v>25</v>
      </c>
      <c r="D937" s="295"/>
      <c r="E937" s="295"/>
      <c r="F937" s="295"/>
      <c r="G937" s="295"/>
      <c r="H937" s="295"/>
      <c r="I937" s="295"/>
      <c r="J937" s="295"/>
      <c r="K937" s="295"/>
      <c r="L937" s="295"/>
      <c r="M937" s="295"/>
      <c r="N937" s="295">
        <v>12</v>
      </c>
      <c r="O937" s="295"/>
      <c r="P937" s="295"/>
      <c r="Q937" s="295"/>
      <c r="R937" s="295"/>
      <c r="S937" s="295"/>
      <c r="T937" s="295"/>
      <c r="U937" s="295"/>
      <c r="V937" s="295"/>
      <c r="W937" s="295"/>
      <c r="X937" s="295"/>
      <c r="Y937" s="426"/>
      <c r="Z937" s="415"/>
      <c r="AA937" s="415"/>
      <c r="AB937" s="415"/>
      <c r="AC937" s="415"/>
      <c r="AD937" s="415"/>
      <c r="AE937" s="415"/>
      <c r="AF937" s="415"/>
      <c r="AG937" s="415"/>
      <c r="AH937" s="415"/>
      <c r="AI937" s="415"/>
      <c r="AJ937" s="415"/>
      <c r="AK937" s="415"/>
      <c r="AL937" s="415"/>
      <c r="AM937" s="296">
        <f>SUM(Y937:AL937)</f>
        <v>0</v>
      </c>
    </row>
    <row r="938" spans="1:39" hidden="1" outlineLevel="1">
      <c r="A938" s="531"/>
      <c r="B938" s="294" t="s">
        <v>342</v>
      </c>
      <c r="C938" s="291" t="s">
        <v>163</v>
      </c>
      <c r="D938" s="295"/>
      <c r="E938" s="295"/>
      <c r="F938" s="295"/>
      <c r="G938" s="295"/>
      <c r="H938" s="295"/>
      <c r="I938" s="295"/>
      <c r="J938" s="295"/>
      <c r="K938" s="295"/>
      <c r="L938" s="295"/>
      <c r="M938" s="295"/>
      <c r="N938" s="295">
        <f>N937</f>
        <v>12</v>
      </c>
      <c r="O938" s="295"/>
      <c r="P938" s="295"/>
      <c r="Q938" s="295"/>
      <c r="R938" s="295"/>
      <c r="S938" s="295"/>
      <c r="T938" s="295"/>
      <c r="U938" s="295"/>
      <c r="V938" s="295"/>
      <c r="W938" s="295"/>
      <c r="X938" s="295"/>
      <c r="Y938" s="411">
        <f t="shared" ref="Y938:AL938" si="291">Y937</f>
        <v>0</v>
      </c>
      <c r="Z938" s="411">
        <f t="shared" si="291"/>
        <v>0</v>
      </c>
      <c r="AA938" s="411">
        <f t="shared" si="291"/>
        <v>0</v>
      </c>
      <c r="AB938" s="411">
        <f t="shared" si="291"/>
        <v>0</v>
      </c>
      <c r="AC938" s="411">
        <f t="shared" si="291"/>
        <v>0</v>
      </c>
      <c r="AD938" s="411">
        <f t="shared" si="291"/>
        <v>0</v>
      </c>
      <c r="AE938" s="411">
        <f t="shared" si="291"/>
        <v>0</v>
      </c>
      <c r="AF938" s="411">
        <f t="shared" si="291"/>
        <v>0</v>
      </c>
      <c r="AG938" s="411">
        <f t="shared" si="291"/>
        <v>0</v>
      </c>
      <c r="AH938" s="411">
        <f t="shared" si="291"/>
        <v>0</v>
      </c>
      <c r="AI938" s="411">
        <f t="shared" si="291"/>
        <v>0</v>
      </c>
      <c r="AJ938" s="411">
        <f t="shared" si="291"/>
        <v>0</v>
      </c>
      <c r="AK938" s="411">
        <f t="shared" si="291"/>
        <v>0</v>
      </c>
      <c r="AL938" s="411">
        <f t="shared" si="291"/>
        <v>0</v>
      </c>
      <c r="AM938" s="306"/>
    </row>
    <row r="939" spans="1:39" hidden="1" outlineLevel="1">
      <c r="A939" s="531"/>
      <c r="B939" s="428"/>
      <c r="C939" s="291"/>
      <c r="D939" s="291"/>
      <c r="E939" s="291"/>
      <c r="F939" s="291"/>
      <c r="G939" s="291"/>
      <c r="H939" s="291"/>
      <c r="I939" s="291"/>
      <c r="J939" s="291"/>
      <c r="K939" s="291"/>
      <c r="L939" s="291"/>
      <c r="M939" s="291"/>
      <c r="N939" s="291"/>
      <c r="O939" s="291"/>
      <c r="P939" s="291"/>
      <c r="Q939" s="291"/>
      <c r="R939" s="291"/>
      <c r="S939" s="291"/>
      <c r="T939" s="291"/>
      <c r="U939" s="291"/>
      <c r="V939" s="291"/>
      <c r="W939" s="291"/>
      <c r="X939" s="291"/>
      <c r="Y939" s="412"/>
      <c r="Z939" s="425"/>
      <c r="AA939" s="425"/>
      <c r="AB939" s="425"/>
      <c r="AC939" s="425"/>
      <c r="AD939" s="425"/>
      <c r="AE939" s="425"/>
      <c r="AF939" s="425"/>
      <c r="AG939" s="425"/>
      <c r="AH939" s="425"/>
      <c r="AI939" s="425"/>
      <c r="AJ939" s="425"/>
      <c r="AK939" s="425"/>
      <c r="AL939" s="425"/>
      <c r="AM939" s="306"/>
    </row>
    <row r="940" spans="1:39" ht="30" hidden="1" outlineLevel="1">
      <c r="A940" s="531">
        <v>47</v>
      </c>
      <c r="B940" s="428" t="s">
        <v>139</v>
      </c>
      <c r="C940" s="291" t="s">
        <v>25</v>
      </c>
      <c r="D940" s="295"/>
      <c r="E940" s="295"/>
      <c r="F940" s="295"/>
      <c r="G940" s="295"/>
      <c r="H940" s="295"/>
      <c r="I940" s="295"/>
      <c r="J940" s="295"/>
      <c r="K940" s="295"/>
      <c r="L940" s="295"/>
      <c r="M940" s="295"/>
      <c r="N940" s="295">
        <v>12</v>
      </c>
      <c r="O940" s="295"/>
      <c r="P940" s="295"/>
      <c r="Q940" s="295"/>
      <c r="R940" s="295"/>
      <c r="S940" s="295"/>
      <c r="T940" s="295"/>
      <c r="U940" s="295"/>
      <c r="V940" s="295"/>
      <c r="W940" s="295"/>
      <c r="X940" s="295"/>
      <c r="Y940" s="426"/>
      <c r="Z940" s="415"/>
      <c r="AA940" s="415"/>
      <c r="AB940" s="415"/>
      <c r="AC940" s="415"/>
      <c r="AD940" s="415"/>
      <c r="AE940" s="415"/>
      <c r="AF940" s="415"/>
      <c r="AG940" s="415"/>
      <c r="AH940" s="415"/>
      <c r="AI940" s="415"/>
      <c r="AJ940" s="415"/>
      <c r="AK940" s="415"/>
      <c r="AL940" s="415"/>
      <c r="AM940" s="296">
        <f>SUM(Y940:AL940)</f>
        <v>0</v>
      </c>
    </row>
    <row r="941" spans="1:39" hidden="1" outlineLevel="1">
      <c r="A941" s="531"/>
      <c r="B941" s="294" t="s">
        <v>342</v>
      </c>
      <c r="C941" s="291" t="s">
        <v>163</v>
      </c>
      <c r="D941" s="295"/>
      <c r="E941" s="295"/>
      <c r="F941" s="295"/>
      <c r="G941" s="295"/>
      <c r="H941" s="295"/>
      <c r="I941" s="295"/>
      <c r="J941" s="295"/>
      <c r="K941" s="295"/>
      <c r="L941" s="295"/>
      <c r="M941" s="295"/>
      <c r="N941" s="295">
        <f>N940</f>
        <v>12</v>
      </c>
      <c r="O941" s="295"/>
      <c r="P941" s="295"/>
      <c r="Q941" s="295"/>
      <c r="R941" s="295"/>
      <c r="S941" s="295"/>
      <c r="T941" s="295"/>
      <c r="U941" s="295"/>
      <c r="V941" s="295"/>
      <c r="W941" s="295"/>
      <c r="X941" s="295"/>
      <c r="Y941" s="411">
        <f t="shared" ref="Y941:AL941" si="292">Y940</f>
        <v>0</v>
      </c>
      <c r="Z941" s="411">
        <f t="shared" si="292"/>
        <v>0</v>
      </c>
      <c r="AA941" s="411">
        <f t="shared" si="292"/>
        <v>0</v>
      </c>
      <c r="AB941" s="411">
        <f t="shared" si="292"/>
        <v>0</v>
      </c>
      <c r="AC941" s="411">
        <f t="shared" si="292"/>
        <v>0</v>
      </c>
      <c r="AD941" s="411">
        <f t="shared" si="292"/>
        <v>0</v>
      </c>
      <c r="AE941" s="411">
        <f t="shared" si="292"/>
        <v>0</v>
      </c>
      <c r="AF941" s="411">
        <f t="shared" si="292"/>
        <v>0</v>
      </c>
      <c r="AG941" s="411">
        <f t="shared" si="292"/>
        <v>0</v>
      </c>
      <c r="AH941" s="411">
        <f t="shared" si="292"/>
        <v>0</v>
      </c>
      <c r="AI941" s="411">
        <f t="shared" si="292"/>
        <v>0</v>
      </c>
      <c r="AJ941" s="411">
        <f t="shared" si="292"/>
        <v>0</v>
      </c>
      <c r="AK941" s="411">
        <f t="shared" si="292"/>
        <v>0</v>
      </c>
      <c r="AL941" s="411">
        <f t="shared" si="292"/>
        <v>0</v>
      </c>
      <c r="AM941" s="306"/>
    </row>
    <row r="942" spans="1:39" hidden="1" outlineLevel="1">
      <c r="A942" s="531"/>
      <c r="B942" s="428"/>
      <c r="C942" s="291"/>
      <c r="D942" s="291"/>
      <c r="E942" s="291"/>
      <c r="F942" s="291"/>
      <c r="G942" s="291"/>
      <c r="H942" s="291"/>
      <c r="I942" s="291"/>
      <c r="J942" s="291"/>
      <c r="K942" s="291"/>
      <c r="L942" s="291"/>
      <c r="M942" s="291"/>
      <c r="N942" s="291"/>
      <c r="O942" s="291"/>
      <c r="P942" s="291"/>
      <c r="Q942" s="291"/>
      <c r="R942" s="291"/>
      <c r="S942" s="291"/>
      <c r="T942" s="291"/>
      <c r="U942" s="291"/>
      <c r="V942" s="291"/>
      <c r="W942" s="291"/>
      <c r="X942" s="291"/>
      <c r="Y942" s="412"/>
      <c r="Z942" s="425"/>
      <c r="AA942" s="425"/>
      <c r="AB942" s="425"/>
      <c r="AC942" s="425"/>
      <c r="AD942" s="425"/>
      <c r="AE942" s="425"/>
      <c r="AF942" s="425"/>
      <c r="AG942" s="425"/>
      <c r="AH942" s="425"/>
      <c r="AI942" s="425"/>
      <c r="AJ942" s="425"/>
      <c r="AK942" s="425"/>
      <c r="AL942" s="425"/>
      <c r="AM942" s="306"/>
    </row>
    <row r="943" spans="1:39" ht="45" hidden="1" outlineLevel="1">
      <c r="A943" s="531">
        <v>48</v>
      </c>
      <c r="B943" s="428" t="s">
        <v>140</v>
      </c>
      <c r="C943" s="291" t="s">
        <v>25</v>
      </c>
      <c r="D943" s="295"/>
      <c r="E943" s="295"/>
      <c r="F943" s="295"/>
      <c r="G943" s="295"/>
      <c r="H943" s="295"/>
      <c r="I943" s="295"/>
      <c r="J943" s="295"/>
      <c r="K943" s="295"/>
      <c r="L943" s="295"/>
      <c r="M943" s="295"/>
      <c r="N943" s="295">
        <v>12</v>
      </c>
      <c r="O943" s="295"/>
      <c r="P943" s="295"/>
      <c r="Q943" s="295"/>
      <c r="R943" s="295"/>
      <c r="S943" s="295"/>
      <c r="T943" s="295"/>
      <c r="U943" s="295"/>
      <c r="V943" s="295"/>
      <c r="W943" s="295"/>
      <c r="X943" s="295"/>
      <c r="Y943" s="426"/>
      <c r="Z943" s="415"/>
      <c r="AA943" s="415"/>
      <c r="AB943" s="415"/>
      <c r="AC943" s="415"/>
      <c r="AD943" s="415"/>
      <c r="AE943" s="415"/>
      <c r="AF943" s="415"/>
      <c r="AG943" s="415"/>
      <c r="AH943" s="415"/>
      <c r="AI943" s="415"/>
      <c r="AJ943" s="415"/>
      <c r="AK943" s="415"/>
      <c r="AL943" s="415"/>
      <c r="AM943" s="296">
        <f>SUM(Y943:AL943)</f>
        <v>0</v>
      </c>
    </row>
    <row r="944" spans="1:39" hidden="1" outlineLevel="1">
      <c r="A944" s="531"/>
      <c r="B944" s="294" t="s">
        <v>342</v>
      </c>
      <c r="C944" s="291" t="s">
        <v>163</v>
      </c>
      <c r="D944" s="295"/>
      <c r="E944" s="295"/>
      <c r="F944" s="295"/>
      <c r="G944" s="295"/>
      <c r="H944" s="295"/>
      <c r="I944" s="295"/>
      <c r="J944" s="295"/>
      <c r="K944" s="295"/>
      <c r="L944" s="295"/>
      <c r="M944" s="295"/>
      <c r="N944" s="295">
        <f>N943</f>
        <v>12</v>
      </c>
      <c r="O944" s="295"/>
      <c r="P944" s="295"/>
      <c r="Q944" s="295"/>
      <c r="R944" s="295"/>
      <c r="S944" s="295"/>
      <c r="T944" s="295"/>
      <c r="U944" s="295"/>
      <c r="V944" s="295"/>
      <c r="W944" s="295"/>
      <c r="X944" s="295"/>
      <c r="Y944" s="411">
        <f t="shared" ref="Y944:AL944" si="293">Y943</f>
        <v>0</v>
      </c>
      <c r="Z944" s="411">
        <f t="shared" si="293"/>
        <v>0</v>
      </c>
      <c r="AA944" s="411">
        <f t="shared" si="293"/>
        <v>0</v>
      </c>
      <c r="AB944" s="411">
        <f t="shared" si="293"/>
        <v>0</v>
      </c>
      <c r="AC944" s="411">
        <f t="shared" si="293"/>
        <v>0</v>
      </c>
      <c r="AD944" s="411">
        <f t="shared" si="293"/>
        <v>0</v>
      </c>
      <c r="AE944" s="411">
        <f t="shared" si="293"/>
        <v>0</v>
      </c>
      <c r="AF944" s="411">
        <f t="shared" si="293"/>
        <v>0</v>
      </c>
      <c r="AG944" s="411">
        <f t="shared" si="293"/>
        <v>0</v>
      </c>
      <c r="AH944" s="411">
        <f t="shared" si="293"/>
        <v>0</v>
      </c>
      <c r="AI944" s="411">
        <f t="shared" si="293"/>
        <v>0</v>
      </c>
      <c r="AJ944" s="411">
        <f t="shared" si="293"/>
        <v>0</v>
      </c>
      <c r="AK944" s="411">
        <f t="shared" si="293"/>
        <v>0</v>
      </c>
      <c r="AL944" s="411">
        <f t="shared" si="293"/>
        <v>0</v>
      </c>
      <c r="AM944" s="306"/>
    </row>
    <row r="945" spans="1:39" hidden="1" outlineLevel="1">
      <c r="A945" s="531"/>
      <c r="B945" s="428"/>
      <c r="C945" s="291"/>
      <c r="D945" s="291"/>
      <c r="E945" s="291"/>
      <c r="F945" s="291"/>
      <c r="G945" s="291"/>
      <c r="H945" s="291"/>
      <c r="I945" s="291"/>
      <c r="J945" s="291"/>
      <c r="K945" s="291"/>
      <c r="L945" s="291"/>
      <c r="M945" s="291"/>
      <c r="N945" s="291"/>
      <c r="O945" s="291"/>
      <c r="P945" s="291"/>
      <c r="Q945" s="291"/>
      <c r="R945" s="291"/>
      <c r="S945" s="291"/>
      <c r="T945" s="291"/>
      <c r="U945" s="291"/>
      <c r="V945" s="291"/>
      <c r="W945" s="291"/>
      <c r="X945" s="291"/>
      <c r="Y945" s="412"/>
      <c r="Z945" s="425"/>
      <c r="AA945" s="425"/>
      <c r="AB945" s="425"/>
      <c r="AC945" s="425"/>
      <c r="AD945" s="425"/>
      <c r="AE945" s="425"/>
      <c r="AF945" s="425"/>
      <c r="AG945" s="425"/>
      <c r="AH945" s="425"/>
      <c r="AI945" s="425"/>
      <c r="AJ945" s="425"/>
      <c r="AK945" s="425"/>
      <c r="AL945" s="425"/>
      <c r="AM945" s="306"/>
    </row>
    <row r="946" spans="1:39" ht="30" hidden="1" outlineLevel="1">
      <c r="A946" s="531">
        <v>49</v>
      </c>
      <c r="B946" s="428" t="s">
        <v>141</v>
      </c>
      <c r="C946" s="291" t="s">
        <v>25</v>
      </c>
      <c r="D946" s="295"/>
      <c r="E946" s="295"/>
      <c r="F946" s="295"/>
      <c r="G946" s="295"/>
      <c r="H946" s="295"/>
      <c r="I946" s="295"/>
      <c r="J946" s="295"/>
      <c r="K946" s="295"/>
      <c r="L946" s="295"/>
      <c r="M946" s="295"/>
      <c r="N946" s="295">
        <v>12</v>
      </c>
      <c r="O946" s="295"/>
      <c r="P946" s="295"/>
      <c r="Q946" s="295"/>
      <c r="R946" s="295"/>
      <c r="S946" s="295"/>
      <c r="T946" s="295"/>
      <c r="U946" s="295"/>
      <c r="V946" s="295"/>
      <c r="W946" s="295"/>
      <c r="X946" s="295"/>
      <c r="Y946" s="426"/>
      <c r="Z946" s="415"/>
      <c r="AA946" s="415"/>
      <c r="AB946" s="415"/>
      <c r="AC946" s="415"/>
      <c r="AD946" s="415"/>
      <c r="AE946" s="415"/>
      <c r="AF946" s="415"/>
      <c r="AG946" s="415"/>
      <c r="AH946" s="415"/>
      <c r="AI946" s="415"/>
      <c r="AJ946" s="415"/>
      <c r="AK946" s="415"/>
      <c r="AL946" s="415"/>
      <c r="AM946" s="296">
        <f>SUM(Y946:AL946)</f>
        <v>0</v>
      </c>
    </row>
    <row r="947" spans="1:39" hidden="1" outlineLevel="1">
      <c r="A947" s="531"/>
      <c r="B947" s="294" t="s">
        <v>342</v>
      </c>
      <c r="C947" s="291" t="s">
        <v>163</v>
      </c>
      <c r="D947" s="295"/>
      <c r="E947" s="295"/>
      <c r="F947" s="295"/>
      <c r="G947" s="295"/>
      <c r="H947" s="295"/>
      <c r="I947" s="295"/>
      <c r="J947" s="295"/>
      <c r="K947" s="295"/>
      <c r="L947" s="295"/>
      <c r="M947" s="295"/>
      <c r="N947" s="295">
        <f>N946</f>
        <v>12</v>
      </c>
      <c r="O947" s="295"/>
      <c r="P947" s="295"/>
      <c r="Q947" s="295"/>
      <c r="R947" s="295"/>
      <c r="S947" s="295"/>
      <c r="T947" s="295"/>
      <c r="U947" s="295"/>
      <c r="V947" s="295"/>
      <c r="W947" s="295"/>
      <c r="X947" s="295"/>
      <c r="Y947" s="411">
        <f t="shared" ref="Y947:AL947" si="294">Y946</f>
        <v>0</v>
      </c>
      <c r="Z947" s="411">
        <f t="shared" si="294"/>
        <v>0</v>
      </c>
      <c r="AA947" s="411">
        <f t="shared" si="294"/>
        <v>0</v>
      </c>
      <c r="AB947" s="411">
        <f t="shared" si="294"/>
        <v>0</v>
      </c>
      <c r="AC947" s="411">
        <f t="shared" si="294"/>
        <v>0</v>
      </c>
      <c r="AD947" s="411">
        <f t="shared" si="294"/>
        <v>0</v>
      </c>
      <c r="AE947" s="411">
        <f t="shared" si="294"/>
        <v>0</v>
      </c>
      <c r="AF947" s="411">
        <f t="shared" si="294"/>
        <v>0</v>
      </c>
      <c r="AG947" s="411">
        <f t="shared" si="294"/>
        <v>0</v>
      </c>
      <c r="AH947" s="411">
        <f t="shared" si="294"/>
        <v>0</v>
      </c>
      <c r="AI947" s="411">
        <f t="shared" si="294"/>
        <v>0</v>
      </c>
      <c r="AJ947" s="411">
        <f t="shared" si="294"/>
        <v>0</v>
      </c>
      <c r="AK947" s="411">
        <f t="shared" si="294"/>
        <v>0</v>
      </c>
      <c r="AL947" s="411">
        <f t="shared" si="294"/>
        <v>0</v>
      </c>
      <c r="AM947" s="306"/>
    </row>
    <row r="948" spans="1:39" hidden="1" outlineLevel="1">
      <c r="A948" s="531"/>
      <c r="B948" s="294"/>
      <c r="C948" s="305"/>
      <c r="D948" s="291"/>
      <c r="E948" s="291"/>
      <c r="F948" s="291"/>
      <c r="G948" s="291"/>
      <c r="H948" s="291"/>
      <c r="I948" s="291"/>
      <c r="J948" s="291"/>
      <c r="K948" s="291"/>
      <c r="L948" s="291"/>
      <c r="M948" s="291"/>
      <c r="N948" s="291"/>
      <c r="O948" s="291"/>
      <c r="P948" s="291"/>
      <c r="Q948" s="291"/>
      <c r="R948" s="291"/>
      <c r="S948" s="291"/>
      <c r="T948" s="291"/>
      <c r="U948" s="291"/>
      <c r="V948" s="291"/>
      <c r="W948" s="291"/>
      <c r="X948" s="291"/>
      <c r="Y948" s="301"/>
      <c r="Z948" s="301"/>
      <c r="AA948" s="301"/>
      <c r="AB948" s="301"/>
      <c r="AC948" s="301"/>
      <c r="AD948" s="301"/>
      <c r="AE948" s="301"/>
      <c r="AF948" s="301"/>
      <c r="AG948" s="301"/>
      <c r="AH948" s="301"/>
      <c r="AI948" s="301"/>
      <c r="AJ948" s="301"/>
      <c r="AK948" s="301"/>
      <c r="AL948" s="301"/>
      <c r="AM948" s="306"/>
    </row>
    <row r="949" spans="1:39" ht="15.75" collapsed="1">
      <c r="B949" s="327" t="s">
        <v>328</v>
      </c>
      <c r="C949" s="329"/>
      <c r="D949" s="329">
        <f>SUM(D792:D947)</f>
        <v>0</v>
      </c>
      <c r="E949" s="329"/>
      <c r="F949" s="329"/>
      <c r="G949" s="329"/>
      <c r="H949" s="329"/>
      <c r="I949" s="329"/>
      <c r="J949" s="329"/>
      <c r="K949" s="329"/>
      <c r="L949" s="329"/>
      <c r="M949" s="329"/>
      <c r="N949" s="329"/>
      <c r="O949" s="329">
        <f>SUM(O792:O947)</f>
        <v>0</v>
      </c>
      <c r="P949" s="329"/>
      <c r="Q949" s="329"/>
      <c r="R949" s="329"/>
      <c r="S949" s="329"/>
      <c r="T949" s="329"/>
      <c r="U949" s="329"/>
      <c r="V949" s="329"/>
      <c r="W949" s="329"/>
      <c r="X949" s="329"/>
      <c r="Y949" s="329">
        <f>IF(Y790="kWh",SUMPRODUCT(D792:D947,Y792:Y947))</f>
        <v>0</v>
      </c>
      <c r="Z949" s="329">
        <f>IF(Z790="kWh",SUMPRODUCT(D792:D947,Z792:Z947))</f>
        <v>0</v>
      </c>
      <c r="AA949" s="329">
        <f>IF(AA790="kw",SUMPRODUCT(N792:N947,O792:O947,AA792:AA947),SUMPRODUCT(D792:D947,AA792:AA947))</f>
        <v>0</v>
      </c>
      <c r="AB949" s="329">
        <f>IF(AB790="kw",SUMPRODUCT(N792:N947,O792:O947,AB792:AB947),SUMPRODUCT(D792:D947,AB792:AB947))</f>
        <v>0</v>
      </c>
      <c r="AC949" s="329">
        <f>IF(AC790="kw",SUMPRODUCT(N792:N947,O792:O947,AC792:AC947),SUMPRODUCT(D792:D947,AC792:AC947))</f>
        <v>0</v>
      </c>
      <c r="AD949" s="329">
        <f>IF(AD790="kw",SUMPRODUCT(N792:N947,O792:O947,AD792:AD947),SUMPRODUCT(D792:D947,AD792:AD947))</f>
        <v>0</v>
      </c>
      <c r="AE949" s="329">
        <f>IF(AE790="kw",SUMPRODUCT(N792:N947,O792:O947,AE792:AE947),SUMPRODUCT(D792:D947,AE792:AE947))</f>
        <v>0</v>
      </c>
      <c r="AF949" s="329">
        <f>IF(AF790="kw",SUMPRODUCT(N792:N947,O792:O947,AF792:AF947),SUMPRODUCT(D792:D947,AF792:AF947))</f>
        <v>0</v>
      </c>
      <c r="AG949" s="329">
        <f>IF(AG790="kw",SUMPRODUCT(N792:N947,O792:O947,AG792:AG947),SUMPRODUCT(D792:D947,AG792:AG947))</f>
        <v>0</v>
      </c>
      <c r="AH949" s="329">
        <f>IF(AH790="kw",SUMPRODUCT(N792:N947,O792:O947,AH792:AH947),SUMPRODUCT(D792:D947,AH792:AH947))</f>
        <v>0</v>
      </c>
      <c r="AI949" s="329">
        <f>IF(AI790="kw",SUMPRODUCT(N792:N947,O792:O947,AI792:AI947),SUMPRODUCT(D792:D947,AI792:AI947))</f>
        <v>0</v>
      </c>
      <c r="AJ949" s="329">
        <f>IF(AJ790="kw",SUMPRODUCT(N792:N947,O792:O947,AJ792:AJ947),SUMPRODUCT(D792:D947,AJ792:AJ947))</f>
        <v>0</v>
      </c>
      <c r="AK949" s="329">
        <f>IF(AK790="kw",SUMPRODUCT(N792:N947,O792:O947,AK792:AK947),SUMPRODUCT(D792:D947,AK792:AK947))</f>
        <v>0</v>
      </c>
      <c r="AL949" s="329">
        <f>IF(AL790="kw",SUMPRODUCT(N792:N947,O792:O947,AL792:AL947),SUMPRODUCT(D792:D947,AL792:AL947))</f>
        <v>0</v>
      </c>
      <c r="AM949" s="330"/>
    </row>
    <row r="950" spans="1:39" ht="15.75">
      <c r="B950" s="391" t="s">
        <v>329</v>
      </c>
      <c r="C950" s="392"/>
      <c r="D950" s="392"/>
      <c r="E950" s="392"/>
      <c r="F950" s="392"/>
      <c r="G950" s="392"/>
      <c r="H950" s="392"/>
      <c r="I950" s="392"/>
      <c r="J950" s="392"/>
      <c r="K950" s="392"/>
      <c r="L950" s="392"/>
      <c r="M950" s="392"/>
      <c r="N950" s="392"/>
      <c r="O950" s="392"/>
      <c r="P950" s="392"/>
      <c r="Q950" s="392"/>
      <c r="R950" s="392"/>
      <c r="S950" s="392"/>
      <c r="T950" s="392"/>
      <c r="U950" s="392"/>
      <c r="V950" s="392"/>
      <c r="W950" s="392"/>
      <c r="X950" s="392"/>
      <c r="Y950" s="392">
        <f>HLOOKUP(Y600,'2. LRAMVA Threshold'!$B$42:$Q$53,11,FALSE)</f>
        <v>0</v>
      </c>
      <c r="Z950" s="392">
        <f>HLOOKUP(Z600,'2. LRAMVA Threshold'!$B$42:$Q$53,11,FALSE)</f>
        <v>0</v>
      </c>
      <c r="AA950" s="392">
        <f>HLOOKUP(AA600,'2. LRAMVA Threshold'!$B$42:$Q$53,11,FALSE)</f>
        <v>0</v>
      </c>
      <c r="AB950" s="392">
        <f>HLOOKUP(AB600,'2. LRAMVA Threshold'!$B$42:$Q$53,11,FALSE)</f>
        <v>0</v>
      </c>
      <c r="AC950" s="392">
        <f>HLOOKUP(AC600,'2. LRAMVA Threshold'!$B$42:$Q$53,11,FALSE)</f>
        <v>0</v>
      </c>
      <c r="AD950" s="392">
        <f>HLOOKUP(AD600,'2. LRAMVA Threshold'!$B$42:$Q$53,11,FALSE)</f>
        <v>0</v>
      </c>
      <c r="AE950" s="392">
        <f>HLOOKUP(AE600,'2. LRAMVA Threshold'!$B$42:$Q$53,11,FALSE)</f>
        <v>0</v>
      </c>
      <c r="AF950" s="392">
        <f>HLOOKUP(AF600,'2. LRAMVA Threshold'!$B$42:$Q$53,11,FALSE)</f>
        <v>0</v>
      </c>
      <c r="AG950" s="392">
        <f>HLOOKUP(AG600,'2. LRAMVA Threshold'!$B$42:$Q$53,11,FALSE)</f>
        <v>0</v>
      </c>
      <c r="AH950" s="392">
        <f>HLOOKUP(AH600,'2. LRAMVA Threshold'!$B$42:$Q$53,11,FALSE)</f>
        <v>0</v>
      </c>
      <c r="AI950" s="392">
        <f>HLOOKUP(AI600,'2. LRAMVA Threshold'!$B$42:$Q$53,11,FALSE)</f>
        <v>0</v>
      </c>
      <c r="AJ950" s="392">
        <f>HLOOKUP(AJ600,'2. LRAMVA Threshold'!$B$42:$Q$53,11,FALSE)</f>
        <v>0</v>
      </c>
      <c r="AK950" s="392">
        <f>HLOOKUP(AK600,'2. LRAMVA Threshold'!$B$42:$Q$53,11,FALSE)</f>
        <v>0</v>
      </c>
      <c r="AL950" s="392">
        <f>HLOOKUP(AL600,'2. LRAMVA Threshold'!$B$42:$Q$53,11,FALSE)</f>
        <v>0</v>
      </c>
      <c r="AM950" s="442"/>
    </row>
    <row r="951" spans="1:39">
      <c r="B951" s="394"/>
      <c r="C951" s="432"/>
      <c r="D951" s="433"/>
      <c r="E951" s="433"/>
      <c r="F951" s="433"/>
      <c r="G951" s="433"/>
      <c r="H951" s="433"/>
      <c r="I951" s="433"/>
      <c r="J951" s="433"/>
      <c r="K951" s="433"/>
      <c r="L951" s="433"/>
      <c r="M951" s="433"/>
      <c r="N951" s="433"/>
      <c r="O951" s="434"/>
      <c r="P951" s="433"/>
      <c r="Q951" s="433"/>
      <c r="R951" s="433"/>
      <c r="S951" s="435"/>
      <c r="T951" s="435"/>
      <c r="U951" s="435"/>
      <c r="V951" s="435"/>
      <c r="W951" s="433"/>
      <c r="X951" s="433"/>
      <c r="Y951" s="436"/>
      <c r="Z951" s="436"/>
      <c r="AA951" s="436"/>
      <c r="AB951" s="436"/>
      <c r="AC951" s="436"/>
      <c r="AD951" s="436"/>
      <c r="AE951" s="436"/>
      <c r="AF951" s="399"/>
      <c r="AG951" s="399"/>
      <c r="AH951" s="399"/>
      <c r="AI951" s="399"/>
      <c r="AJ951" s="399"/>
      <c r="AK951" s="399"/>
      <c r="AL951" s="399"/>
      <c r="AM951" s="400"/>
    </row>
    <row r="952" spans="1:39">
      <c r="B952" s="324" t="s">
        <v>330</v>
      </c>
      <c r="C952" s="338"/>
      <c r="D952" s="338"/>
      <c r="E952" s="376"/>
      <c r="F952" s="376"/>
      <c r="G952" s="376"/>
      <c r="H952" s="376"/>
      <c r="I952" s="376"/>
      <c r="J952" s="376"/>
      <c r="K952" s="376"/>
      <c r="L952" s="376"/>
      <c r="M952" s="376"/>
      <c r="N952" s="376"/>
      <c r="O952" s="291"/>
      <c r="P952" s="340"/>
      <c r="Q952" s="340"/>
      <c r="R952" s="340"/>
      <c r="S952" s="339"/>
      <c r="T952" s="339"/>
      <c r="U952" s="339"/>
      <c r="V952" s="339"/>
      <c r="W952" s="340"/>
      <c r="X952" s="340"/>
      <c r="Y952" s="341">
        <f>HLOOKUP(Y$35,'3.  Distribution Rates'!$C$122:$P$133,11,FALSE)</f>
        <v>0</v>
      </c>
      <c r="Z952" s="341">
        <f>HLOOKUP(Z$35,'3.  Distribution Rates'!$C$122:$P$133,11,FALSE)</f>
        <v>0</v>
      </c>
      <c r="AA952" s="341">
        <f>HLOOKUP(AA$35,'3.  Distribution Rates'!$C$122:$P$133,11,FALSE)</f>
        <v>0</v>
      </c>
      <c r="AB952" s="341">
        <f>HLOOKUP(AB$35,'3.  Distribution Rates'!$C$122:$P$133,11,FALSE)</f>
        <v>0</v>
      </c>
      <c r="AC952" s="341">
        <f>HLOOKUP(AC$35,'3.  Distribution Rates'!$C$122:$P$133,11,FALSE)</f>
        <v>0</v>
      </c>
      <c r="AD952" s="341">
        <f>HLOOKUP(AD$35,'3.  Distribution Rates'!$C$122:$P$133,11,FALSE)</f>
        <v>0</v>
      </c>
      <c r="AE952" s="341">
        <f>HLOOKUP(AE$35,'3.  Distribution Rates'!$C$122:$P$133,11,FALSE)</f>
        <v>0</v>
      </c>
      <c r="AF952" s="341">
        <f>HLOOKUP(AF$35,'3.  Distribution Rates'!$C$122:$P$133,11,FALSE)</f>
        <v>0</v>
      </c>
      <c r="AG952" s="341">
        <f>HLOOKUP(AG$35,'3.  Distribution Rates'!$C$122:$P$133,11,FALSE)</f>
        <v>0</v>
      </c>
      <c r="AH952" s="341">
        <f>HLOOKUP(AH$35,'3.  Distribution Rates'!$C$122:$P$133,11,FALSE)</f>
        <v>0</v>
      </c>
      <c r="AI952" s="341">
        <f>HLOOKUP(AI$35,'3.  Distribution Rates'!$C$122:$P$133,11,FALSE)</f>
        <v>0</v>
      </c>
      <c r="AJ952" s="341">
        <f>HLOOKUP(AJ$35,'3.  Distribution Rates'!$C$122:$P$133,11,FALSE)</f>
        <v>0</v>
      </c>
      <c r="AK952" s="341">
        <f>HLOOKUP(AK$35,'3.  Distribution Rates'!$C$122:$P$133,11,FALSE)</f>
        <v>0</v>
      </c>
      <c r="AL952" s="341">
        <f>HLOOKUP(AL$35,'3.  Distribution Rates'!$C$122:$P$133,11,FALSE)</f>
        <v>0</v>
      </c>
      <c r="AM952" s="377"/>
    </row>
    <row r="953" spans="1:39">
      <c r="B953" s="324" t="s">
        <v>331</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'4.  2011-2014 LRAM'!Y142*Y952</f>
        <v>0</v>
      </c>
      <c r="Z953" s="378">
        <f>'4.  2011-2014 LRAM'!Z142*Z952</f>
        <v>0</v>
      </c>
      <c r="AA953" s="378">
        <f>'4.  2011-2014 LRAM'!AA142*AA952</f>
        <v>0</v>
      </c>
      <c r="AB953" s="378">
        <f>'4.  2011-2014 LRAM'!AB142*AB952</f>
        <v>0</v>
      </c>
      <c r="AC953" s="378">
        <f>'4.  2011-2014 LRAM'!AC142*AC952</f>
        <v>0</v>
      </c>
      <c r="AD953" s="378">
        <f>'4.  2011-2014 LRAM'!AD142*AD952</f>
        <v>0</v>
      </c>
      <c r="AE953" s="378">
        <f>'4.  2011-2014 LRAM'!AE142*AE952</f>
        <v>0</v>
      </c>
      <c r="AF953" s="378">
        <f>'4.  2011-2014 LRAM'!AF142*AF952</f>
        <v>0</v>
      </c>
      <c r="AG953" s="378">
        <f>'4.  2011-2014 LRAM'!AG142*AG952</f>
        <v>0</v>
      </c>
      <c r="AH953" s="378">
        <f>'4.  2011-2014 LRAM'!AH142*AH952</f>
        <v>0</v>
      </c>
      <c r="AI953" s="378">
        <f>'4.  2011-2014 LRAM'!AI142*AI952</f>
        <v>0</v>
      </c>
      <c r="AJ953" s="378">
        <f>'4.  2011-2014 LRAM'!AJ142*AJ952</f>
        <v>0</v>
      </c>
      <c r="AK953" s="378">
        <f>'4.  2011-2014 LRAM'!AK142*AK952</f>
        <v>0</v>
      </c>
      <c r="AL953" s="378">
        <f>'4.  2011-2014 LRAM'!AL142*AL952</f>
        <v>0</v>
      </c>
      <c r="AM953" s="628">
        <f t="shared" ref="AM953:AM961" si="295">SUM(Y953:AL953)</f>
        <v>0</v>
      </c>
    </row>
    <row r="954" spans="1:39">
      <c r="B954" s="324" t="s">
        <v>332</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'4.  2011-2014 LRAM'!Y271*Y952</f>
        <v>0</v>
      </c>
      <c r="Z954" s="378">
        <f>'4.  2011-2014 LRAM'!Z271*Z952</f>
        <v>0</v>
      </c>
      <c r="AA954" s="378">
        <f>'4.  2011-2014 LRAM'!AA271*AA952</f>
        <v>0</v>
      </c>
      <c r="AB954" s="378">
        <f>'4.  2011-2014 LRAM'!AB271*AB952</f>
        <v>0</v>
      </c>
      <c r="AC954" s="378">
        <f>'4.  2011-2014 LRAM'!AC271*AC952</f>
        <v>0</v>
      </c>
      <c r="AD954" s="378">
        <f>'4.  2011-2014 LRAM'!AD271*AD952</f>
        <v>0</v>
      </c>
      <c r="AE954" s="378">
        <f>'4.  2011-2014 LRAM'!AE271*AE952</f>
        <v>0</v>
      </c>
      <c r="AF954" s="378">
        <f>'4.  2011-2014 LRAM'!AF271*AF952</f>
        <v>0</v>
      </c>
      <c r="AG954" s="378">
        <f>'4.  2011-2014 LRAM'!AG271*AG952</f>
        <v>0</v>
      </c>
      <c r="AH954" s="378">
        <f>'4.  2011-2014 LRAM'!AH271*AH952</f>
        <v>0</v>
      </c>
      <c r="AI954" s="378">
        <f>'4.  2011-2014 LRAM'!AI271*AI952</f>
        <v>0</v>
      </c>
      <c r="AJ954" s="378">
        <f>'4.  2011-2014 LRAM'!AJ271*AJ952</f>
        <v>0</v>
      </c>
      <c r="AK954" s="378">
        <f>'4.  2011-2014 LRAM'!AK271*AK952</f>
        <v>0</v>
      </c>
      <c r="AL954" s="378">
        <f>'4.  2011-2014 LRAM'!AL271*AL952</f>
        <v>0</v>
      </c>
      <c r="AM954" s="628">
        <f t="shared" si="295"/>
        <v>0</v>
      </c>
    </row>
    <row r="955" spans="1:39">
      <c r="B955" s="324" t="s">
        <v>333</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'4.  2011-2014 LRAM'!Y400*Y952</f>
        <v>0</v>
      </c>
      <c r="Z955" s="378">
        <f>'4.  2011-2014 LRAM'!Z400*Z952</f>
        <v>0</v>
      </c>
      <c r="AA955" s="378">
        <f>'4.  2011-2014 LRAM'!AA400*AA952</f>
        <v>0</v>
      </c>
      <c r="AB955" s="378">
        <f>'4.  2011-2014 LRAM'!AB400*AB952</f>
        <v>0</v>
      </c>
      <c r="AC955" s="378">
        <f>'4.  2011-2014 LRAM'!AC400*AC952</f>
        <v>0</v>
      </c>
      <c r="AD955" s="378">
        <f>'4.  2011-2014 LRAM'!AD400*AD952</f>
        <v>0</v>
      </c>
      <c r="AE955" s="378">
        <f>'4.  2011-2014 LRAM'!AE400*AE952</f>
        <v>0</v>
      </c>
      <c r="AF955" s="378">
        <f>'4.  2011-2014 LRAM'!AF400*AF952</f>
        <v>0</v>
      </c>
      <c r="AG955" s="378">
        <f>'4.  2011-2014 LRAM'!AG400*AG952</f>
        <v>0</v>
      </c>
      <c r="AH955" s="378">
        <f>'4.  2011-2014 LRAM'!AH400*AH952</f>
        <v>0</v>
      </c>
      <c r="AI955" s="378">
        <f>'4.  2011-2014 LRAM'!AI400*AI952</f>
        <v>0</v>
      </c>
      <c r="AJ955" s="378">
        <f>'4.  2011-2014 LRAM'!AJ400*AJ952</f>
        <v>0</v>
      </c>
      <c r="AK955" s="378">
        <f>'4.  2011-2014 LRAM'!AK400*AK952</f>
        <v>0</v>
      </c>
      <c r="AL955" s="378">
        <f>'4.  2011-2014 LRAM'!AL400*AL952</f>
        <v>0</v>
      </c>
      <c r="AM955" s="628">
        <f t="shared" si="295"/>
        <v>0</v>
      </c>
    </row>
    <row r="956" spans="1:39">
      <c r="B956" s="324" t="s">
        <v>334</v>
      </c>
      <c r="C956" s="345"/>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8">
        <f>'4.  2011-2014 LRAM'!Y533*Y952</f>
        <v>0</v>
      </c>
      <c r="Z956" s="378">
        <f>'4.  2011-2014 LRAM'!Z533*Z952</f>
        <v>0</v>
      </c>
      <c r="AA956" s="378">
        <f>'4.  2011-2014 LRAM'!AA533*AA952</f>
        <v>0</v>
      </c>
      <c r="AB956" s="378">
        <f>'4.  2011-2014 LRAM'!AB533*AB952</f>
        <v>0</v>
      </c>
      <c r="AC956" s="378">
        <f>'4.  2011-2014 LRAM'!AC533*AC952</f>
        <v>0</v>
      </c>
      <c r="AD956" s="378">
        <f>'4.  2011-2014 LRAM'!AD533*AD952</f>
        <v>0</v>
      </c>
      <c r="AE956" s="378">
        <f>'4.  2011-2014 LRAM'!AE533*AE952</f>
        <v>0</v>
      </c>
      <c r="AF956" s="378">
        <f>'4.  2011-2014 LRAM'!AF533*AF952</f>
        <v>0</v>
      </c>
      <c r="AG956" s="378">
        <f>'4.  2011-2014 LRAM'!AG533*AG952</f>
        <v>0</v>
      </c>
      <c r="AH956" s="378">
        <f>'4.  2011-2014 LRAM'!AH533*AH952</f>
        <v>0</v>
      </c>
      <c r="AI956" s="378">
        <f>'4.  2011-2014 LRAM'!AI533*AI952</f>
        <v>0</v>
      </c>
      <c r="AJ956" s="378">
        <f>'4.  2011-2014 LRAM'!AJ533*AJ952</f>
        <v>0</v>
      </c>
      <c r="AK956" s="378">
        <f>'4.  2011-2014 LRAM'!AK533*AK952</f>
        <v>0</v>
      </c>
      <c r="AL956" s="378">
        <f>'4.  2011-2014 LRAM'!AL533*AL952</f>
        <v>0</v>
      </c>
      <c r="AM956" s="628">
        <f t="shared" si="295"/>
        <v>0</v>
      </c>
    </row>
    <row r="957" spans="1:39">
      <c r="B957" s="324" t="s">
        <v>335</v>
      </c>
      <c r="C957" s="345"/>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8">
        <f t="shared" ref="Y957:AL957" si="296">Y213*Y952</f>
        <v>0</v>
      </c>
      <c r="Z957" s="378">
        <f t="shared" si="296"/>
        <v>0</v>
      </c>
      <c r="AA957" s="378">
        <f t="shared" si="296"/>
        <v>0</v>
      </c>
      <c r="AB957" s="378">
        <f t="shared" si="296"/>
        <v>0</v>
      </c>
      <c r="AC957" s="378">
        <f t="shared" si="296"/>
        <v>0</v>
      </c>
      <c r="AD957" s="378">
        <f t="shared" si="296"/>
        <v>0</v>
      </c>
      <c r="AE957" s="378">
        <f t="shared" si="296"/>
        <v>0</v>
      </c>
      <c r="AF957" s="378">
        <f t="shared" si="296"/>
        <v>0</v>
      </c>
      <c r="AG957" s="378">
        <f t="shared" si="296"/>
        <v>0</v>
      </c>
      <c r="AH957" s="378">
        <f t="shared" si="296"/>
        <v>0</v>
      </c>
      <c r="AI957" s="378">
        <f t="shared" si="296"/>
        <v>0</v>
      </c>
      <c r="AJ957" s="378">
        <f t="shared" si="296"/>
        <v>0</v>
      </c>
      <c r="AK957" s="378">
        <f t="shared" si="296"/>
        <v>0</v>
      </c>
      <c r="AL957" s="378">
        <f t="shared" si="296"/>
        <v>0</v>
      </c>
      <c r="AM957" s="628">
        <f t="shared" si="295"/>
        <v>0</v>
      </c>
    </row>
    <row r="958" spans="1:39">
      <c r="B958" s="324" t="s">
        <v>336</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 t="shared" ref="Y958:AL958" si="297">Y401*Y952</f>
        <v>0</v>
      </c>
      <c r="Z958" s="378">
        <f t="shared" si="297"/>
        <v>0</v>
      </c>
      <c r="AA958" s="378">
        <f t="shared" si="297"/>
        <v>0</v>
      </c>
      <c r="AB958" s="378">
        <f t="shared" si="297"/>
        <v>0</v>
      </c>
      <c r="AC958" s="378">
        <f t="shared" si="297"/>
        <v>0</v>
      </c>
      <c r="AD958" s="378">
        <f t="shared" si="297"/>
        <v>0</v>
      </c>
      <c r="AE958" s="378">
        <f t="shared" si="297"/>
        <v>0</v>
      </c>
      <c r="AF958" s="378">
        <f t="shared" si="297"/>
        <v>0</v>
      </c>
      <c r="AG958" s="378">
        <f t="shared" si="297"/>
        <v>0</v>
      </c>
      <c r="AH958" s="378">
        <f t="shared" si="297"/>
        <v>0</v>
      </c>
      <c r="AI958" s="378">
        <f t="shared" si="297"/>
        <v>0</v>
      </c>
      <c r="AJ958" s="378">
        <f t="shared" si="297"/>
        <v>0</v>
      </c>
      <c r="AK958" s="378">
        <f t="shared" si="297"/>
        <v>0</v>
      </c>
      <c r="AL958" s="378">
        <f t="shared" si="297"/>
        <v>0</v>
      </c>
      <c r="AM958" s="628">
        <f t="shared" si="295"/>
        <v>0</v>
      </c>
    </row>
    <row r="959" spans="1:39">
      <c r="B959" s="324" t="s">
        <v>337</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 t="shared" ref="Y959:AL959" si="298">Y593*Y952</f>
        <v>0</v>
      </c>
      <c r="Z959" s="378">
        <f t="shared" si="298"/>
        <v>0</v>
      </c>
      <c r="AA959" s="378">
        <f t="shared" si="298"/>
        <v>0</v>
      </c>
      <c r="AB959" s="378">
        <f t="shared" si="298"/>
        <v>0</v>
      </c>
      <c r="AC959" s="378">
        <f t="shared" si="298"/>
        <v>0</v>
      </c>
      <c r="AD959" s="378">
        <f t="shared" si="298"/>
        <v>0</v>
      </c>
      <c r="AE959" s="378">
        <f t="shared" si="298"/>
        <v>0</v>
      </c>
      <c r="AF959" s="378">
        <f t="shared" si="298"/>
        <v>0</v>
      </c>
      <c r="AG959" s="378">
        <f t="shared" si="298"/>
        <v>0</v>
      </c>
      <c r="AH959" s="378">
        <f t="shared" si="298"/>
        <v>0</v>
      </c>
      <c r="AI959" s="378">
        <f t="shared" si="298"/>
        <v>0</v>
      </c>
      <c r="AJ959" s="378">
        <f t="shared" si="298"/>
        <v>0</v>
      </c>
      <c r="AK959" s="378">
        <f t="shared" si="298"/>
        <v>0</v>
      </c>
      <c r="AL959" s="378">
        <f t="shared" si="298"/>
        <v>0</v>
      </c>
      <c r="AM959" s="628">
        <f t="shared" si="295"/>
        <v>0</v>
      </c>
    </row>
    <row r="960" spans="1:39">
      <c r="B960" s="324" t="s">
        <v>338</v>
      </c>
      <c r="C960" s="345"/>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8">
        <f t="shared" ref="Y960:AL960" si="299">Y782*Y952</f>
        <v>0</v>
      </c>
      <c r="Z960" s="378">
        <f t="shared" si="299"/>
        <v>0</v>
      </c>
      <c r="AA960" s="378">
        <f t="shared" si="299"/>
        <v>0</v>
      </c>
      <c r="AB960" s="378">
        <f t="shared" si="299"/>
        <v>0</v>
      </c>
      <c r="AC960" s="378">
        <f t="shared" si="299"/>
        <v>0</v>
      </c>
      <c r="AD960" s="378">
        <f t="shared" si="299"/>
        <v>0</v>
      </c>
      <c r="AE960" s="378">
        <f t="shared" si="299"/>
        <v>0</v>
      </c>
      <c r="AF960" s="378">
        <f t="shared" si="299"/>
        <v>0</v>
      </c>
      <c r="AG960" s="378">
        <f t="shared" si="299"/>
        <v>0</v>
      </c>
      <c r="AH960" s="378">
        <f t="shared" si="299"/>
        <v>0</v>
      </c>
      <c r="AI960" s="378">
        <f t="shared" si="299"/>
        <v>0</v>
      </c>
      <c r="AJ960" s="378">
        <f t="shared" si="299"/>
        <v>0</v>
      </c>
      <c r="AK960" s="378">
        <f t="shared" si="299"/>
        <v>0</v>
      </c>
      <c r="AL960" s="378">
        <f t="shared" si="299"/>
        <v>0</v>
      </c>
      <c r="AM960" s="628">
        <f t="shared" si="295"/>
        <v>0</v>
      </c>
    </row>
    <row r="961" spans="1:39">
      <c r="B961" s="324" t="s">
        <v>339</v>
      </c>
      <c r="C961" s="345"/>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8">
        <f>Y949*Y952</f>
        <v>0</v>
      </c>
      <c r="Z961" s="378">
        <f t="shared" ref="Z961:AL961" si="300">Z949*Z952</f>
        <v>0</v>
      </c>
      <c r="AA961" s="378">
        <f t="shared" si="300"/>
        <v>0</v>
      </c>
      <c r="AB961" s="378">
        <f t="shared" si="300"/>
        <v>0</v>
      </c>
      <c r="AC961" s="378">
        <f t="shared" si="300"/>
        <v>0</v>
      </c>
      <c r="AD961" s="378">
        <f t="shared" si="300"/>
        <v>0</v>
      </c>
      <c r="AE961" s="378">
        <f t="shared" si="300"/>
        <v>0</v>
      </c>
      <c r="AF961" s="378">
        <f t="shared" si="300"/>
        <v>0</v>
      </c>
      <c r="AG961" s="378">
        <f t="shared" si="300"/>
        <v>0</v>
      </c>
      <c r="AH961" s="378">
        <f t="shared" si="300"/>
        <v>0</v>
      </c>
      <c r="AI961" s="378">
        <f t="shared" si="300"/>
        <v>0</v>
      </c>
      <c r="AJ961" s="378">
        <f t="shared" si="300"/>
        <v>0</v>
      </c>
      <c r="AK961" s="378">
        <f t="shared" si="300"/>
        <v>0</v>
      </c>
      <c r="AL961" s="378">
        <f t="shared" si="300"/>
        <v>0</v>
      </c>
      <c r="AM961" s="628">
        <f t="shared" si="295"/>
        <v>0</v>
      </c>
    </row>
    <row r="962" spans="1:39" ht="15.75">
      <c r="B962" s="349" t="s">
        <v>343</v>
      </c>
      <c r="C962" s="345"/>
      <c r="D962" s="336"/>
      <c r="E962" s="334"/>
      <c r="F962" s="334"/>
      <c r="G962" s="334"/>
      <c r="H962" s="334"/>
      <c r="I962" s="334"/>
      <c r="J962" s="334"/>
      <c r="K962" s="334"/>
      <c r="L962" s="334"/>
      <c r="M962" s="334"/>
      <c r="N962" s="334"/>
      <c r="O962" s="300"/>
      <c r="P962" s="334"/>
      <c r="Q962" s="334"/>
      <c r="R962" s="334"/>
      <c r="S962" s="336"/>
      <c r="T962" s="336"/>
      <c r="U962" s="336"/>
      <c r="V962" s="336"/>
      <c r="W962" s="334"/>
      <c r="X962" s="334"/>
      <c r="Y962" s="346">
        <f>SUM(Y953:Y961)</f>
        <v>0</v>
      </c>
      <c r="Z962" s="346">
        <f t="shared" ref="Z962:AE962" si="301">SUM(Z953:Z961)</f>
        <v>0</v>
      </c>
      <c r="AA962" s="346">
        <f t="shared" si="301"/>
        <v>0</v>
      </c>
      <c r="AB962" s="346">
        <f t="shared" si="301"/>
        <v>0</v>
      </c>
      <c r="AC962" s="346">
        <f t="shared" si="301"/>
        <v>0</v>
      </c>
      <c r="AD962" s="346">
        <f t="shared" si="301"/>
        <v>0</v>
      </c>
      <c r="AE962" s="346">
        <f t="shared" si="301"/>
        <v>0</v>
      </c>
      <c r="AF962" s="346">
        <f>SUM(AF953:AF961)</f>
        <v>0</v>
      </c>
      <c r="AG962" s="346">
        <f t="shared" ref="AG962:AL962" si="302">SUM(AG953:AG961)</f>
        <v>0</v>
      </c>
      <c r="AH962" s="346">
        <f t="shared" si="302"/>
        <v>0</v>
      </c>
      <c r="AI962" s="346">
        <f t="shared" si="302"/>
        <v>0</v>
      </c>
      <c r="AJ962" s="346">
        <f t="shared" si="302"/>
        <v>0</v>
      </c>
      <c r="AK962" s="346">
        <f t="shared" si="302"/>
        <v>0</v>
      </c>
      <c r="AL962" s="346">
        <f t="shared" si="302"/>
        <v>0</v>
      </c>
      <c r="AM962" s="407">
        <f>SUM(AM953:AM961)</f>
        <v>0</v>
      </c>
    </row>
    <row r="963" spans="1:39" ht="15.75">
      <c r="B963" s="349" t="s">
        <v>344</v>
      </c>
      <c r="C963" s="345"/>
      <c r="D963" s="350"/>
      <c r="E963" s="334"/>
      <c r="F963" s="334"/>
      <c r="G963" s="334"/>
      <c r="H963" s="334"/>
      <c r="I963" s="334"/>
      <c r="J963" s="334"/>
      <c r="K963" s="334"/>
      <c r="L963" s="334"/>
      <c r="M963" s="334"/>
      <c r="N963" s="334"/>
      <c r="O963" s="300"/>
      <c r="P963" s="334"/>
      <c r="Q963" s="334"/>
      <c r="R963" s="334"/>
      <c r="S963" s="336"/>
      <c r="T963" s="336"/>
      <c r="U963" s="336"/>
      <c r="V963" s="336"/>
      <c r="W963" s="334"/>
      <c r="X963" s="334"/>
      <c r="Y963" s="347">
        <f>Y950*Y952</f>
        <v>0</v>
      </c>
      <c r="Z963" s="347">
        <f t="shared" ref="Z963:AE963" si="303">Z950*Z952</f>
        <v>0</v>
      </c>
      <c r="AA963" s="347">
        <f t="shared" si="303"/>
        <v>0</v>
      </c>
      <c r="AB963" s="347">
        <f t="shared" si="303"/>
        <v>0</v>
      </c>
      <c r="AC963" s="347">
        <f t="shared" si="303"/>
        <v>0</v>
      </c>
      <c r="AD963" s="347">
        <f t="shared" si="303"/>
        <v>0</v>
      </c>
      <c r="AE963" s="347">
        <f t="shared" si="303"/>
        <v>0</v>
      </c>
      <c r="AF963" s="347">
        <f>AF950*AF952</f>
        <v>0</v>
      </c>
      <c r="AG963" s="347">
        <f t="shared" ref="AG963:AL963" si="304">AG950*AG952</f>
        <v>0</v>
      </c>
      <c r="AH963" s="347">
        <f t="shared" si="304"/>
        <v>0</v>
      </c>
      <c r="AI963" s="347">
        <f t="shared" si="304"/>
        <v>0</v>
      </c>
      <c r="AJ963" s="347">
        <f t="shared" si="304"/>
        <v>0</v>
      </c>
      <c r="AK963" s="347">
        <f t="shared" si="304"/>
        <v>0</v>
      </c>
      <c r="AL963" s="347">
        <f t="shared" si="304"/>
        <v>0</v>
      </c>
      <c r="AM963" s="407">
        <f>SUM(Y963:AL963)</f>
        <v>0</v>
      </c>
    </row>
    <row r="964" spans="1:39" ht="15.75">
      <c r="B964" s="349" t="s">
        <v>345</v>
      </c>
      <c r="C964" s="345"/>
      <c r="D964" s="350"/>
      <c r="E964" s="334"/>
      <c r="F964" s="334"/>
      <c r="G964" s="334"/>
      <c r="H964" s="334"/>
      <c r="I964" s="334"/>
      <c r="J964" s="334"/>
      <c r="K964" s="334"/>
      <c r="L964" s="334"/>
      <c r="M964" s="334"/>
      <c r="N964" s="334"/>
      <c r="O964" s="300"/>
      <c r="P964" s="334"/>
      <c r="Q964" s="334"/>
      <c r="R964" s="334"/>
      <c r="S964" s="350"/>
      <c r="T964" s="350"/>
      <c r="U964" s="350"/>
      <c r="V964" s="350"/>
      <c r="W964" s="334"/>
      <c r="X964" s="334"/>
      <c r="Y964" s="351"/>
      <c r="Z964" s="351"/>
      <c r="AA964" s="351"/>
      <c r="AB964" s="351"/>
      <c r="AC964" s="351"/>
      <c r="AD964" s="351"/>
      <c r="AE964" s="351"/>
      <c r="AF964" s="351"/>
      <c r="AG964" s="351"/>
      <c r="AH964" s="351"/>
      <c r="AI964" s="351"/>
      <c r="AJ964" s="351"/>
      <c r="AK964" s="351"/>
      <c r="AL964" s="351"/>
      <c r="AM964" s="407">
        <f>AM962-AM963</f>
        <v>0</v>
      </c>
    </row>
    <row r="965" spans="1:39">
      <c r="B965" s="324"/>
      <c r="C965" s="350"/>
      <c r="D965" s="350"/>
      <c r="E965" s="334"/>
      <c r="F965" s="334"/>
      <c r="G965" s="334"/>
      <c r="H965" s="334"/>
      <c r="I965" s="334"/>
      <c r="J965" s="334"/>
      <c r="K965" s="334"/>
      <c r="L965" s="334"/>
      <c r="M965" s="334"/>
      <c r="N965" s="334"/>
      <c r="O965" s="300"/>
      <c r="P965" s="334"/>
      <c r="Q965" s="334"/>
      <c r="R965" s="334"/>
      <c r="S965" s="350"/>
      <c r="T965" s="345"/>
      <c r="U965" s="350"/>
      <c r="V965" s="350"/>
      <c r="W965" s="334"/>
      <c r="X965" s="334"/>
      <c r="Y965" s="352"/>
      <c r="Z965" s="352"/>
      <c r="AA965" s="352"/>
      <c r="AB965" s="352"/>
      <c r="AC965" s="352"/>
      <c r="AD965" s="352"/>
      <c r="AE965" s="352"/>
      <c r="AF965" s="352"/>
      <c r="AG965" s="352"/>
      <c r="AH965" s="352"/>
      <c r="AI965" s="352"/>
      <c r="AJ965" s="352"/>
      <c r="AK965" s="352"/>
      <c r="AL965" s="352"/>
      <c r="AM965" s="337"/>
    </row>
    <row r="966" spans="1:39">
      <c r="B966" s="440" t="s">
        <v>340</v>
      </c>
      <c r="C966" s="364"/>
      <c r="D966" s="384"/>
      <c r="E966" s="384"/>
      <c r="F966" s="384"/>
      <c r="G966" s="384"/>
      <c r="H966" s="384"/>
      <c r="I966" s="384"/>
      <c r="J966" s="384"/>
      <c r="K966" s="384"/>
      <c r="L966" s="384"/>
      <c r="M966" s="384"/>
      <c r="N966" s="384"/>
      <c r="O966" s="383"/>
      <c r="P966" s="384"/>
      <c r="Q966" s="384"/>
      <c r="R966" s="384"/>
      <c r="S966" s="364"/>
      <c r="T966" s="385"/>
      <c r="U966" s="385"/>
      <c r="V966" s="384"/>
      <c r="W966" s="384"/>
      <c r="X966" s="385"/>
      <c r="Y966" s="326">
        <f>SUMPRODUCT(E792:E947,Y792:Y947)</f>
        <v>0</v>
      </c>
      <c r="Z966" s="326">
        <f>SUMPRODUCT(E792:E947,Z792:Z947)</f>
        <v>0</v>
      </c>
      <c r="AA966" s="326">
        <f t="shared" ref="AA966:AL966" si="305">IF(AA790="kw",SUMPRODUCT($N$792:$N$947,$P$792:$P$947,AA792:AA947),SUMPRODUCT($E$792:$E$947,AA792:AA947))</f>
        <v>0</v>
      </c>
      <c r="AB966" s="326">
        <f t="shared" si="305"/>
        <v>0</v>
      </c>
      <c r="AC966" s="326">
        <f t="shared" si="305"/>
        <v>0</v>
      </c>
      <c r="AD966" s="326">
        <f t="shared" si="305"/>
        <v>0</v>
      </c>
      <c r="AE966" s="326">
        <f t="shared" si="305"/>
        <v>0</v>
      </c>
      <c r="AF966" s="326">
        <f t="shared" si="305"/>
        <v>0</v>
      </c>
      <c r="AG966" s="326">
        <f t="shared" si="305"/>
        <v>0</v>
      </c>
      <c r="AH966" s="326">
        <f t="shared" si="305"/>
        <v>0</v>
      </c>
      <c r="AI966" s="326">
        <f t="shared" si="305"/>
        <v>0</v>
      </c>
      <c r="AJ966" s="326">
        <f t="shared" si="305"/>
        <v>0</v>
      </c>
      <c r="AK966" s="326">
        <f t="shared" si="305"/>
        <v>0</v>
      </c>
      <c r="AL966" s="326">
        <f t="shared" si="305"/>
        <v>0</v>
      </c>
      <c r="AM966" s="386"/>
    </row>
    <row r="967" spans="1:39" ht="18.75" customHeight="1">
      <c r="B967" s="368" t="s">
        <v>591</v>
      </c>
      <c r="C967" s="387"/>
      <c r="D967" s="388"/>
      <c r="E967" s="388"/>
      <c r="F967" s="388"/>
      <c r="G967" s="388"/>
      <c r="H967" s="388"/>
      <c r="I967" s="388"/>
      <c r="J967" s="388"/>
      <c r="K967" s="388"/>
      <c r="L967" s="388"/>
      <c r="M967" s="388"/>
      <c r="N967" s="388"/>
      <c r="O967" s="388"/>
      <c r="P967" s="388"/>
      <c r="Q967" s="388"/>
      <c r="R967" s="388"/>
      <c r="S967" s="371"/>
      <c r="T967" s="372"/>
      <c r="U967" s="388"/>
      <c r="V967" s="388"/>
      <c r="W967" s="388"/>
      <c r="X967" s="388"/>
      <c r="Y967" s="409"/>
      <c r="Z967" s="409"/>
      <c r="AA967" s="409"/>
      <c r="AB967" s="409"/>
      <c r="AC967" s="409"/>
      <c r="AD967" s="409"/>
      <c r="AE967" s="409"/>
      <c r="AF967" s="409"/>
      <c r="AG967" s="409"/>
      <c r="AH967" s="409"/>
      <c r="AI967" s="409"/>
      <c r="AJ967" s="409"/>
      <c r="AK967" s="409"/>
      <c r="AL967" s="409"/>
      <c r="AM967" s="389"/>
    </row>
    <row r="968" spans="1:39" collapsed="1"/>
    <row r="970" spans="1:39" ht="15.75">
      <c r="B970" s="280" t="s">
        <v>341</v>
      </c>
      <c r="C970" s="281"/>
      <c r="D970" s="589" t="s">
        <v>525</v>
      </c>
      <c r="E970" s="253"/>
      <c r="F970" s="589"/>
      <c r="G970" s="253"/>
      <c r="H970" s="253"/>
      <c r="I970" s="253"/>
      <c r="J970" s="253"/>
      <c r="K970" s="253"/>
      <c r="L970" s="253"/>
      <c r="M970" s="253"/>
      <c r="N970" s="253"/>
      <c r="O970" s="281"/>
      <c r="P970" s="253"/>
      <c r="Q970" s="253"/>
      <c r="R970" s="253"/>
      <c r="S970" s="253"/>
      <c r="T970" s="253"/>
      <c r="U970" s="253"/>
      <c r="V970" s="253"/>
      <c r="W970" s="253"/>
      <c r="X970" s="253"/>
      <c r="Y970" s="270"/>
      <c r="Z970" s="267"/>
      <c r="AA970" s="267"/>
      <c r="AB970" s="267"/>
      <c r="AC970" s="267"/>
      <c r="AD970" s="267"/>
      <c r="AE970" s="267"/>
      <c r="AF970" s="267"/>
      <c r="AG970" s="267"/>
      <c r="AH970" s="267"/>
      <c r="AI970" s="267"/>
      <c r="AJ970" s="267"/>
      <c r="AK970" s="267"/>
      <c r="AL970" s="267"/>
    </row>
    <row r="971" spans="1:39" ht="39.75" customHeight="1">
      <c r="B971" s="871" t="s">
        <v>211</v>
      </c>
      <c r="C971" s="873" t="s">
        <v>33</v>
      </c>
      <c r="D971" s="284" t="s">
        <v>421</v>
      </c>
      <c r="E971" s="875" t="s">
        <v>209</v>
      </c>
      <c r="F971" s="876"/>
      <c r="G971" s="876"/>
      <c r="H971" s="876"/>
      <c r="I971" s="876"/>
      <c r="J971" s="876"/>
      <c r="K971" s="876"/>
      <c r="L971" s="876"/>
      <c r="M971" s="877"/>
      <c r="N971" s="881" t="s">
        <v>213</v>
      </c>
      <c r="O971" s="284" t="s">
        <v>422</v>
      </c>
      <c r="P971" s="875" t="s">
        <v>212</v>
      </c>
      <c r="Q971" s="876"/>
      <c r="R971" s="876"/>
      <c r="S971" s="876"/>
      <c r="T971" s="876"/>
      <c r="U971" s="876"/>
      <c r="V971" s="876"/>
      <c r="W971" s="876"/>
      <c r="X971" s="877"/>
      <c r="Y971" s="878" t="s">
        <v>243</v>
      </c>
      <c r="Z971" s="879"/>
      <c r="AA971" s="879"/>
      <c r="AB971" s="879"/>
      <c r="AC971" s="879"/>
      <c r="AD971" s="879"/>
      <c r="AE971" s="879"/>
      <c r="AF971" s="879"/>
      <c r="AG971" s="879"/>
      <c r="AH971" s="879"/>
      <c r="AI971" s="879"/>
      <c r="AJ971" s="879"/>
      <c r="AK971" s="879"/>
      <c r="AL971" s="879"/>
      <c r="AM971" s="880"/>
    </row>
    <row r="972" spans="1:39" ht="65.25" customHeight="1">
      <c r="B972" s="872"/>
      <c r="C972" s="874"/>
      <c r="D972" s="285">
        <v>2020</v>
      </c>
      <c r="E972" s="285">
        <v>2021</v>
      </c>
      <c r="F972" s="285">
        <v>2022</v>
      </c>
      <c r="G972" s="285">
        <v>2023</v>
      </c>
      <c r="H972" s="285">
        <v>2024</v>
      </c>
      <c r="I972" s="285">
        <v>2025</v>
      </c>
      <c r="J972" s="285">
        <v>2026</v>
      </c>
      <c r="K972" s="285">
        <v>2027</v>
      </c>
      <c r="L972" s="285">
        <v>2028</v>
      </c>
      <c r="M972" s="285">
        <v>2029</v>
      </c>
      <c r="N972" s="882"/>
      <c r="O972" s="285">
        <v>2020</v>
      </c>
      <c r="P972" s="285">
        <v>2021</v>
      </c>
      <c r="Q972" s="285">
        <v>2022</v>
      </c>
      <c r="R972" s="285">
        <v>2023</v>
      </c>
      <c r="S972" s="285">
        <v>2024</v>
      </c>
      <c r="T972" s="285">
        <v>2025</v>
      </c>
      <c r="U972" s="285">
        <v>2026</v>
      </c>
      <c r="V972" s="285">
        <v>2027</v>
      </c>
      <c r="W972" s="285">
        <v>2028</v>
      </c>
      <c r="X972" s="285">
        <v>2029</v>
      </c>
      <c r="Y972" s="285" t="str">
        <f>'1.  LRAMVA Summary'!D52</f>
        <v>Residential</v>
      </c>
      <c r="Z972" s="285" t="str">
        <f>'1.  LRAMVA Summary'!E52</f>
        <v>GS&lt;50 kW</v>
      </c>
      <c r="AA972" s="285" t="str">
        <f>'1.  LRAMVA Summary'!F52</f>
        <v>GS 50 to 2,999 kW</v>
      </c>
      <c r="AB972" s="285" t="str">
        <f>'1.  LRAMVA Summary'!G52</f>
        <v>GS 3,000 to 4,999 kW</v>
      </c>
      <c r="AC972" s="285" t="str">
        <f>'1.  LRAMVA Summary'!H52</f>
        <v>Large Use</v>
      </c>
      <c r="AD972" s="285" t="str">
        <f>'1.  LRAMVA Summary'!I52</f>
        <v>Unmetered Scattered Load</v>
      </c>
      <c r="AE972" s="285" t="str">
        <f>'1.  LRAMVA Summary'!J52</f>
        <v>Sentinel Lighting</v>
      </c>
      <c r="AF972" s="285" t="str">
        <f>'1.  LRAMVA Summary'!K52</f>
        <v>Street Lighting</v>
      </c>
      <c r="AG972" s="285" t="str">
        <f>'1.  LRAMVA Summary'!L52</f>
        <v/>
      </c>
      <c r="AH972" s="285" t="str">
        <f>'1.  LRAMVA Summary'!M52</f>
        <v/>
      </c>
      <c r="AI972" s="285" t="str">
        <f>'1.  LRAMVA Summary'!N52</f>
        <v/>
      </c>
      <c r="AJ972" s="285" t="str">
        <f>'1.  LRAMVA Summary'!O52</f>
        <v/>
      </c>
      <c r="AK972" s="285" t="str">
        <f>'1.  LRAMVA Summary'!P52</f>
        <v/>
      </c>
      <c r="AL972" s="285" t="str">
        <f>'1.  LRAMVA Summary'!Q52</f>
        <v/>
      </c>
      <c r="AM972" s="287" t="str">
        <f>'1.  LRAMVA Summary'!R52</f>
        <v>Total</v>
      </c>
    </row>
    <row r="973" spans="1:39" ht="15" customHeight="1">
      <c r="A973" s="531"/>
      <c r="B973" s="517" t="s">
        <v>503</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291" t="str">
        <f>'1.  LRAMVA Summary'!D53</f>
        <v>kWh</v>
      </c>
      <c r="Z973" s="291" t="str">
        <f>'1.  LRAMVA Summary'!E53</f>
        <v>kWh</v>
      </c>
      <c r="AA973" s="291" t="str">
        <f>'1.  LRAMVA Summary'!F53</f>
        <v>kW</v>
      </c>
      <c r="AB973" s="291" t="str">
        <f>'1.  LRAMVA Summary'!G53</f>
        <v>kW</v>
      </c>
      <c r="AC973" s="291" t="str">
        <f>'1.  LRAMVA Summary'!H53</f>
        <v>kW</v>
      </c>
      <c r="AD973" s="291" t="str">
        <f>'1.  LRAMVA Summary'!I53</f>
        <v>kWh</v>
      </c>
      <c r="AE973" s="291" t="str">
        <f>'1.  LRAMVA Summary'!J53</f>
        <v>kW</v>
      </c>
      <c r="AF973" s="291" t="str">
        <f>'1.  LRAMVA Summary'!K53</f>
        <v>kW</v>
      </c>
      <c r="AG973" s="291">
        <f>'1.  LRAMVA Summary'!L53</f>
        <v>0</v>
      </c>
      <c r="AH973" s="291">
        <f>'1.  LRAMVA Summary'!M53</f>
        <v>0</v>
      </c>
      <c r="AI973" s="291">
        <f>'1.  LRAMVA Summary'!N53</f>
        <v>0</v>
      </c>
      <c r="AJ973" s="291">
        <f>'1.  LRAMVA Summary'!O53</f>
        <v>0</v>
      </c>
      <c r="AK973" s="291">
        <f>'1.  LRAMVA Summary'!P53</f>
        <v>0</v>
      </c>
      <c r="AL973" s="291">
        <f>'1.  LRAMVA Summary'!Q53</f>
        <v>0</v>
      </c>
      <c r="AM973" s="292"/>
    </row>
    <row r="974" spans="1:39" ht="15" hidden="1" customHeight="1" outlineLevel="1">
      <c r="A974" s="531"/>
      <c r="B974" s="503" t="s">
        <v>496</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291"/>
      <c r="Z974" s="291"/>
      <c r="AA974" s="291"/>
      <c r="AB974" s="291"/>
      <c r="AC974" s="291"/>
      <c r="AD974" s="291"/>
      <c r="AE974" s="291"/>
      <c r="AF974" s="291"/>
      <c r="AG974" s="291"/>
      <c r="AH974" s="291"/>
      <c r="AI974" s="291"/>
      <c r="AJ974" s="291"/>
      <c r="AK974" s="291"/>
      <c r="AL974" s="291"/>
      <c r="AM974" s="292"/>
    </row>
    <row r="975" spans="1:39" ht="15" hidden="1" customHeight="1" outlineLevel="1">
      <c r="A975" s="531">
        <v>1</v>
      </c>
      <c r="B975" s="428" t="s">
        <v>95</v>
      </c>
      <c r="C975" s="291" t="s">
        <v>25</v>
      </c>
      <c r="D975" s="295"/>
      <c r="E975" s="295"/>
      <c r="F975" s="295"/>
      <c r="G975" s="295"/>
      <c r="H975" s="295"/>
      <c r="I975" s="295"/>
      <c r="J975" s="295"/>
      <c r="K975" s="295"/>
      <c r="L975" s="295"/>
      <c r="M975" s="295"/>
      <c r="N975" s="291"/>
      <c r="O975" s="295"/>
      <c r="P975" s="295"/>
      <c r="Q975" s="295"/>
      <c r="R975" s="295"/>
      <c r="S975" s="295"/>
      <c r="T975" s="295"/>
      <c r="U975" s="295"/>
      <c r="V975" s="295"/>
      <c r="W975" s="295"/>
      <c r="X975" s="295"/>
      <c r="Y975" s="415"/>
      <c r="Z975" s="415"/>
      <c r="AA975" s="415"/>
      <c r="AB975" s="415"/>
      <c r="AC975" s="415"/>
      <c r="AD975" s="415"/>
      <c r="AE975" s="415"/>
      <c r="AF975" s="410"/>
      <c r="AG975" s="410"/>
      <c r="AH975" s="410"/>
      <c r="AI975" s="410"/>
      <c r="AJ975" s="410"/>
      <c r="AK975" s="410"/>
      <c r="AL975" s="410"/>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467"/>
      <c r="O976" s="295"/>
      <c r="P976" s="295"/>
      <c r="Q976" s="295"/>
      <c r="R976" s="295"/>
      <c r="S976" s="295"/>
      <c r="T976" s="295"/>
      <c r="U976" s="295"/>
      <c r="V976" s="295"/>
      <c r="W976" s="295"/>
      <c r="X976" s="295"/>
      <c r="Y976" s="411">
        <f t="shared" ref="Y976:AL976" si="306">Y975</f>
        <v>0</v>
      </c>
      <c r="Z976" s="411">
        <f t="shared" si="306"/>
        <v>0</v>
      </c>
      <c r="AA976" s="411">
        <f t="shared" si="306"/>
        <v>0</v>
      </c>
      <c r="AB976" s="411">
        <f t="shared" si="306"/>
        <v>0</v>
      </c>
      <c r="AC976" s="411">
        <f t="shared" si="306"/>
        <v>0</v>
      </c>
      <c r="AD976" s="411">
        <f t="shared" si="306"/>
        <v>0</v>
      </c>
      <c r="AE976" s="411">
        <f t="shared" si="306"/>
        <v>0</v>
      </c>
      <c r="AF976" s="411">
        <f t="shared" si="306"/>
        <v>0</v>
      </c>
      <c r="AG976" s="411">
        <f t="shared" si="306"/>
        <v>0</v>
      </c>
      <c r="AH976" s="411">
        <f t="shared" si="306"/>
        <v>0</v>
      </c>
      <c r="AI976" s="411">
        <f t="shared" si="306"/>
        <v>0</v>
      </c>
      <c r="AJ976" s="411">
        <f t="shared" si="306"/>
        <v>0</v>
      </c>
      <c r="AK976" s="411">
        <f t="shared" si="306"/>
        <v>0</v>
      </c>
      <c r="AL976" s="411">
        <f t="shared" si="306"/>
        <v>0</v>
      </c>
      <c r="AM976" s="297"/>
    </row>
    <row r="977" spans="1:39" ht="15" hidden="1" customHeight="1" outlineLevel="1">
      <c r="A977" s="531"/>
      <c r="B977" s="298"/>
      <c r="C977" s="299"/>
      <c r="D977" s="299"/>
      <c r="E977" s="299"/>
      <c r="F977" s="299"/>
      <c r="G977" s="299"/>
      <c r="H977" s="299"/>
      <c r="I977" s="299"/>
      <c r="J977" s="299"/>
      <c r="K977" s="299"/>
      <c r="L977" s="299"/>
      <c r="M977" s="299"/>
      <c r="N977" s="300"/>
      <c r="O977" s="299"/>
      <c r="P977" s="299"/>
      <c r="Q977" s="299"/>
      <c r="R977" s="299"/>
      <c r="S977" s="299"/>
      <c r="T977" s="299"/>
      <c r="U977" s="299"/>
      <c r="V977" s="299"/>
      <c r="W977" s="299"/>
      <c r="X977" s="299"/>
      <c r="Y977" s="412"/>
      <c r="Z977" s="413"/>
      <c r="AA977" s="413"/>
      <c r="AB977" s="413"/>
      <c r="AC977" s="413"/>
      <c r="AD977" s="413"/>
      <c r="AE977" s="413"/>
      <c r="AF977" s="413"/>
      <c r="AG977" s="413"/>
      <c r="AH977" s="413"/>
      <c r="AI977" s="413"/>
      <c r="AJ977" s="413"/>
      <c r="AK977" s="413"/>
      <c r="AL977" s="413"/>
      <c r="AM977" s="302"/>
    </row>
    <row r="978" spans="1:39" ht="15" hidden="1" customHeight="1" outlineLevel="1">
      <c r="A978" s="531">
        <v>2</v>
      </c>
      <c r="B978" s="428" t="s">
        <v>96</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5"/>
      <c r="Z978" s="415"/>
      <c r="AA978" s="415"/>
      <c r="AB978" s="415"/>
      <c r="AC978" s="415"/>
      <c r="AD978" s="415"/>
      <c r="AE978" s="415"/>
      <c r="AF978" s="410"/>
      <c r="AG978" s="410"/>
      <c r="AH978" s="410"/>
      <c r="AI978" s="410"/>
      <c r="AJ978" s="410"/>
      <c r="AK978" s="410"/>
      <c r="AL978" s="410"/>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467"/>
      <c r="O979" s="295"/>
      <c r="P979" s="295"/>
      <c r="Q979" s="295"/>
      <c r="R979" s="295"/>
      <c r="S979" s="295"/>
      <c r="T979" s="295"/>
      <c r="U979" s="295"/>
      <c r="V979" s="295"/>
      <c r="W979" s="295"/>
      <c r="X979" s="295"/>
      <c r="Y979" s="411">
        <f t="shared" ref="Y979:AL979" si="307">Y978</f>
        <v>0</v>
      </c>
      <c r="Z979" s="411">
        <f t="shared" si="307"/>
        <v>0</v>
      </c>
      <c r="AA979" s="411">
        <f t="shared" si="307"/>
        <v>0</v>
      </c>
      <c r="AB979" s="411">
        <f t="shared" si="307"/>
        <v>0</v>
      </c>
      <c r="AC979" s="411">
        <f t="shared" si="307"/>
        <v>0</v>
      </c>
      <c r="AD979" s="411">
        <f t="shared" si="307"/>
        <v>0</v>
      </c>
      <c r="AE979" s="411">
        <f t="shared" si="307"/>
        <v>0</v>
      </c>
      <c r="AF979" s="411">
        <f t="shared" si="307"/>
        <v>0</v>
      </c>
      <c r="AG979" s="411">
        <f t="shared" si="307"/>
        <v>0</v>
      </c>
      <c r="AH979" s="411">
        <f t="shared" si="307"/>
        <v>0</v>
      </c>
      <c r="AI979" s="411">
        <f t="shared" si="307"/>
        <v>0</v>
      </c>
      <c r="AJ979" s="411">
        <f t="shared" si="307"/>
        <v>0</v>
      </c>
      <c r="AK979" s="411">
        <f t="shared" si="307"/>
        <v>0</v>
      </c>
      <c r="AL979" s="411">
        <f t="shared" si="307"/>
        <v>0</v>
      </c>
      <c r="AM979" s="297"/>
    </row>
    <row r="980" spans="1:39" ht="15" hidden="1" customHeight="1" outlineLevel="1">
      <c r="A980" s="531"/>
      <c r="B980" s="298"/>
      <c r="C980" s="299"/>
      <c r="D980" s="304"/>
      <c r="E980" s="304"/>
      <c r="F980" s="304"/>
      <c r="G980" s="304"/>
      <c r="H980" s="304"/>
      <c r="I980" s="304"/>
      <c r="J980" s="304"/>
      <c r="K980" s="304"/>
      <c r="L980" s="304"/>
      <c r="M980" s="304"/>
      <c r="N980" s="300"/>
      <c r="O980" s="304"/>
      <c r="P980" s="304"/>
      <c r="Q980" s="304"/>
      <c r="R980" s="304"/>
      <c r="S980" s="304"/>
      <c r="T980" s="304"/>
      <c r="U980" s="304"/>
      <c r="V980" s="304"/>
      <c r="W980" s="304"/>
      <c r="X980" s="304"/>
      <c r="Y980" s="412"/>
      <c r="Z980" s="413"/>
      <c r="AA980" s="413"/>
      <c r="AB980" s="413"/>
      <c r="AC980" s="413"/>
      <c r="AD980" s="413"/>
      <c r="AE980" s="413"/>
      <c r="AF980" s="413"/>
      <c r="AG980" s="413"/>
      <c r="AH980" s="413"/>
      <c r="AI980" s="413"/>
      <c r="AJ980" s="413"/>
      <c r="AK980" s="413"/>
      <c r="AL980" s="413"/>
      <c r="AM980" s="302"/>
    </row>
    <row r="981" spans="1:39" ht="15" hidden="1" customHeight="1" outlineLevel="1">
      <c r="A981" s="531">
        <v>3</v>
      </c>
      <c r="B981" s="428" t="s">
        <v>97</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5"/>
      <c r="Z981" s="415"/>
      <c r="AA981" s="415"/>
      <c r="AB981" s="415"/>
      <c r="AC981" s="415"/>
      <c r="AD981" s="415"/>
      <c r="AE981" s="415"/>
      <c r="AF981" s="410"/>
      <c r="AG981" s="410"/>
      <c r="AH981" s="410"/>
      <c r="AI981" s="410"/>
      <c r="AJ981" s="410"/>
      <c r="AK981" s="410"/>
      <c r="AL981" s="410"/>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467"/>
      <c r="O982" s="295"/>
      <c r="P982" s="295"/>
      <c r="Q982" s="295"/>
      <c r="R982" s="295"/>
      <c r="S982" s="295"/>
      <c r="T982" s="295"/>
      <c r="U982" s="295"/>
      <c r="V982" s="295"/>
      <c r="W982" s="295"/>
      <c r="X982" s="295"/>
      <c r="Y982" s="411">
        <f t="shared" ref="Y982:AL982" si="308">Y981</f>
        <v>0</v>
      </c>
      <c r="Z982" s="411">
        <f t="shared" si="308"/>
        <v>0</v>
      </c>
      <c r="AA982" s="411">
        <f t="shared" si="308"/>
        <v>0</v>
      </c>
      <c r="AB982" s="411">
        <f t="shared" si="308"/>
        <v>0</v>
      </c>
      <c r="AC982" s="411">
        <f t="shared" si="308"/>
        <v>0</v>
      </c>
      <c r="AD982" s="411">
        <f t="shared" si="308"/>
        <v>0</v>
      </c>
      <c r="AE982" s="411">
        <f t="shared" si="308"/>
        <v>0</v>
      </c>
      <c r="AF982" s="411">
        <f t="shared" si="308"/>
        <v>0</v>
      </c>
      <c r="AG982" s="411">
        <f t="shared" si="308"/>
        <v>0</v>
      </c>
      <c r="AH982" s="411">
        <f t="shared" si="308"/>
        <v>0</v>
      </c>
      <c r="AI982" s="411">
        <f t="shared" si="308"/>
        <v>0</v>
      </c>
      <c r="AJ982" s="411">
        <f t="shared" si="308"/>
        <v>0</v>
      </c>
      <c r="AK982" s="411">
        <f t="shared" si="308"/>
        <v>0</v>
      </c>
      <c r="AL982" s="411">
        <f t="shared" si="308"/>
        <v>0</v>
      </c>
      <c r="AM982" s="297"/>
    </row>
    <row r="983" spans="1:39" ht="15" hidden="1" customHeight="1" outlineLevel="1">
      <c r="A983" s="531"/>
      <c r="B983" s="294"/>
      <c r="C983" s="305"/>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12"/>
      <c r="Z983" s="412"/>
      <c r="AA983" s="412"/>
      <c r="AB983" s="412"/>
      <c r="AC983" s="412"/>
      <c r="AD983" s="412"/>
      <c r="AE983" s="412"/>
      <c r="AF983" s="412"/>
      <c r="AG983" s="412"/>
      <c r="AH983" s="412"/>
      <c r="AI983" s="412"/>
      <c r="AJ983" s="412"/>
      <c r="AK983" s="412"/>
      <c r="AL983" s="412"/>
      <c r="AM983" s="306"/>
    </row>
    <row r="984" spans="1:39" ht="15" hidden="1" customHeight="1" outlineLevel="1">
      <c r="A984" s="531">
        <v>4</v>
      </c>
      <c r="B984" s="519" t="s">
        <v>680</v>
      </c>
      <c r="C984" s="291" t="s">
        <v>25</v>
      </c>
      <c r="D984" s="295"/>
      <c r="E984" s="295"/>
      <c r="F984" s="295"/>
      <c r="G984" s="295"/>
      <c r="H984" s="295"/>
      <c r="I984" s="295"/>
      <c r="J984" s="295"/>
      <c r="K984" s="295"/>
      <c r="L984" s="295"/>
      <c r="M984" s="295"/>
      <c r="N984" s="291"/>
      <c r="O984" s="295"/>
      <c r="P984" s="295"/>
      <c r="Q984" s="295"/>
      <c r="R984" s="295"/>
      <c r="S984" s="295"/>
      <c r="T984" s="295"/>
      <c r="U984" s="295"/>
      <c r="V984" s="295"/>
      <c r="W984" s="295"/>
      <c r="X984" s="295"/>
      <c r="Y984" s="415"/>
      <c r="Z984" s="415"/>
      <c r="AA984" s="415"/>
      <c r="AB984" s="415"/>
      <c r="AC984" s="415"/>
      <c r="AD984" s="415"/>
      <c r="AE984" s="415"/>
      <c r="AF984" s="410"/>
      <c r="AG984" s="410"/>
      <c r="AH984" s="410"/>
      <c r="AI984" s="410"/>
      <c r="AJ984" s="410"/>
      <c r="AK984" s="410"/>
      <c r="AL984" s="410"/>
      <c r="AM984" s="296">
        <f>SUM(Y984:AL984)</f>
        <v>0</v>
      </c>
    </row>
    <row r="985" spans="1:39" ht="15" hidden="1" customHeight="1" outlineLevel="1">
      <c r="A985" s="531"/>
      <c r="B985" s="294" t="s">
        <v>346</v>
      </c>
      <c r="C985" s="291" t="s">
        <v>163</v>
      </c>
      <c r="D985" s="295"/>
      <c r="E985" s="295"/>
      <c r="F985" s="295"/>
      <c r="G985" s="295"/>
      <c r="H985" s="295"/>
      <c r="I985" s="295"/>
      <c r="J985" s="295"/>
      <c r="K985" s="295"/>
      <c r="L985" s="295"/>
      <c r="M985" s="295"/>
      <c r="N985" s="467"/>
      <c r="O985" s="295"/>
      <c r="P985" s="295"/>
      <c r="Q985" s="295"/>
      <c r="R985" s="295"/>
      <c r="S985" s="295"/>
      <c r="T985" s="295"/>
      <c r="U985" s="295"/>
      <c r="V985" s="295"/>
      <c r="W985" s="295"/>
      <c r="X985" s="295"/>
      <c r="Y985" s="411">
        <f t="shared" ref="Y985:AL985" si="309">Y984</f>
        <v>0</v>
      </c>
      <c r="Z985" s="411">
        <f t="shared" si="309"/>
        <v>0</v>
      </c>
      <c r="AA985" s="411">
        <f t="shared" si="309"/>
        <v>0</v>
      </c>
      <c r="AB985" s="411">
        <f t="shared" si="309"/>
        <v>0</v>
      </c>
      <c r="AC985" s="411">
        <f t="shared" si="309"/>
        <v>0</v>
      </c>
      <c r="AD985" s="411">
        <f t="shared" si="309"/>
        <v>0</v>
      </c>
      <c r="AE985" s="411">
        <f t="shared" si="309"/>
        <v>0</v>
      </c>
      <c r="AF985" s="411">
        <f t="shared" si="309"/>
        <v>0</v>
      </c>
      <c r="AG985" s="411">
        <f t="shared" si="309"/>
        <v>0</v>
      </c>
      <c r="AH985" s="411">
        <f t="shared" si="309"/>
        <v>0</v>
      </c>
      <c r="AI985" s="411">
        <f t="shared" si="309"/>
        <v>0</v>
      </c>
      <c r="AJ985" s="411">
        <f t="shared" si="309"/>
        <v>0</v>
      </c>
      <c r="AK985" s="411">
        <f t="shared" si="309"/>
        <v>0</v>
      </c>
      <c r="AL985" s="411">
        <f t="shared" si="309"/>
        <v>0</v>
      </c>
      <c r="AM985" s="297"/>
    </row>
    <row r="986" spans="1:39" ht="15" hidden="1" customHeight="1" outlineLevel="1">
      <c r="A986" s="531"/>
      <c r="B986" s="294"/>
      <c r="C986" s="305"/>
      <c r="D986" s="304"/>
      <c r="E986" s="304"/>
      <c r="F986" s="304"/>
      <c r="G986" s="304"/>
      <c r="H986" s="304"/>
      <c r="I986" s="304"/>
      <c r="J986" s="304"/>
      <c r="K986" s="304"/>
      <c r="L986" s="304"/>
      <c r="M986" s="304"/>
      <c r="N986" s="291"/>
      <c r="O986" s="304"/>
      <c r="P986" s="304"/>
      <c r="Q986" s="304"/>
      <c r="R986" s="304"/>
      <c r="S986" s="304"/>
      <c r="T986" s="304"/>
      <c r="U986" s="304"/>
      <c r="V986" s="304"/>
      <c r="W986" s="304"/>
      <c r="X986" s="304"/>
      <c r="Y986" s="412"/>
      <c r="Z986" s="412"/>
      <c r="AA986" s="412"/>
      <c r="AB986" s="412"/>
      <c r="AC986" s="412"/>
      <c r="AD986" s="412"/>
      <c r="AE986" s="412"/>
      <c r="AF986" s="412"/>
      <c r="AG986" s="412"/>
      <c r="AH986" s="412"/>
      <c r="AI986" s="412"/>
      <c r="AJ986" s="412"/>
      <c r="AK986" s="412"/>
      <c r="AL986" s="412"/>
      <c r="AM986" s="306"/>
    </row>
    <row r="987" spans="1:39" ht="15" hidden="1" customHeight="1" outlineLevel="1">
      <c r="A987" s="531">
        <v>5</v>
      </c>
      <c r="B987" s="428" t="s">
        <v>98</v>
      </c>
      <c r="C987" s="291" t="s">
        <v>25</v>
      </c>
      <c r="D987" s="295"/>
      <c r="E987" s="295"/>
      <c r="F987" s="295"/>
      <c r="G987" s="295"/>
      <c r="H987" s="295"/>
      <c r="I987" s="295"/>
      <c r="J987" s="295"/>
      <c r="K987" s="295"/>
      <c r="L987" s="295"/>
      <c r="M987" s="295"/>
      <c r="N987" s="291"/>
      <c r="O987" s="295"/>
      <c r="P987" s="295"/>
      <c r="Q987" s="295"/>
      <c r="R987" s="295"/>
      <c r="S987" s="295"/>
      <c r="T987" s="295"/>
      <c r="U987" s="295"/>
      <c r="V987" s="295"/>
      <c r="W987" s="295"/>
      <c r="X987" s="295"/>
      <c r="Y987" s="415"/>
      <c r="Z987" s="415"/>
      <c r="AA987" s="415"/>
      <c r="AB987" s="415"/>
      <c r="AC987" s="415"/>
      <c r="AD987" s="415"/>
      <c r="AE987" s="415"/>
      <c r="AF987" s="410"/>
      <c r="AG987" s="410"/>
      <c r="AH987" s="410"/>
      <c r="AI987" s="410"/>
      <c r="AJ987" s="410"/>
      <c r="AK987" s="410"/>
      <c r="AL987" s="410"/>
      <c r="AM987" s="296">
        <f>SUM(Y987:AL987)</f>
        <v>0</v>
      </c>
    </row>
    <row r="988" spans="1:39" ht="15" hidden="1" customHeight="1" outlineLevel="1">
      <c r="A988" s="531"/>
      <c r="B988" s="294" t="s">
        <v>346</v>
      </c>
      <c r="C988" s="291" t="s">
        <v>163</v>
      </c>
      <c r="D988" s="295"/>
      <c r="E988" s="295"/>
      <c r="F988" s="295"/>
      <c r="G988" s="295"/>
      <c r="H988" s="295"/>
      <c r="I988" s="295"/>
      <c r="J988" s="295"/>
      <c r="K988" s="295"/>
      <c r="L988" s="295"/>
      <c r="M988" s="295"/>
      <c r="N988" s="467"/>
      <c r="O988" s="295"/>
      <c r="P988" s="295"/>
      <c r="Q988" s="295"/>
      <c r="R988" s="295"/>
      <c r="S988" s="295"/>
      <c r="T988" s="295"/>
      <c r="U988" s="295"/>
      <c r="V988" s="295"/>
      <c r="W988" s="295"/>
      <c r="X988" s="295"/>
      <c r="Y988" s="411">
        <f t="shared" ref="Y988:AL988" si="310">Y987</f>
        <v>0</v>
      </c>
      <c r="Z988" s="411">
        <f t="shared" si="310"/>
        <v>0</v>
      </c>
      <c r="AA988" s="411">
        <f t="shared" si="310"/>
        <v>0</v>
      </c>
      <c r="AB988" s="411">
        <f t="shared" si="310"/>
        <v>0</v>
      </c>
      <c r="AC988" s="411">
        <f t="shared" si="310"/>
        <v>0</v>
      </c>
      <c r="AD988" s="411">
        <f t="shared" si="310"/>
        <v>0</v>
      </c>
      <c r="AE988" s="411">
        <f t="shared" si="310"/>
        <v>0</v>
      </c>
      <c r="AF988" s="411">
        <f t="shared" si="310"/>
        <v>0</v>
      </c>
      <c r="AG988" s="411">
        <f t="shared" si="310"/>
        <v>0</v>
      </c>
      <c r="AH988" s="411">
        <f t="shared" si="310"/>
        <v>0</v>
      </c>
      <c r="AI988" s="411">
        <f t="shared" si="310"/>
        <v>0</v>
      </c>
      <c r="AJ988" s="411">
        <f t="shared" si="310"/>
        <v>0</v>
      </c>
      <c r="AK988" s="411">
        <f t="shared" si="310"/>
        <v>0</v>
      </c>
      <c r="AL988" s="411">
        <f t="shared" si="310"/>
        <v>0</v>
      </c>
      <c r="AM988" s="297"/>
    </row>
    <row r="989" spans="1:39" ht="15" hidden="1" customHeight="1" outlineLevel="1">
      <c r="A989" s="531"/>
      <c r="B989" s="294"/>
      <c r="C989" s="291"/>
      <c r="D989" s="291"/>
      <c r="E989" s="291"/>
      <c r="F989" s="291"/>
      <c r="G989" s="291"/>
      <c r="H989" s="291"/>
      <c r="I989" s="291"/>
      <c r="J989" s="291"/>
      <c r="K989" s="291"/>
      <c r="L989" s="291"/>
      <c r="M989" s="291"/>
      <c r="N989" s="291"/>
      <c r="O989" s="291"/>
      <c r="P989" s="291"/>
      <c r="Q989" s="291"/>
      <c r="R989" s="291"/>
      <c r="S989" s="291"/>
      <c r="T989" s="291"/>
      <c r="U989" s="291"/>
      <c r="V989" s="291"/>
      <c r="W989" s="291"/>
      <c r="X989" s="291"/>
      <c r="Y989" s="422"/>
      <c r="Z989" s="423"/>
      <c r="AA989" s="423"/>
      <c r="AB989" s="423"/>
      <c r="AC989" s="423"/>
      <c r="AD989" s="423"/>
      <c r="AE989" s="423"/>
      <c r="AF989" s="423"/>
      <c r="AG989" s="423"/>
      <c r="AH989" s="423"/>
      <c r="AI989" s="423"/>
      <c r="AJ989" s="423"/>
      <c r="AK989" s="423"/>
      <c r="AL989" s="423"/>
      <c r="AM989" s="297"/>
    </row>
    <row r="990" spans="1:39" ht="15.75" hidden="1" outlineLevel="1">
      <c r="A990" s="531"/>
      <c r="B990" s="319" t="s">
        <v>497</v>
      </c>
      <c r="C990" s="289"/>
      <c r="D990" s="289"/>
      <c r="E990" s="289"/>
      <c r="F990" s="289"/>
      <c r="G990" s="289"/>
      <c r="H990" s="289"/>
      <c r="I990" s="289"/>
      <c r="J990" s="289"/>
      <c r="K990" s="289"/>
      <c r="L990" s="289"/>
      <c r="M990" s="289"/>
      <c r="N990" s="290"/>
      <c r="O990" s="289"/>
      <c r="P990" s="289"/>
      <c r="Q990" s="289"/>
      <c r="R990" s="289"/>
      <c r="S990" s="289"/>
      <c r="T990" s="289"/>
      <c r="U990" s="289"/>
      <c r="V990" s="289"/>
      <c r="W990" s="289"/>
      <c r="X990" s="289"/>
      <c r="Y990" s="414"/>
      <c r="Z990" s="414"/>
      <c r="AA990" s="414"/>
      <c r="AB990" s="414"/>
      <c r="AC990" s="414"/>
      <c r="AD990" s="414"/>
      <c r="AE990" s="414"/>
      <c r="AF990" s="414"/>
      <c r="AG990" s="414"/>
      <c r="AH990" s="414"/>
      <c r="AI990" s="414"/>
      <c r="AJ990" s="414"/>
      <c r="AK990" s="414"/>
      <c r="AL990" s="414"/>
      <c r="AM990" s="292"/>
    </row>
    <row r="991" spans="1:39" ht="15" hidden="1" customHeight="1" outlineLevel="1">
      <c r="A991" s="531">
        <v>6</v>
      </c>
      <c r="B991" s="428" t="s">
        <v>99</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 t="shared" ref="Y992:AL992" si="311">Y991</f>
        <v>0</v>
      </c>
      <c r="Z992" s="411">
        <f t="shared" si="311"/>
        <v>0</v>
      </c>
      <c r="AA992" s="411">
        <f t="shared" si="311"/>
        <v>0</v>
      </c>
      <c r="AB992" s="411">
        <f t="shared" si="311"/>
        <v>0</v>
      </c>
      <c r="AC992" s="411">
        <f t="shared" si="311"/>
        <v>0</v>
      </c>
      <c r="AD992" s="411">
        <f t="shared" si="311"/>
        <v>0</v>
      </c>
      <c r="AE992" s="411">
        <f t="shared" si="311"/>
        <v>0</v>
      </c>
      <c r="AF992" s="411">
        <f t="shared" si="311"/>
        <v>0</v>
      </c>
      <c r="AG992" s="411">
        <f t="shared" si="311"/>
        <v>0</v>
      </c>
      <c r="AH992" s="411">
        <f t="shared" si="311"/>
        <v>0</v>
      </c>
      <c r="AI992" s="411">
        <f t="shared" si="311"/>
        <v>0</v>
      </c>
      <c r="AJ992" s="411">
        <f t="shared" si="311"/>
        <v>0</v>
      </c>
      <c r="AK992" s="411">
        <f t="shared" si="311"/>
        <v>0</v>
      </c>
      <c r="AL992" s="411">
        <f t="shared" si="311"/>
        <v>0</v>
      </c>
      <c r="AM992" s="311"/>
    </row>
    <row r="993" spans="1:39" ht="15" hidden="1" customHeight="1" outlineLevel="1">
      <c r="A993" s="531"/>
      <c r="B993" s="310"/>
      <c r="C993" s="312"/>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6"/>
      <c r="Z993" s="416"/>
      <c r="AA993" s="416"/>
      <c r="AB993" s="416"/>
      <c r="AC993" s="416"/>
      <c r="AD993" s="416"/>
      <c r="AE993" s="416"/>
      <c r="AF993" s="416"/>
      <c r="AG993" s="416"/>
      <c r="AH993" s="416"/>
      <c r="AI993" s="416"/>
      <c r="AJ993" s="416"/>
      <c r="AK993" s="416"/>
      <c r="AL993" s="416"/>
      <c r="AM993" s="313"/>
    </row>
    <row r="994" spans="1:39" ht="15" hidden="1" customHeight="1" outlineLevel="1">
      <c r="A994" s="531">
        <v>7</v>
      </c>
      <c r="B994" s="428" t="s">
        <v>100</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5"/>
      <c r="Z994" s="415"/>
      <c r="AA994" s="415"/>
      <c r="AB994" s="415"/>
      <c r="AC994" s="415"/>
      <c r="AD994" s="415"/>
      <c r="AE994" s="415"/>
      <c r="AF994" s="415"/>
      <c r="AG994" s="415"/>
      <c r="AH994" s="415"/>
      <c r="AI994" s="415"/>
      <c r="AJ994" s="415"/>
      <c r="AK994" s="415"/>
      <c r="AL994" s="415"/>
      <c r="AM994" s="296">
        <f>SUM(Y994:AL994)</f>
        <v>0</v>
      </c>
    </row>
    <row r="995" spans="1:39" ht="15" hidden="1" customHeight="1" outlineLevel="1">
      <c r="A995" s="531"/>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 t="shared" ref="Y995:AL995" si="312">Y994</f>
        <v>0</v>
      </c>
      <c r="Z995" s="411">
        <f t="shared" si="312"/>
        <v>0</v>
      </c>
      <c r="AA995" s="411">
        <f t="shared" si="312"/>
        <v>0</v>
      </c>
      <c r="AB995" s="411">
        <f t="shared" si="312"/>
        <v>0</v>
      </c>
      <c r="AC995" s="411">
        <f t="shared" si="312"/>
        <v>0</v>
      </c>
      <c r="AD995" s="411">
        <f t="shared" si="312"/>
        <v>0</v>
      </c>
      <c r="AE995" s="411">
        <f t="shared" si="312"/>
        <v>0</v>
      </c>
      <c r="AF995" s="411">
        <f t="shared" si="312"/>
        <v>0</v>
      </c>
      <c r="AG995" s="411">
        <f t="shared" si="312"/>
        <v>0</v>
      </c>
      <c r="AH995" s="411">
        <f t="shared" si="312"/>
        <v>0</v>
      </c>
      <c r="AI995" s="411">
        <f t="shared" si="312"/>
        <v>0</v>
      </c>
      <c r="AJ995" s="411">
        <f t="shared" si="312"/>
        <v>0</v>
      </c>
      <c r="AK995" s="411">
        <f t="shared" si="312"/>
        <v>0</v>
      </c>
      <c r="AL995" s="411">
        <f t="shared" si="312"/>
        <v>0</v>
      </c>
      <c r="AM995" s="311"/>
    </row>
    <row r="996" spans="1:39" ht="15" hidden="1" customHeight="1" outlineLevel="1">
      <c r="A996" s="531"/>
      <c r="B996" s="314"/>
      <c r="C996" s="312"/>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6"/>
      <c r="Z996" s="417"/>
      <c r="AA996" s="416"/>
      <c r="AB996" s="416"/>
      <c r="AC996" s="416"/>
      <c r="AD996" s="416"/>
      <c r="AE996" s="416"/>
      <c r="AF996" s="416"/>
      <c r="AG996" s="416"/>
      <c r="AH996" s="416"/>
      <c r="AI996" s="416"/>
      <c r="AJ996" s="416"/>
      <c r="AK996" s="416"/>
      <c r="AL996" s="416"/>
      <c r="AM996" s="313"/>
    </row>
    <row r="997" spans="1:39" ht="15" hidden="1" customHeight="1" outlineLevel="1">
      <c r="A997" s="531">
        <v>8</v>
      </c>
      <c r="B997" s="428" t="s">
        <v>101</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5"/>
      <c r="Z997" s="415"/>
      <c r="AA997" s="415"/>
      <c r="AB997" s="415"/>
      <c r="AC997" s="415"/>
      <c r="AD997" s="415"/>
      <c r="AE997" s="415"/>
      <c r="AF997" s="415"/>
      <c r="AG997" s="415"/>
      <c r="AH997" s="415"/>
      <c r="AI997" s="415"/>
      <c r="AJ997" s="415"/>
      <c r="AK997" s="415"/>
      <c r="AL997" s="415"/>
      <c r="AM997" s="296">
        <f>SUM(Y997:AL997)</f>
        <v>0</v>
      </c>
    </row>
    <row r="998" spans="1:39" ht="15" hidden="1" customHeight="1" outlineLevel="1">
      <c r="A998" s="531"/>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 t="shared" ref="Y998:AL998" si="313">Y997</f>
        <v>0</v>
      </c>
      <c r="Z998" s="411">
        <f t="shared" si="313"/>
        <v>0</v>
      </c>
      <c r="AA998" s="411">
        <f t="shared" si="313"/>
        <v>0</v>
      </c>
      <c r="AB998" s="411">
        <f t="shared" si="313"/>
        <v>0</v>
      </c>
      <c r="AC998" s="411">
        <f t="shared" si="313"/>
        <v>0</v>
      </c>
      <c r="AD998" s="411">
        <f t="shared" si="313"/>
        <v>0</v>
      </c>
      <c r="AE998" s="411">
        <f t="shared" si="313"/>
        <v>0</v>
      </c>
      <c r="AF998" s="411">
        <f t="shared" si="313"/>
        <v>0</v>
      </c>
      <c r="AG998" s="411">
        <f t="shared" si="313"/>
        <v>0</v>
      </c>
      <c r="AH998" s="411">
        <f t="shared" si="313"/>
        <v>0</v>
      </c>
      <c r="AI998" s="411">
        <f t="shared" si="313"/>
        <v>0</v>
      </c>
      <c r="AJ998" s="411">
        <f t="shared" si="313"/>
        <v>0</v>
      </c>
      <c r="AK998" s="411">
        <f t="shared" si="313"/>
        <v>0</v>
      </c>
      <c r="AL998" s="411">
        <f t="shared" si="313"/>
        <v>0</v>
      </c>
      <c r="AM998" s="311"/>
    </row>
    <row r="999" spans="1:39" ht="15" hidden="1" customHeight="1" outlineLevel="1">
      <c r="A999" s="531"/>
      <c r="B999" s="314"/>
      <c r="C999" s="312"/>
      <c r="D999" s="316"/>
      <c r="E999" s="316"/>
      <c r="F999" s="316"/>
      <c r="G999" s="316"/>
      <c r="H999" s="316"/>
      <c r="I999" s="316"/>
      <c r="J999" s="316"/>
      <c r="K999" s="316"/>
      <c r="L999" s="316"/>
      <c r="M999" s="316"/>
      <c r="N999" s="291"/>
      <c r="O999" s="316"/>
      <c r="P999" s="316"/>
      <c r="Q999" s="316"/>
      <c r="R999" s="316"/>
      <c r="S999" s="316"/>
      <c r="T999" s="316"/>
      <c r="U999" s="316"/>
      <c r="V999" s="316"/>
      <c r="W999" s="316"/>
      <c r="X999" s="316"/>
      <c r="Y999" s="416"/>
      <c r="Z999" s="417"/>
      <c r="AA999" s="416"/>
      <c r="AB999" s="416"/>
      <c r="AC999" s="416"/>
      <c r="AD999" s="416"/>
      <c r="AE999" s="416"/>
      <c r="AF999" s="416"/>
      <c r="AG999" s="416"/>
      <c r="AH999" s="416"/>
      <c r="AI999" s="416"/>
      <c r="AJ999" s="416"/>
      <c r="AK999" s="416"/>
      <c r="AL999" s="416"/>
      <c r="AM999" s="313"/>
    </row>
    <row r="1000" spans="1:39" ht="15" hidden="1" customHeight="1" outlineLevel="1">
      <c r="A1000" s="531">
        <v>9</v>
      </c>
      <c r="B1000" s="428" t="s">
        <v>102</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5"/>
      <c r="Z1000" s="415"/>
      <c r="AA1000" s="415"/>
      <c r="AB1000" s="415"/>
      <c r="AC1000" s="415"/>
      <c r="AD1000" s="415"/>
      <c r="AE1000" s="415"/>
      <c r="AF1000" s="415"/>
      <c r="AG1000" s="415"/>
      <c r="AH1000" s="415"/>
      <c r="AI1000" s="415"/>
      <c r="AJ1000" s="415"/>
      <c r="AK1000" s="415"/>
      <c r="AL1000" s="415"/>
      <c r="AM1000" s="296">
        <f>SUM(Y1000:AL1000)</f>
        <v>0</v>
      </c>
    </row>
    <row r="1001" spans="1:39" ht="15" hidden="1" customHeight="1" outlineLevel="1">
      <c r="A1001" s="531"/>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 t="shared" ref="Y1001:AL1001" si="314">Y1000</f>
        <v>0</v>
      </c>
      <c r="Z1001" s="411">
        <f t="shared" si="314"/>
        <v>0</v>
      </c>
      <c r="AA1001" s="411">
        <f t="shared" si="314"/>
        <v>0</v>
      </c>
      <c r="AB1001" s="411">
        <f t="shared" si="314"/>
        <v>0</v>
      </c>
      <c r="AC1001" s="411">
        <f t="shared" si="314"/>
        <v>0</v>
      </c>
      <c r="AD1001" s="411">
        <f t="shared" si="314"/>
        <v>0</v>
      </c>
      <c r="AE1001" s="411">
        <f t="shared" si="314"/>
        <v>0</v>
      </c>
      <c r="AF1001" s="411">
        <f t="shared" si="314"/>
        <v>0</v>
      </c>
      <c r="AG1001" s="411">
        <f t="shared" si="314"/>
        <v>0</v>
      </c>
      <c r="AH1001" s="411">
        <f t="shared" si="314"/>
        <v>0</v>
      </c>
      <c r="AI1001" s="411">
        <f t="shared" si="314"/>
        <v>0</v>
      </c>
      <c r="AJ1001" s="411">
        <f t="shared" si="314"/>
        <v>0</v>
      </c>
      <c r="AK1001" s="411">
        <f t="shared" si="314"/>
        <v>0</v>
      </c>
      <c r="AL1001" s="411">
        <f t="shared" si="314"/>
        <v>0</v>
      </c>
      <c r="AM1001" s="311"/>
    </row>
    <row r="1002" spans="1:39" ht="15" hidden="1" customHeight="1" outlineLevel="1">
      <c r="A1002" s="531"/>
      <c r="B1002" s="314"/>
      <c r="C1002" s="312"/>
      <c r="D1002" s="316"/>
      <c r="E1002" s="316"/>
      <c r="F1002" s="316"/>
      <c r="G1002" s="316"/>
      <c r="H1002" s="316"/>
      <c r="I1002" s="316"/>
      <c r="J1002" s="316"/>
      <c r="K1002" s="316"/>
      <c r="L1002" s="316"/>
      <c r="M1002" s="316"/>
      <c r="N1002" s="291"/>
      <c r="O1002" s="316"/>
      <c r="P1002" s="316"/>
      <c r="Q1002" s="316"/>
      <c r="R1002" s="316"/>
      <c r="S1002" s="316"/>
      <c r="T1002" s="316"/>
      <c r="U1002" s="316"/>
      <c r="V1002" s="316"/>
      <c r="W1002" s="316"/>
      <c r="X1002" s="316"/>
      <c r="Y1002" s="416"/>
      <c r="Z1002" s="416"/>
      <c r="AA1002" s="416"/>
      <c r="AB1002" s="416"/>
      <c r="AC1002" s="416"/>
      <c r="AD1002" s="416"/>
      <c r="AE1002" s="416"/>
      <c r="AF1002" s="416"/>
      <c r="AG1002" s="416"/>
      <c r="AH1002" s="416"/>
      <c r="AI1002" s="416"/>
      <c r="AJ1002" s="416"/>
      <c r="AK1002" s="416"/>
      <c r="AL1002" s="416"/>
      <c r="AM1002" s="313"/>
    </row>
    <row r="1003" spans="1:39" ht="15" hidden="1" customHeight="1" outlineLevel="1">
      <c r="A1003" s="531">
        <v>10</v>
      </c>
      <c r="B1003" s="428" t="s">
        <v>103</v>
      </c>
      <c r="C1003" s="291" t="s">
        <v>25</v>
      </c>
      <c r="D1003" s="295"/>
      <c r="E1003" s="295"/>
      <c r="F1003" s="295"/>
      <c r="G1003" s="295"/>
      <c r="H1003" s="295"/>
      <c r="I1003" s="295"/>
      <c r="J1003" s="295"/>
      <c r="K1003" s="295"/>
      <c r="L1003" s="295"/>
      <c r="M1003" s="295"/>
      <c r="N1003" s="295">
        <v>3</v>
      </c>
      <c r="O1003" s="295"/>
      <c r="P1003" s="295"/>
      <c r="Q1003" s="295"/>
      <c r="R1003" s="295"/>
      <c r="S1003" s="295"/>
      <c r="T1003" s="295"/>
      <c r="U1003" s="295"/>
      <c r="V1003" s="295"/>
      <c r="W1003" s="295"/>
      <c r="X1003" s="295"/>
      <c r="Y1003" s="415"/>
      <c r="Z1003" s="415"/>
      <c r="AA1003" s="415"/>
      <c r="AB1003" s="415"/>
      <c r="AC1003" s="415"/>
      <c r="AD1003" s="415"/>
      <c r="AE1003" s="415"/>
      <c r="AF1003" s="415"/>
      <c r="AG1003" s="415"/>
      <c r="AH1003" s="415"/>
      <c r="AI1003" s="415"/>
      <c r="AJ1003" s="415"/>
      <c r="AK1003" s="415"/>
      <c r="AL1003" s="415"/>
      <c r="AM1003" s="296">
        <f>SUM(Y1003:AL1003)</f>
        <v>0</v>
      </c>
    </row>
    <row r="1004" spans="1:39" ht="15" hidden="1" customHeight="1" outlineLevel="1">
      <c r="A1004" s="531"/>
      <c r="B1004" s="294" t="s">
        <v>346</v>
      </c>
      <c r="C1004" s="291" t="s">
        <v>163</v>
      </c>
      <c r="D1004" s="295"/>
      <c r="E1004" s="295"/>
      <c r="F1004" s="295"/>
      <c r="G1004" s="295"/>
      <c r="H1004" s="295"/>
      <c r="I1004" s="295"/>
      <c r="J1004" s="295"/>
      <c r="K1004" s="295"/>
      <c r="L1004" s="295"/>
      <c r="M1004" s="295"/>
      <c r="N1004" s="295">
        <f>N1003</f>
        <v>3</v>
      </c>
      <c r="O1004" s="295"/>
      <c r="P1004" s="295"/>
      <c r="Q1004" s="295"/>
      <c r="R1004" s="295"/>
      <c r="S1004" s="295"/>
      <c r="T1004" s="295"/>
      <c r="U1004" s="295"/>
      <c r="V1004" s="295"/>
      <c r="W1004" s="295"/>
      <c r="X1004" s="295"/>
      <c r="Y1004" s="411">
        <f t="shared" ref="Y1004:AL1004" si="315">Y1003</f>
        <v>0</v>
      </c>
      <c r="Z1004" s="411">
        <f t="shared" si="315"/>
        <v>0</v>
      </c>
      <c r="AA1004" s="411">
        <f t="shared" si="315"/>
        <v>0</v>
      </c>
      <c r="AB1004" s="411">
        <f t="shared" si="315"/>
        <v>0</v>
      </c>
      <c r="AC1004" s="411">
        <f t="shared" si="315"/>
        <v>0</v>
      </c>
      <c r="AD1004" s="411">
        <f t="shared" si="315"/>
        <v>0</v>
      </c>
      <c r="AE1004" s="411">
        <f t="shared" si="315"/>
        <v>0</v>
      </c>
      <c r="AF1004" s="411">
        <f t="shared" si="315"/>
        <v>0</v>
      </c>
      <c r="AG1004" s="411">
        <f t="shared" si="315"/>
        <v>0</v>
      </c>
      <c r="AH1004" s="411">
        <f t="shared" si="315"/>
        <v>0</v>
      </c>
      <c r="AI1004" s="411">
        <f t="shared" si="315"/>
        <v>0</v>
      </c>
      <c r="AJ1004" s="411">
        <f t="shared" si="315"/>
        <v>0</v>
      </c>
      <c r="AK1004" s="411">
        <f t="shared" si="315"/>
        <v>0</v>
      </c>
      <c r="AL1004" s="411">
        <f t="shared" si="315"/>
        <v>0</v>
      </c>
      <c r="AM1004" s="311"/>
    </row>
    <row r="1005" spans="1:39" ht="15" hidden="1" customHeight="1" outlineLevel="1">
      <c r="A1005" s="531"/>
      <c r="B1005" s="314"/>
      <c r="C1005" s="312"/>
      <c r="D1005" s="316"/>
      <c r="E1005" s="316"/>
      <c r="F1005" s="316"/>
      <c r="G1005" s="316"/>
      <c r="H1005" s="316"/>
      <c r="I1005" s="316"/>
      <c r="J1005" s="316"/>
      <c r="K1005" s="316"/>
      <c r="L1005" s="316"/>
      <c r="M1005" s="316"/>
      <c r="N1005" s="291"/>
      <c r="O1005" s="316"/>
      <c r="P1005" s="316"/>
      <c r="Q1005" s="316"/>
      <c r="R1005" s="316"/>
      <c r="S1005" s="316"/>
      <c r="T1005" s="316"/>
      <c r="U1005" s="316"/>
      <c r="V1005" s="316"/>
      <c r="W1005" s="316"/>
      <c r="X1005" s="316"/>
      <c r="Y1005" s="416"/>
      <c r="Z1005" s="417"/>
      <c r="AA1005" s="416"/>
      <c r="AB1005" s="416"/>
      <c r="AC1005" s="416"/>
      <c r="AD1005" s="416"/>
      <c r="AE1005" s="416"/>
      <c r="AF1005" s="416"/>
      <c r="AG1005" s="416"/>
      <c r="AH1005" s="416"/>
      <c r="AI1005" s="416"/>
      <c r="AJ1005" s="416"/>
      <c r="AK1005" s="416"/>
      <c r="AL1005" s="416"/>
      <c r="AM1005" s="313"/>
    </row>
    <row r="1006" spans="1:39" ht="15" hidden="1" customHeight="1" outlineLevel="1">
      <c r="A1006" s="531"/>
      <c r="B1006" s="288" t="s">
        <v>10</v>
      </c>
      <c r="C1006" s="289"/>
      <c r="D1006" s="289"/>
      <c r="E1006" s="289"/>
      <c r="F1006" s="289"/>
      <c r="G1006" s="289"/>
      <c r="H1006" s="289"/>
      <c r="I1006" s="289"/>
      <c r="J1006" s="289"/>
      <c r="K1006" s="289"/>
      <c r="L1006" s="289"/>
      <c r="M1006" s="289"/>
      <c r="N1006" s="290"/>
      <c r="O1006" s="289"/>
      <c r="P1006" s="289"/>
      <c r="Q1006" s="289"/>
      <c r="R1006" s="289"/>
      <c r="S1006" s="289"/>
      <c r="T1006" s="289"/>
      <c r="U1006" s="289"/>
      <c r="V1006" s="289"/>
      <c r="W1006" s="289"/>
      <c r="X1006" s="289"/>
      <c r="Y1006" s="414"/>
      <c r="Z1006" s="414"/>
      <c r="AA1006" s="414"/>
      <c r="AB1006" s="414"/>
      <c r="AC1006" s="414"/>
      <c r="AD1006" s="414"/>
      <c r="AE1006" s="414"/>
      <c r="AF1006" s="414"/>
      <c r="AG1006" s="414"/>
      <c r="AH1006" s="414"/>
      <c r="AI1006" s="414"/>
      <c r="AJ1006" s="414"/>
      <c r="AK1006" s="414"/>
      <c r="AL1006" s="414"/>
      <c r="AM1006" s="292"/>
    </row>
    <row r="1007" spans="1:39" ht="15" hidden="1" customHeight="1" outlineLevel="1">
      <c r="A1007" s="531">
        <v>11</v>
      </c>
      <c r="B1007" s="428" t="s">
        <v>104</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26"/>
      <c r="Z1007" s="415"/>
      <c r="AA1007" s="415"/>
      <c r="AB1007" s="415"/>
      <c r="AC1007" s="415"/>
      <c r="AD1007" s="415"/>
      <c r="AE1007" s="415"/>
      <c r="AF1007" s="415"/>
      <c r="AG1007" s="415"/>
      <c r="AH1007" s="415"/>
      <c r="AI1007" s="415"/>
      <c r="AJ1007" s="415"/>
      <c r="AK1007" s="415"/>
      <c r="AL1007" s="415"/>
      <c r="AM1007" s="296">
        <f>SUM(Y1007:AL1007)</f>
        <v>0</v>
      </c>
    </row>
    <row r="1008" spans="1:39" ht="15" hidden="1" customHeight="1" outlineLevel="1">
      <c r="A1008" s="531"/>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 t="shared" ref="Y1008:AL1008" si="316">Y1007</f>
        <v>0</v>
      </c>
      <c r="Z1008" s="411">
        <f t="shared" si="316"/>
        <v>0</v>
      </c>
      <c r="AA1008" s="411">
        <f t="shared" si="316"/>
        <v>0</v>
      </c>
      <c r="AB1008" s="411">
        <f t="shared" si="316"/>
        <v>0</v>
      </c>
      <c r="AC1008" s="411">
        <f t="shared" si="316"/>
        <v>0</v>
      </c>
      <c r="AD1008" s="411">
        <f t="shared" si="316"/>
        <v>0</v>
      </c>
      <c r="AE1008" s="411">
        <f t="shared" si="316"/>
        <v>0</v>
      </c>
      <c r="AF1008" s="411">
        <f t="shared" si="316"/>
        <v>0</v>
      </c>
      <c r="AG1008" s="411">
        <f t="shared" si="316"/>
        <v>0</v>
      </c>
      <c r="AH1008" s="411">
        <f t="shared" si="316"/>
        <v>0</v>
      </c>
      <c r="AI1008" s="411">
        <f t="shared" si="316"/>
        <v>0</v>
      </c>
      <c r="AJ1008" s="411">
        <f t="shared" si="316"/>
        <v>0</v>
      </c>
      <c r="AK1008" s="411">
        <f t="shared" si="316"/>
        <v>0</v>
      </c>
      <c r="AL1008" s="411">
        <f t="shared" si="316"/>
        <v>0</v>
      </c>
      <c r="AM1008" s="297"/>
    </row>
    <row r="1009" spans="1:40" ht="15" hidden="1" customHeight="1" outlineLevel="1">
      <c r="A1009" s="531"/>
      <c r="B1009" s="315"/>
      <c r="C1009" s="305"/>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21"/>
      <c r="AA1009" s="421"/>
      <c r="AB1009" s="421"/>
      <c r="AC1009" s="421"/>
      <c r="AD1009" s="421"/>
      <c r="AE1009" s="421"/>
      <c r="AF1009" s="421"/>
      <c r="AG1009" s="421"/>
      <c r="AH1009" s="421"/>
      <c r="AI1009" s="421"/>
      <c r="AJ1009" s="421"/>
      <c r="AK1009" s="421"/>
      <c r="AL1009" s="421"/>
      <c r="AM1009" s="306"/>
    </row>
    <row r="1010" spans="1:40" ht="28.5" hidden="1" customHeight="1" outlineLevel="1">
      <c r="A1010" s="531">
        <v>12</v>
      </c>
      <c r="B1010" s="428" t="s">
        <v>105</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10"/>
      <c r="Z1010" s="415"/>
      <c r="AA1010" s="415"/>
      <c r="AB1010" s="415"/>
      <c r="AC1010" s="415"/>
      <c r="AD1010" s="415"/>
      <c r="AE1010" s="415"/>
      <c r="AF1010" s="415"/>
      <c r="AG1010" s="415"/>
      <c r="AH1010" s="415"/>
      <c r="AI1010" s="415"/>
      <c r="AJ1010" s="415"/>
      <c r="AK1010" s="415"/>
      <c r="AL1010" s="415"/>
      <c r="AM1010" s="296">
        <f>SUM(Y1010:AL1010)</f>
        <v>0</v>
      </c>
    </row>
    <row r="1011" spans="1:40" ht="15" hidden="1" customHeight="1" outlineLevel="1">
      <c r="A1011" s="531"/>
      <c r="B1011" s="294" t="s">
        <v>346</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 t="shared" ref="Y1011:AL1011" si="317">Y1010</f>
        <v>0</v>
      </c>
      <c r="Z1011" s="411">
        <f t="shared" si="317"/>
        <v>0</v>
      </c>
      <c r="AA1011" s="411">
        <f t="shared" si="317"/>
        <v>0</v>
      </c>
      <c r="AB1011" s="411">
        <f t="shared" si="317"/>
        <v>0</v>
      </c>
      <c r="AC1011" s="411">
        <f t="shared" si="317"/>
        <v>0</v>
      </c>
      <c r="AD1011" s="411">
        <f t="shared" si="317"/>
        <v>0</v>
      </c>
      <c r="AE1011" s="411">
        <f t="shared" si="317"/>
        <v>0</v>
      </c>
      <c r="AF1011" s="411">
        <f t="shared" si="317"/>
        <v>0</v>
      </c>
      <c r="AG1011" s="411">
        <f t="shared" si="317"/>
        <v>0</v>
      </c>
      <c r="AH1011" s="411">
        <f t="shared" si="317"/>
        <v>0</v>
      </c>
      <c r="AI1011" s="411">
        <f t="shared" si="317"/>
        <v>0</v>
      </c>
      <c r="AJ1011" s="411">
        <f t="shared" si="317"/>
        <v>0</v>
      </c>
      <c r="AK1011" s="411">
        <f t="shared" si="317"/>
        <v>0</v>
      </c>
      <c r="AL1011" s="411">
        <f t="shared" si="317"/>
        <v>0</v>
      </c>
      <c r="AM1011" s="297"/>
    </row>
    <row r="1012" spans="1:40" ht="15" hidden="1" customHeight="1" outlineLevel="1">
      <c r="A1012" s="531"/>
      <c r="B1012" s="315"/>
      <c r="C1012" s="305"/>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2"/>
      <c r="Z1012" s="422"/>
      <c r="AA1012" s="412"/>
      <c r="AB1012" s="412"/>
      <c r="AC1012" s="412"/>
      <c r="AD1012" s="412"/>
      <c r="AE1012" s="412"/>
      <c r="AF1012" s="412"/>
      <c r="AG1012" s="412"/>
      <c r="AH1012" s="412"/>
      <c r="AI1012" s="412"/>
      <c r="AJ1012" s="412"/>
      <c r="AK1012" s="412"/>
      <c r="AL1012" s="412"/>
      <c r="AM1012" s="306"/>
    </row>
    <row r="1013" spans="1:40" ht="15" hidden="1" customHeight="1" outlineLevel="1">
      <c r="A1013" s="531">
        <v>13</v>
      </c>
      <c r="B1013" s="428" t="s">
        <v>106</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10"/>
      <c r="Z1013" s="415"/>
      <c r="AA1013" s="415"/>
      <c r="AB1013" s="415"/>
      <c r="AC1013" s="415"/>
      <c r="AD1013" s="415"/>
      <c r="AE1013" s="415"/>
      <c r="AF1013" s="415"/>
      <c r="AG1013" s="415"/>
      <c r="AH1013" s="415"/>
      <c r="AI1013" s="415"/>
      <c r="AJ1013" s="415"/>
      <c r="AK1013" s="415"/>
      <c r="AL1013" s="415"/>
      <c r="AM1013" s="296">
        <f>SUM(Y1013:AL1013)</f>
        <v>0</v>
      </c>
    </row>
    <row r="1014" spans="1:40" ht="15" hidden="1" customHeight="1" outlineLevel="1">
      <c r="A1014" s="531"/>
      <c r="B1014" s="294" t="s">
        <v>346</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 t="shared" ref="Y1014:AL1014" si="318">Y1013</f>
        <v>0</v>
      </c>
      <c r="Z1014" s="411">
        <f t="shared" si="318"/>
        <v>0</v>
      </c>
      <c r="AA1014" s="411">
        <f t="shared" si="318"/>
        <v>0</v>
      </c>
      <c r="AB1014" s="411">
        <f t="shared" si="318"/>
        <v>0</v>
      </c>
      <c r="AC1014" s="411">
        <f t="shared" si="318"/>
        <v>0</v>
      </c>
      <c r="AD1014" s="411">
        <f t="shared" si="318"/>
        <v>0</v>
      </c>
      <c r="AE1014" s="411">
        <f t="shared" si="318"/>
        <v>0</v>
      </c>
      <c r="AF1014" s="411">
        <f t="shared" si="318"/>
        <v>0</v>
      </c>
      <c r="AG1014" s="411">
        <f t="shared" si="318"/>
        <v>0</v>
      </c>
      <c r="AH1014" s="411">
        <f t="shared" si="318"/>
        <v>0</v>
      </c>
      <c r="AI1014" s="411">
        <f t="shared" si="318"/>
        <v>0</v>
      </c>
      <c r="AJ1014" s="411">
        <f t="shared" si="318"/>
        <v>0</v>
      </c>
      <c r="AK1014" s="411">
        <f t="shared" si="318"/>
        <v>0</v>
      </c>
      <c r="AL1014" s="411">
        <f t="shared" si="318"/>
        <v>0</v>
      </c>
      <c r="AM1014" s="306"/>
    </row>
    <row r="1015" spans="1:40" ht="15" hidden="1" customHeight="1" outlineLevel="1">
      <c r="A1015" s="531"/>
      <c r="B1015" s="315"/>
      <c r="C1015" s="305"/>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12"/>
      <c r="AA1015" s="412"/>
      <c r="AB1015" s="412"/>
      <c r="AC1015" s="412"/>
      <c r="AD1015" s="412"/>
      <c r="AE1015" s="412"/>
      <c r="AF1015" s="412"/>
      <c r="AG1015" s="412"/>
      <c r="AH1015" s="412"/>
      <c r="AI1015" s="412"/>
      <c r="AJ1015" s="412"/>
      <c r="AK1015" s="412"/>
      <c r="AL1015" s="412"/>
      <c r="AM1015" s="306"/>
    </row>
    <row r="1016" spans="1:40" ht="15" hidden="1" customHeight="1" outlineLevel="1">
      <c r="A1016" s="531"/>
      <c r="B1016" s="288" t="s">
        <v>107</v>
      </c>
      <c r="C1016" s="289"/>
      <c r="D1016" s="290"/>
      <c r="E1016" s="290"/>
      <c r="F1016" s="290"/>
      <c r="G1016" s="290"/>
      <c r="H1016" s="290"/>
      <c r="I1016" s="290"/>
      <c r="J1016" s="290"/>
      <c r="K1016" s="290"/>
      <c r="L1016" s="290"/>
      <c r="M1016" s="290"/>
      <c r="N1016" s="290"/>
      <c r="O1016" s="290"/>
      <c r="P1016" s="289"/>
      <c r="Q1016" s="289"/>
      <c r="R1016" s="289"/>
      <c r="S1016" s="289"/>
      <c r="T1016" s="289"/>
      <c r="U1016" s="289"/>
      <c r="V1016" s="289"/>
      <c r="W1016" s="289"/>
      <c r="X1016" s="289"/>
      <c r="Y1016" s="414"/>
      <c r="Z1016" s="414"/>
      <c r="AA1016" s="414"/>
      <c r="AB1016" s="414"/>
      <c r="AC1016" s="414"/>
      <c r="AD1016" s="414"/>
      <c r="AE1016" s="414"/>
      <c r="AF1016" s="414"/>
      <c r="AG1016" s="414"/>
      <c r="AH1016" s="414"/>
      <c r="AI1016" s="414"/>
      <c r="AJ1016" s="414"/>
      <c r="AK1016" s="414"/>
      <c r="AL1016" s="414"/>
      <c r="AM1016" s="292"/>
    </row>
    <row r="1017" spans="1:40" ht="15" hidden="1" customHeight="1" outlineLevel="1">
      <c r="A1017" s="531">
        <v>14</v>
      </c>
      <c r="B1017" s="315" t="s">
        <v>108</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10"/>
      <c r="Z1017" s="410"/>
      <c r="AA1017" s="410"/>
      <c r="AB1017" s="410"/>
      <c r="AC1017" s="410"/>
      <c r="AD1017" s="410"/>
      <c r="AE1017" s="410"/>
      <c r="AF1017" s="410"/>
      <c r="AG1017" s="410"/>
      <c r="AH1017" s="410"/>
      <c r="AI1017" s="410"/>
      <c r="AJ1017" s="410"/>
      <c r="AK1017" s="410"/>
      <c r="AL1017" s="410"/>
      <c r="AM1017" s="296">
        <f>SUM(Y1017:AL1017)</f>
        <v>0</v>
      </c>
    </row>
    <row r="1018" spans="1:40" ht="15" hidden="1" customHeight="1" outlineLevel="1">
      <c r="A1018" s="531"/>
      <c r="B1018" s="294" t="s">
        <v>346</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1">
        <f t="shared" ref="Y1018:AL1018" si="319">Y1017</f>
        <v>0</v>
      </c>
      <c r="Z1018" s="411">
        <f t="shared" si="319"/>
        <v>0</v>
      </c>
      <c r="AA1018" s="411">
        <f t="shared" si="319"/>
        <v>0</v>
      </c>
      <c r="AB1018" s="411">
        <f t="shared" si="319"/>
        <v>0</v>
      </c>
      <c r="AC1018" s="411">
        <f t="shared" si="319"/>
        <v>0</v>
      </c>
      <c r="AD1018" s="411">
        <f t="shared" si="319"/>
        <v>0</v>
      </c>
      <c r="AE1018" s="411">
        <f t="shared" si="319"/>
        <v>0</v>
      </c>
      <c r="AF1018" s="411">
        <f t="shared" si="319"/>
        <v>0</v>
      </c>
      <c r="AG1018" s="411">
        <f t="shared" si="319"/>
        <v>0</v>
      </c>
      <c r="AH1018" s="411">
        <f t="shared" si="319"/>
        <v>0</v>
      </c>
      <c r="AI1018" s="411">
        <f t="shared" si="319"/>
        <v>0</v>
      </c>
      <c r="AJ1018" s="411">
        <f t="shared" si="319"/>
        <v>0</v>
      </c>
      <c r="AK1018" s="411">
        <f t="shared" si="319"/>
        <v>0</v>
      </c>
      <c r="AL1018" s="411">
        <f t="shared" si="319"/>
        <v>0</v>
      </c>
      <c r="AM1018" s="297"/>
    </row>
    <row r="1019" spans="1:40" ht="15" hidden="1" customHeight="1" outlineLevel="1">
      <c r="A1019" s="531"/>
      <c r="B1019" s="315"/>
      <c r="C1019" s="305"/>
      <c r="D1019" s="291"/>
      <c r="E1019" s="291"/>
      <c r="F1019" s="291"/>
      <c r="G1019" s="291"/>
      <c r="H1019" s="291"/>
      <c r="I1019" s="291"/>
      <c r="J1019" s="291"/>
      <c r="K1019" s="291"/>
      <c r="L1019" s="291"/>
      <c r="M1019" s="291"/>
      <c r="N1019" s="467"/>
      <c r="O1019" s="291"/>
      <c r="P1019" s="291"/>
      <c r="Q1019" s="291"/>
      <c r="R1019" s="291"/>
      <c r="S1019" s="291"/>
      <c r="T1019" s="291"/>
      <c r="U1019" s="291"/>
      <c r="V1019" s="291"/>
      <c r="W1019" s="291"/>
      <c r="X1019" s="291"/>
      <c r="Y1019" s="412"/>
      <c r="Z1019" s="412"/>
      <c r="AA1019" s="412"/>
      <c r="AB1019" s="412"/>
      <c r="AC1019" s="412"/>
      <c r="AD1019" s="412"/>
      <c r="AE1019" s="412"/>
      <c r="AF1019" s="412"/>
      <c r="AG1019" s="412"/>
      <c r="AH1019" s="412"/>
      <c r="AI1019" s="412"/>
      <c r="AJ1019" s="412"/>
      <c r="AK1019" s="412"/>
      <c r="AL1019" s="412"/>
      <c r="AM1019" s="301"/>
      <c r="AN1019" s="629"/>
    </row>
    <row r="1020" spans="1:40" s="309" customFormat="1" ht="15.75" hidden="1" outlineLevel="1">
      <c r="A1020" s="531"/>
      <c r="B1020" s="288" t="s">
        <v>489</v>
      </c>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6"/>
      <c r="AF1020" s="416"/>
      <c r="AG1020" s="416"/>
      <c r="AH1020" s="416"/>
      <c r="AI1020" s="416"/>
      <c r="AJ1020" s="416"/>
      <c r="AK1020" s="416"/>
      <c r="AL1020" s="416"/>
      <c r="AM1020" s="516"/>
      <c r="AN1020" s="630"/>
    </row>
    <row r="1021" spans="1:40" hidden="1" outlineLevel="1">
      <c r="A1021" s="531">
        <v>15</v>
      </c>
      <c r="B1021" s="294" t="s">
        <v>494</v>
      </c>
      <c r="C1021" s="291" t="s">
        <v>25</v>
      </c>
      <c r="D1021" s="295"/>
      <c r="E1021" s="295"/>
      <c r="F1021" s="295"/>
      <c r="G1021" s="295"/>
      <c r="H1021" s="295"/>
      <c r="I1021" s="295"/>
      <c r="J1021" s="295"/>
      <c r="K1021" s="295"/>
      <c r="L1021" s="295"/>
      <c r="M1021" s="295"/>
      <c r="N1021" s="295">
        <v>0</v>
      </c>
      <c r="O1021" s="295"/>
      <c r="P1021" s="295"/>
      <c r="Q1021" s="295"/>
      <c r="R1021" s="295"/>
      <c r="S1021" s="295"/>
      <c r="T1021" s="295"/>
      <c r="U1021" s="295"/>
      <c r="V1021" s="295"/>
      <c r="W1021" s="295"/>
      <c r="X1021" s="295"/>
      <c r="Y1021" s="410"/>
      <c r="Z1021" s="410"/>
      <c r="AA1021" s="410"/>
      <c r="AB1021" s="410"/>
      <c r="AC1021" s="410"/>
      <c r="AD1021" s="410"/>
      <c r="AE1021" s="410"/>
      <c r="AF1021" s="410"/>
      <c r="AG1021" s="410"/>
      <c r="AH1021" s="410"/>
      <c r="AI1021" s="410"/>
      <c r="AJ1021" s="410"/>
      <c r="AK1021" s="410"/>
      <c r="AL1021" s="410"/>
      <c r="AM1021" s="631">
        <f>SUM(Y1021:AL1021)</f>
        <v>0</v>
      </c>
      <c r="AN1021" s="629"/>
    </row>
    <row r="1022" spans="1:40" hidden="1" outlineLevel="1">
      <c r="A1022" s="531"/>
      <c r="B1022" s="294" t="s">
        <v>342</v>
      </c>
      <c r="C1022" s="291" t="s">
        <v>163</v>
      </c>
      <c r="D1022" s="295"/>
      <c r="E1022" s="295"/>
      <c r="F1022" s="295"/>
      <c r="G1022" s="295"/>
      <c r="H1022" s="295"/>
      <c r="I1022" s="295"/>
      <c r="J1022" s="295"/>
      <c r="K1022" s="295"/>
      <c r="L1022" s="295"/>
      <c r="M1022" s="295"/>
      <c r="N1022" s="295">
        <f>N1021</f>
        <v>0</v>
      </c>
      <c r="O1022" s="295"/>
      <c r="P1022" s="295"/>
      <c r="Q1022" s="295"/>
      <c r="R1022" s="295"/>
      <c r="S1022" s="295"/>
      <c r="T1022" s="295"/>
      <c r="U1022" s="295"/>
      <c r="V1022" s="295"/>
      <c r="W1022" s="295"/>
      <c r="X1022" s="295"/>
      <c r="Y1022" s="411">
        <f>Y1021</f>
        <v>0</v>
      </c>
      <c r="Z1022" s="411">
        <f>Z1021</f>
        <v>0</v>
      </c>
      <c r="AA1022" s="411">
        <f t="shared" ref="AA1022:AL1022" si="320">AA1021</f>
        <v>0</v>
      </c>
      <c r="AB1022" s="411">
        <f t="shared" si="320"/>
        <v>0</v>
      </c>
      <c r="AC1022" s="411">
        <f t="shared" si="320"/>
        <v>0</v>
      </c>
      <c r="AD1022" s="411">
        <f>AD1021</f>
        <v>0</v>
      </c>
      <c r="AE1022" s="411">
        <f t="shared" si="320"/>
        <v>0</v>
      </c>
      <c r="AF1022" s="411">
        <f t="shared" si="320"/>
        <v>0</v>
      </c>
      <c r="AG1022" s="411">
        <f t="shared" si="320"/>
        <v>0</v>
      </c>
      <c r="AH1022" s="411">
        <f t="shared" si="320"/>
        <v>0</v>
      </c>
      <c r="AI1022" s="411">
        <f t="shared" si="320"/>
        <v>0</v>
      </c>
      <c r="AJ1022" s="411">
        <f t="shared" si="320"/>
        <v>0</v>
      </c>
      <c r="AK1022" s="411">
        <f t="shared" si="320"/>
        <v>0</v>
      </c>
      <c r="AL1022" s="411">
        <f t="shared" si="320"/>
        <v>0</v>
      </c>
      <c r="AM1022" s="297"/>
    </row>
    <row r="1023" spans="1:40" hidden="1" outlineLevel="1">
      <c r="A1023" s="531"/>
      <c r="B1023" s="315"/>
      <c r="C1023" s="305"/>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12"/>
      <c r="Z1023" s="412"/>
      <c r="AA1023" s="412"/>
      <c r="AB1023" s="412"/>
      <c r="AC1023" s="412"/>
      <c r="AD1023" s="412"/>
      <c r="AE1023" s="412"/>
      <c r="AF1023" s="412"/>
      <c r="AG1023" s="412"/>
      <c r="AH1023" s="412"/>
      <c r="AI1023" s="412"/>
      <c r="AJ1023" s="412"/>
      <c r="AK1023" s="412"/>
      <c r="AL1023" s="412"/>
      <c r="AM1023" s="306"/>
    </row>
    <row r="1024" spans="1:40" s="283" customFormat="1" hidden="1" outlineLevel="1">
      <c r="A1024" s="531">
        <v>16</v>
      </c>
      <c r="B1024" s="324" t="s">
        <v>490</v>
      </c>
      <c r="C1024" s="291" t="s">
        <v>25</v>
      </c>
      <c r="D1024" s="295"/>
      <c r="E1024" s="295"/>
      <c r="F1024" s="295"/>
      <c r="G1024" s="295"/>
      <c r="H1024" s="295"/>
      <c r="I1024" s="295"/>
      <c r="J1024" s="295"/>
      <c r="K1024" s="295"/>
      <c r="L1024" s="295"/>
      <c r="M1024" s="295"/>
      <c r="N1024" s="295">
        <v>0</v>
      </c>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s="283" customFormat="1" hidden="1" outlineLevel="1">
      <c r="A1025" s="531"/>
      <c r="B1025" s="294" t="s">
        <v>342</v>
      </c>
      <c r="C1025" s="291" t="s">
        <v>163</v>
      </c>
      <c r="D1025" s="295"/>
      <c r="E1025" s="295"/>
      <c r="F1025" s="295"/>
      <c r="G1025" s="295"/>
      <c r="H1025" s="295"/>
      <c r="I1025" s="295"/>
      <c r="J1025" s="295"/>
      <c r="K1025" s="295"/>
      <c r="L1025" s="295"/>
      <c r="M1025" s="295"/>
      <c r="N1025" s="295">
        <f>N1024</f>
        <v>0</v>
      </c>
      <c r="O1025" s="295"/>
      <c r="P1025" s="295"/>
      <c r="Q1025" s="295"/>
      <c r="R1025" s="295"/>
      <c r="S1025" s="295"/>
      <c r="T1025" s="295"/>
      <c r="U1025" s="295"/>
      <c r="V1025" s="295"/>
      <c r="W1025" s="295"/>
      <c r="X1025" s="295"/>
      <c r="Y1025" s="411">
        <f>Y1024</f>
        <v>0</v>
      </c>
      <c r="Z1025" s="411">
        <f t="shared" ref="Z1025:AK1025" si="321">Z1024</f>
        <v>0</v>
      </c>
      <c r="AA1025" s="411">
        <f t="shared" si="321"/>
        <v>0</v>
      </c>
      <c r="AB1025" s="411">
        <f t="shared" si="321"/>
        <v>0</v>
      </c>
      <c r="AC1025" s="411">
        <f t="shared" si="321"/>
        <v>0</v>
      </c>
      <c r="AD1025" s="411">
        <f t="shared" si="321"/>
        <v>0</v>
      </c>
      <c r="AE1025" s="411">
        <f t="shared" si="321"/>
        <v>0</v>
      </c>
      <c r="AF1025" s="411">
        <f t="shared" si="321"/>
        <v>0</v>
      </c>
      <c r="AG1025" s="411">
        <f t="shared" si="321"/>
        <v>0</v>
      </c>
      <c r="AH1025" s="411">
        <f t="shared" si="321"/>
        <v>0</v>
      </c>
      <c r="AI1025" s="411">
        <f t="shared" si="321"/>
        <v>0</v>
      </c>
      <c r="AJ1025" s="411">
        <f t="shared" si="321"/>
        <v>0</v>
      </c>
      <c r="AK1025" s="411">
        <f t="shared" si="321"/>
        <v>0</v>
      </c>
      <c r="AL1025" s="411">
        <f>AL1024</f>
        <v>0</v>
      </c>
      <c r="AM1025" s="297"/>
    </row>
    <row r="1026" spans="1:39" s="283" customFormat="1" hidden="1" outlineLevel="1">
      <c r="A1026" s="531"/>
      <c r="B1026" s="32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12"/>
      <c r="Z1026" s="412"/>
      <c r="AA1026" s="412"/>
      <c r="AB1026" s="412"/>
      <c r="AC1026" s="412"/>
      <c r="AD1026" s="412"/>
      <c r="AE1026" s="416"/>
      <c r="AF1026" s="416"/>
      <c r="AG1026" s="416"/>
      <c r="AH1026" s="416"/>
      <c r="AI1026" s="416"/>
      <c r="AJ1026" s="416"/>
      <c r="AK1026" s="416"/>
      <c r="AL1026" s="416"/>
      <c r="AM1026" s="313"/>
    </row>
    <row r="1027" spans="1:39" ht="15.75" hidden="1" outlineLevel="1">
      <c r="A1027" s="531"/>
      <c r="B1027" s="518" t="s">
        <v>495</v>
      </c>
      <c r="C1027" s="320"/>
      <c r="D1027" s="290"/>
      <c r="E1027" s="289"/>
      <c r="F1027" s="289"/>
      <c r="G1027" s="289"/>
      <c r="H1027" s="289"/>
      <c r="I1027" s="289"/>
      <c r="J1027" s="289"/>
      <c r="K1027" s="289"/>
      <c r="L1027" s="289"/>
      <c r="M1027" s="289"/>
      <c r="N1027" s="290"/>
      <c r="O1027" s="289"/>
      <c r="P1027" s="289"/>
      <c r="Q1027" s="289"/>
      <c r="R1027" s="289"/>
      <c r="S1027" s="289"/>
      <c r="T1027" s="289"/>
      <c r="U1027" s="289"/>
      <c r="V1027" s="289"/>
      <c r="W1027" s="289"/>
      <c r="X1027" s="289"/>
      <c r="Y1027" s="414"/>
      <c r="Z1027" s="414"/>
      <c r="AA1027" s="414"/>
      <c r="AB1027" s="414"/>
      <c r="AC1027" s="414"/>
      <c r="AD1027" s="414"/>
      <c r="AE1027" s="414"/>
      <c r="AF1027" s="414"/>
      <c r="AG1027" s="414"/>
      <c r="AH1027" s="414"/>
      <c r="AI1027" s="414"/>
      <c r="AJ1027" s="414"/>
      <c r="AK1027" s="414"/>
      <c r="AL1027" s="414"/>
      <c r="AM1027" s="292"/>
    </row>
    <row r="1028" spans="1:39" hidden="1" outlineLevel="1">
      <c r="A1028" s="531">
        <v>17</v>
      </c>
      <c r="B1028" s="428" t="s">
        <v>112</v>
      </c>
      <c r="C1028" s="291" t="s">
        <v>25</v>
      </c>
      <c r="D1028" s="295"/>
      <c r="E1028" s="295"/>
      <c r="F1028" s="295"/>
      <c r="G1028" s="295"/>
      <c r="H1028" s="295"/>
      <c r="I1028" s="295"/>
      <c r="J1028" s="295"/>
      <c r="K1028" s="295"/>
      <c r="L1028" s="295"/>
      <c r="M1028" s="295"/>
      <c r="N1028" s="295">
        <v>12</v>
      </c>
      <c r="O1028" s="295"/>
      <c r="P1028" s="295"/>
      <c r="Q1028" s="295"/>
      <c r="R1028" s="295"/>
      <c r="S1028" s="295"/>
      <c r="T1028" s="295"/>
      <c r="U1028" s="295"/>
      <c r="V1028" s="295"/>
      <c r="W1028" s="295"/>
      <c r="X1028" s="295"/>
      <c r="Y1028" s="426"/>
      <c r="Z1028" s="410"/>
      <c r="AA1028" s="410"/>
      <c r="AB1028" s="410"/>
      <c r="AC1028" s="410"/>
      <c r="AD1028" s="410"/>
      <c r="AE1028" s="410"/>
      <c r="AF1028" s="415"/>
      <c r="AG1028" s="415"/>
      <c r="AH1028" s="415"/>
      <c r="AI1028" s="415"/>
      <c r="AJ1028" s="415"/>
      <c r="AK1028" s="415"/>
      <c r="AL1028" s="415"/>
      <c r="AM1028" s="296">
        <f>SUM(Y1028:AL1028)</f>
        <v>0</v>
      </c>
    </row>
    <row r="1029" spans="1:39" hidden="1" outlineLevel="1">
      <c r="A1029" s="531"/>
      <c r="B1029" s="294" t="s">
        <v>342</v>
      </c>
      <c r="C1029" s="291" t="s">
        <v>163</v>
      </c>
      <c r="D1029" s="295"/>
      <c r="E1029" s="295"/>
      <c r="F1029" s="295"/>
      <c r="G1029" s="295"/>
      <c r="H1029" s="295"/>
      <c r="I1029" s="295"/>
      <c r="J1029" s="295"/>
      <c r="K1029" s="295"/>
      <c r="L1029" s="295"/>
      <c r="M1029" s="295"/>
      <c r="N1029" s="295">
        <f>N1028</f>
        <v>12</v>
      </c>
      <c r="O1029" s="295"/>
      <c r="P1029" s="295"/>
      <c r="Q1029" s="295"/>
      <c r="R1029" s="295"/>
      <c r="S1029" s="295"/>
      <c r="T1029" s="295"/>
      <c r="U1029" s="295"/>
      <c r="V1029" s="295"/>
      <c r="W1029" s="295"/>
      <c r="X1029" s="295"/>
      <c r="Y1029" s="411">
        <f>Y1028</f>
        <v>0</v>
      </c>
      <c r="Z1029" s="411">
        <f t="shared" ref="Z1029:AL1029" si="322">Z1028</f>
        <v>0</v>
      </c>
      <c r="AA1029" s="411">
        <f t="shared" si="322"/>
        <v>0</v>
      </c>
      <c r="AB1029" s="411">
        <f t="shared" si="322"/>
        <v>0</v>
      </c>
      <c r="AC1029" s="411">
        <f t="shared" si="322"/>
        <v>0</v>
      </c>
      <c r="AD1029" s="411">
        <f t="shared" si="322"/>
        <v>0</v>
      </c>
      <c r="AE1029" s="411">
        <f t="shared" si="322"/>
        <v>0</v>
      </c>
      <c r="AF1029" s="411">
        <f t="shared" si="322"/>
        <v>0</v>
      </c>
      <c r="AG1029" s="411">
        <f t="shared" si="322"/>
        <v>0</v>
      </c>
      <c r="AH1029" s="411">
        <f t="shared" si="322"/>
        <v>0</v>
      </c>
      <c r="AI1029" s="411">
        <f t="shared" si="322"/>
        <v>0</v>
      </c>
      <c r="AJ1029" s="411">
        <f t="shared" si="322"/>
        <v>0</v>
      </c>
      <c r="AK1029" s="411">
        <f t="shared" si="322"/>
        <v>0</v>
      </c>
      <c r="AL1029" s="411">
        <f t="shared" si="322"/>
        <v>0</v>
      </c>
      <c r="AM1029" s="306"/>
    </row>
    <row r="1030" spans="1:39" hidden="1" outlineLevel="1">
      <c r="A1030" s="531"/>
      <c r="B1030" s="294"/>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idden="1" outlineLevel="1">
      <c r="A1031" s="531">
        <v>18</v>
      </c>
      <c r="B1031" s="428" t="s">
        <v>109</v>
      </c>
      <c r="C1031" s="291" t="s">
        <v>25</v>
      </c>
      <c r="D1031" s="295"/>
      <c r="E1031" s="295"/>
      <c r="F1031" s="295"/>
      <c r="G1031" s="295"/>
      <c r="H1031" s="295"/>
      <c r="I1031" s="295"/>
      <c r="J1031" s="295"/>
      <c r="K1031" s="295"/>
      <c r="L1031" s="295"/>
      <c r="M1031" s="295"/>
      <c r="N1031" s="295">
        <v>12</v>
      </c>
      <c r="O1031" s="295"/>
      <c r="P1031" s="295"/>
      <c r="Q1031" s="295"/>
      <c r="R1031" s="295"/>
      <c r="S1031" s="295"/>
      <c r="T1031" s="295"/>
      <c r="U1031" s="295"/>
      <c r="V1031" s="295"/>
      <c r="W1031" s="295"/>
      <c r="X1031" s="295"/>
      <c r="Y1031" s="426"/>
      <c r="Z1031" s="410"/>
      <c r="AA1031" s="410"/>
      <c r="AB1031" s="410"/>
      <c r="AC1031" s="410"/>
      <c r="AD1031" s="410"/>
      <c r="AE1031" s="410"/>
      <c r="AF1031" s="415"/>
      <c r="AG1031" s="415"/>
      <c r="AH1031" s="415"/>
      <c r="AI1031" s="415"/>
      <c r="AJ1031" s="415"/>
      <c r="AK1031" s="415"/>
      <c r="AL1031" s="415"/>
      <c r="AM1031" s="296">
        <f>SUM(Y1031:AL1031)</f>
        <v>0</v>
      </c>
    </row>
    <row r="1032" spans="1:39" hidden="1" outlineLevel="1">
      <c r="A1032" s="531"/>
      <c r="B1032" s="294" t="s">
        <v>342</v>
      </c>
      <c r="C1032" s="291" t="s">
        <v>163</v>
      </c>
      <c r="D1032" s="295"/>
      <c r="E1032" s="295"/>
      <c r="F1032" s="295"/>
      <c r="G1032" s="295"/>
      <c r="H1032" s="295"/>
      <c r="I1032" s="295"/>
      <c r="J1032" s="295"/>
      <c r="K1032" s="295"/>
      <c r="L1032" s="295"/>
      <c r="M1032" s="295"/>
      <c r="N1032" s="295">
        <f>N1031</f>
        <v>12</v>
      </c>
      <c r="O1032" s="295"/>
      <c r="P1032" s="295"/>
      <c r="Q1032" s="295"/>
      <c r="R1032" s="295"/>
      <c r="S1032" s="295"/>
      <c r="T1032" s="295"/>
      <c r="U1032" s="295"/>
      <c r="V1032" s="295"/>
      <c r="W1032" s="295"/>
      <c r="X1032" s="295"/>
      <c r="Y1032" s="411">
        <f>Y1031</f>
        <v>0</v>
      </c>
      <c r="Z1032" s="411">
        <f t="shared" ref="Z1032:AL1032" si="323">Z1031</f>
        <v>0</v>
      </c>
      <c r="AA1032" s="411">
        <f t="shared" si="323"/>
        <v>0</v>
      </c>
      <c r="AB1032" s="411">
        <f t="shared" si="323"/>
        <v>0</v>
      </c>
      <c r="AC1032" s="411">
        <f t="shared" si="323"/>
        <v>0</v>
      </c>
      <c r="AD1032" s="411">
        <f t="shared" si="323"/>
        <v>0</v>
      </c>
      <c r="AE1032" s="411">
        <f t="shared" si="323"/>
        <v>0</v>
      </c>
      <c r="AF1032" s="411">
        <f t="shared" si="323"/>
        <v>0</v>
      </c>
      <c r="AG1032" s="411">
        <f t="shared" si="323"/>
        <v>0</v>
      </c>
      <c r="AH1032" s="411">
        <f t="shared" si="323"/>
        <v>0</v>
      </c>
      <c r="AI1032" s="411">
        <f t="shared" si="323"/>
        <v>0</v>
      </c>
      <c r="AJ1032" s="411">
        <f t="shared" si="323"/>
        <v>0</v>
      </c>
      <c r="AK1032" s="411">
        <f t="shared" si="323"/>
        <v>0</v>
      </c>
      <c r="AL1032" s="411">
        <f t="shared" si="323"/>
        <v>0</v>
      </c>
      <c r="AM1032" s="306"/>
    </row>
    <row r="1033" spans="1:39" hidden="1" outlineLevel="1">
      <c r="A1033" s="531"/>
      <c r="B1033" s="322"/>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3"/>
      <c r="Z1033" s="424"/>
      <c r="AA1033" s="424"/>
      <c r="AB1033" s="424"/>
      <c r="AC1033" s="424"/>
      <c r="AD1033" s="424"/>
      <c r="AE1033" s="424"/>
      <c r="AF1033" s="424"/>
      <c r="AG1033" s="424"/>
      <c r="AH1033" s="424"/>
      <c r="AI1033" s="424"/>
      <c r="AJ1033" s="424"/>
      <c r="AK1033" s="424"/>
      <c r="AL1033" s="424"/>
      <c r="AM1033" s="297"/>
    </row>
    <row r="1034" spans="1:39" hidden="1" outlineLevel="1">
      <c r="A1034" s="531">
        <v>19</v>
      </c>
      <c r="B1034" s="428" t="s">
        <v>111</v>
      </c>
      <c r="C1034" s="291" t="s">
        <v>25</v>
      </c>
      <c r="D1034" s="295"/>
      <c r="E1034" s="295"/>
      <c r="F1034" s="295"/>
      <c r="G1034" s="295"/>
      <c r="H1034" s="295"/>
      <c r="I1034" s="295"/>
      <c r="J1034" s="295"/>
      <c r="K1034" s="295"/>
      <c r="L1034" s="295"/>
      <c r="M1034" s="295"/>
      <c r="N1034" s="295">
        <v>12</v>
      </c>
      <c r="O1034" s="295"/>
      <c r="P1034" s="295"/>
      <c r="Q1034" s="295"/>
      <c r="R1034" s="295"/>
      <c r="S1034" s="295"/>
      <c r="T1034" s="295"/>
      <c r="U1034" s="295"/>
      <c r="V1034" s="295"/>
      <c r="W1034" s="295"/>
      <c r="X1034" s="295"/>
      <c r="Y1034" s="426"/>
      <c r="Z1034" s="410"/>
      <c r="AA1034" s="410"/>
      <c r="AB1034" s="410"/>
      <c r="AC1034" s="410"/>
      <c r="AD1034" s="410"/>
      <c r="AE1034" s="410"/>
      <c r="AF1034" s="415"/>
      <c r="AG1034" s="415"/>
      <c r="AH1034" s="415"/>
      <c r="AI1034" s="415"/>
      <c r="AJ1034" s="415"/>
      <c r="AK1034" s="415"/>
      <c r="AL1034" s="415"/>
      <c r="AM1034" s="296">
        <f>SUM(Y1034:AL1034)</f>
        <v>0</v>
      </c>
    </row>
    <row r="1035" spans="1:39" hidden="1" outlineLevel="1">
      <c r="A1035" s="531"/>
      <c r="B1035" s="294" t="s">
        <v>342</v>
      </c>
      <c r="C1035" s="291" t="s">
        <v>163</v>
      </c>
      <c r="D1035" s="295"/>
      <c r="E1035" s="295"/>
      <c r="F1035" s="295"/>
      <c r="G1035" s="295"/>
      <c r="H1035" s="295"/>
      <c r="I1035" s="295"/>
      <c r="J1035" s="295"/>
      <c r="K1035" s="295"/>
      <c r="L1035" s="295"/>
      <c r="M1035" s="295"/>
      <c r="N1035" s="295">
        <f>N1034</f>
        <v>12</v>
      </c>
      <c r="O1035" s="295"/>
      <c r="P1035" s="295"/>
      <c r="Q1035" s="295"/>
      <c r="R1035" s="295"/>
      <c r="S1035" s="295"/>
      <c r="T1035" s="295"/>
      <c r="U1035" s="295"/>
      <c r="V1035" s="295"/>
      <c r="W1035" s="295"/>
      <c r="X1035" s="295"/>
      <c r="Y1035" s="411">
        <f>Y1034</f>
        <v>0</v>
      </c>
      <c r="Z1035" s="411">
        <f t="shared" ref="Z1035:AL1035" si="324">Z1034</f>
        <v>0</v>
      </c>
      <c r="AA1035" s="411">
        <f t="shared" si="324"/>
        <v>0</v>
      </c>
      <c r="AB1035" s="411">
        <f t="shared" si="324"/>
        <v>0</v>
      </c>
      <c r="AC1035" s="411">
        <f t="shared" si="324"/>
        <v>0</v>
      </c>
      <c r="AD1035" s="411">
        <f t="shared" si="324"/>
        <v>0</v>
      </c>
      <c r="AE1035" s="411">
        <f t="shared" si="324"/>
        <v>0</v>
      </c>
      <c r="AF1035" s="411">
        <f t="shared" si="324"/>
        <v>0</v>
      </c>
      <c r="AG1035" s="411">
        <f t="shared" si="324"/>
        <v>0</v>
      </c>
      <c r="AH1035" s="411">
        <f t="shared" si="324"/>
        <v>0</v>
      </c>
      <c r="AI1035" s="411">
        <f t="shared" si="324"/>
        <v>0</v>
      </c>
      <c r="AJ1035" s="411">
        <f t="shared" si="324"/>
        <v>0</v>
      </c>
      <c r="AK1035" s="411">
        <f t="shared" si="324"/>
        <v>0</v>
      </c>
      <c r="AL1035" s="411">
        <f t="shared" si="324"/>
        <v>0</v>
      </c>
      <c r="AM1035" s="297"/>
    </row>
    <row r="1036" spans="1:39" hidden="1" outlineLevel="1">
      <c r="A1036" s="531"/>
      <c r="B1036" s="322"/>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12"/>
      <c r="AA1036" s="412"/>
      <c r="AB1036" s="412"/>
      <c r="AC1036" s="412"/>
      <c r="AD1036" s="412"/>
      <c r="AE1036" s="412"/>
      <c r="AF1036" s="412"/>
      <c r="AG1036" s="412"/>
      <c r="AH1036" s="412"/>
      <c r="AI1036" s="412"/>
      <c r="AJ1036" s="412"/>
      <c r="AK1036" s="412"/>
      <c r="AL1036" s="412"/>
      <c r="AM1036" s="306"/>
    </row>
    <row r="1037" spans="1:39" hidden="1" outlineLevel="1">
      <c r="A1037" s="531">
        <v>20</v>
      </c>
      <c r="B1037" s="428" t="s">
        <v>110</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6"/>
      <c r="Z1037" s="410"/>
      <c r="AA1037" s="410"/>
      <c r="AB1037" s="410"/>
      <c r="AC1037" s="410"/>
      <c r="AD1037" s="410"/>
      <c r="AE1037" s="410"/>
      <c r="AF1037" s="415"/>
      <c r="AG1037" s="415"/>
      <c r="AH1037" s="415"/>
      <c r="AI1037" s="415"/>
      <c r="AJ1037" s="415"/>
      <c r="AK1037" s="415"/>
      <c r="AL1037" s="415"/>
      <c r="AM1037" s="296">
        <f>SUM(Y1037:AL1037)</f>
        <v>0</v>
      </c>
    </row>
    <row r="1038" spans="1:39" hidden="1" outlineLevel="1">
      <c r="A1038" s="531"/>
      <c r="B1038" s="294" t="s">
        <v>342</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 t="shared" ref="Y1038:AL1038" si="325">Y1037</f>
        <v>0</v>
      </c>
      <c r="Z1038" s="411">
        <f t="shared" si="325"/>
        <v>0</v>
      </c>
      <c r="AA1038" s="411">
        <f t="shared" si="325"/>
        <v>0</v>
      </c>
      <c r="AB1038" s="411">
        <f t="shared" si="325"/>
        <v>0</v>
      </c>
      <c r="AC1038" s="411">
        <f t="shared" si="325"/>
        <v>0</v>
      </c>
      <c r="AD1038" s="411">
        <f t="shared" si="325"/>
        <v>0</v>
      </c>
      <c r="AE1038" s="411">
        <f t="shared" si="325"/>
        <v>0</v>
      </c>
      <c r="AF1038" s="411">
        <f t="shared" si="325"/>
        <v>0</v>
      </c>
      <c r="AG1038" s="411">
        <f t="shared" si="325"/>
        <v>0</v>
      </c>
      <c r="AH1038" s="411">
        <f t="shared" si="325"/>
        <v>0</v>
      </c>
      <c r="AI1038" s="411">
        <f t="shared" si="325"/>
        <v>0</v>
      </c>
      <c r="AJ1038" s="411">
        <f t="shared" si="325"/>
        <v>0</v>
      </c>
      <c r="AK1038" s="411">
        <f t="shared" si="325"/>
        <v>0</v>
      </c>
      <c r="AL1038" s="411">
        <f t="shared" si="325"/>
        <v>0</v>
      </c>
      <c r="AM1038" s="306"/>
    </row>
    <row r="1039" spans="1:39" ht="15.75" hidden="1" outlineLevel="1">
      <c r="A1039" s="531"/>
      <c r="B1039" s="323"/>
      <c r="C1039" s="300"/>
      <c r="D1039" s="291"/>
      <c r="E1039" s="291"/>
      <c r="F1039" s="291"/>
      <c r="G1039" s="291"/>
      <c r="H1039" s="291"/>
      <c r="I1039" s="291"/>
      <c r="J1039" s="291"/>
      <c r="K1039" s="291"/>
      <c r="L1039" s="291"/>
      <c r="M1039" s="291"/>
      <c r="N1039" s="300"/>
      <c r="O1039" s="291"/>
      <c r="P1039" s="291"/>
      <c r="Q1039" s="291"/>
      <c r="R1039" s="291"/>
      <c r="S1039" s="291"/>
      <c r="T1039" s="291"/>
      <c r="U1039" s="291"/>
      <c r="V1039" s="291"/>
      <c r="W1039" s="291"/>
      <c r="X1039" s="291"/>
      <c r="Y1039" s="412"/>
      <c r="Z1039" s="412"/>
      <c r="AA1039" s="412"/>
      <c r="AB1039" s="412"/>
      <c r="AC1039" s="412"/>
      <c r="AD1039" s="412"/>
      <c r="AE1039" s="412"/>
      <c r="AF1039" s="412"/>
      <c r="AG1039" s="412"/>
      <c r="AH1039" s="412"/>
      <c r="AI1039" s="412"/>
      <c r="AJ1039" s="412"/>
      <c r="AK1039" s="412"/>
      <c r="AL1039" s="412"/>
      <c r="AM1039" s="306"/>
    </row>
    <row r="1040" spans="1:39" ht="15.75" hidden="1" outlineLevel="1">
      <c r="A1040" s="531"/>
      <c r="B1040" s="517" t="s">
        <v>502</v>
      </c>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22"/>
      <c r="Z1040" s="425"/>
      <c r="AA1040" s="425"/>
      <c r="AB1040" s="425"/>
      <c r="AC1040" s="425"/>
      <c r="AD1040" s="425"/>
      <c r="AE1040" s="425"/>
      <c r="AF1040" s="425"/>
      <c r="AG1040" s="425"/>
      <c r="AH1040" s="425"/>
      <c r="AI1040" s="425"/>
      <c r="AJ1040" s="425"/>
      <c r="AK1040" s="425"/>
      <c r="AL1040" s="425"/>
      <c r="AM1040" s="306"/>
    </row>
    <row r="1041" spans="1:39" ht="15.75" hidden="1" outlineLevel="1">
      <c r="A1041" s="531"/>
      <c r="B1041" s="503" t="s">
        <v>498</v>
      </c>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21</v>
      </c>
      <c r="B1042" s="428" t="s">
        <v>113</v>
      </c>
      <c r="C1042" s="291" t="s">
        <v>25</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0"/>
      <c r="Z1042" s="410"/>
      <c r="AA1042" s="410"/>
      <c r="AB1042" s="410"/>
      <c r="AC1042" s="410"/>
      <c r="AD1042" s="410"/>
      <c r="AE1042" s="410"/>
      <c r="AF1042" s="410"/>
      <c r="AG1042" s="410"/>
      <c r="AH1042" s="410"/>
      <c r="AI1042" s="410"/>
      <c r="AJ1042" s="410"/>
      <c r="AK1042" s="410"/>
      <c r="AL1042" s="410"/>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11">
        <f t="shared" ref="Y1043:AL1043" si="326">Y1042</f>
        <v>0</v>
      </c>
      <c r="Z1043" s="411">
        <f t="shared" si="326"/>
        <v>0</v>
      </c>
      <c r="AA1043" s="411">
        <f t="shared" si="326"/>
        <v>0</v>
      </c>
      <c r="AB1043" s="411">
        <f t="shared" si="326"/>
        <v>0</v>
      </c>
      <c r="AC1043" s="411">
        <f t="shared" si="326"/>
        <v>0</v>
      </c>
      <c r="AD1043" s="411">
        <f t="shared" si="326"/>
        <v>0</v>
      </c>
      <c r="AE1043" s="411">
        <f t="shared" si="326"/>
        <v>0</v>
      </c>
      <c r="AF1043" s="411">
        <f t="shared" si="326"/>
        <v>0</v>
      </c>
      <c r="AG1043" s="411">
        <f t="shared" si="326"/>
        <v>0</v>
      </c>
      <c r="AH1043" s="411">
        <f t="shared" si="326"/>
        <v>0</v>
      </c>
      <c r="AI1043" s="411">
        <f t="shared" si="326"/>
        <v>0</v>
      </c>
      <c r="AJ1043" s="411">
        <f t="shared" si="326"/>
        <v>0</v>
      </c>
      <c r="AK1043" s="411">
        <f t="shared" si="326"/>
        <v>0</v>
      </c>
      <c r="AL1043" s="411">
        <f t="shared" si="326"/>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22</v>
      </c>
      <c r="B1045" s="428" t="s">
        <v>114</v>
      </c>
      <c r="C1045" s="291" t="s">
        <v>25</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0"/>
      <c r="Z1045" s="410"/>
      <c r="AA1045" s="410"/>
      <c r="AB1045" s="410"/>
      <c r="AC1045" s="410"/>
      <c r="AD1045" s="410"/>
      <c r="AE1045" s="410"/>
      <c r="AF1045" s="410"/>
      <c r="AG1045" s="410"/>
      <c r="AH1045" s="410"/>
      <c r="AI1045" s="410"/>
      <c r="AJ1045" s="410"/>
      <c r="AK1045" s="410"/>
      <c r="AL1045" s="410"/>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11">
        <f t="shared" ref="Y1046:AL1046" si="327">Y1045</f>
        <v>0</v>
      </c>
      <c r="Z1046" s="411">
        <f t="shared" si="327"/>
        <v>0</v>
      </c>
      <c r="AA1046" s="411">
        <f t="shared" si="327"/>
        <v>0</v>
      </c>
      <c r="AB1046" s="411">
        <f t="shared" si="327"/>
        <v>0</v>
      </c>
      <c r="AC1046" s="411">
        <f t="shared" si="327"/>
        <v>0</v>
      </c>
      <c r="AD1046" s="411">
        <f t="shared" si="327"/>
        <v>0</v>
      </c>
      <c r="AE1046" s="411">
        <f t="shared" si="327"/>
        <v>0</v>
      </c>
      <c r="AF1046" s="411">
        <f t="shared" si="327"/>
        <v>0</v>
      </c>
      <c r="AG1046" s="411">
        <f t="shared" si="327"/>
        <v>0</v>
      </c>
      <c r="AH1046" s="411">
        <f t="shared" si="327"/>
        <v>0</v>
      </c>
      <c r="AI1046" s="411">
        <f t="shared" si="327"/>
        <v>0</v>
      </c>
      <c r="AJ1046" s="411">
        <f t="shared" si="327"/>
        <v>0</v>
      </c>
      <c r="AK1046" s="411">
        <f t="shared" si="327"/>
        <v>0</v>
      </c>
      <c r="AL1046" s="411">
        <f t="shared" si="327"/>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2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23</v>
      </c>
      <c r="B1048" s="428" t="s">
        <v>115</v>
      </c>
      <c r="C1048" s="291" t="s">
        <v>25</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0"/>
      <c r="Z1048" s="410"/>
      <c r="AA1048" s="410"/>
      <c r="AB1048" s="410"/>
      <c r="AC1048" s="410"/>
      <c r="AD1048" s="410"/>
      <c r="AE1048" s="410"/>
      <c r="AF1048" s="410"/>
      <c r="AG1048" s="410"/>
      <c r="AH1048" s="410"/>
      <c r="AI1048" s="410"/>
      <c r="AJ1048" s="410"/>
      <c r="AK1048" s="410"/>
      <c r="AL1048" s="410"/>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1"/>
      <c r="O1049" s="295"/>
      <c r="P1049" s="295"/>
      <c r="Q1049" s="295"/>
      <c r="R1049" s="295"/>
      <c r="S1049" s="295"/>
      <c r="T1049" s="295"/>
      <c r="U1049" s="295"/>
      <c r="V1049" s="295"/>
      <c r="W1049" s="295"/>
      <c r="X1049" s="295"/>
      <c r="Y1049" s="411">
        <f t="shared" ref="Y1049:AL1049" si="328">Y1048</f>
        <v>0</v>
      </c>
      <c r="Z1049" s="411">
        <f t="shared" si="328"/>
        <v>0</v>
      </c>
      <c r="AA1049" s="411">
        <f t="shared" si="328"/>
        <v>0</v>
      </c>
      <c r="AB1049" s="411">
        <f t="shared" si="328"/>
        <v>0</v>
      </c>
      <c r="AC1049" s="411">
        <f t="shared" si="328"/>
        <v>0</v>
      </c>
      <c r="AD1049" s="411">
        <f t="shared" si="328"/>
        <v>0</v>
      </c>
      <c r="AE1049" s="411">
        <f t="shared" si="328"/>
        <v>0</v>
      </c>
      <c r="AF1049" s="411">
        <f t="shared" si="328"/>
        <v>0</v>
      </c>
      <c r="AG1049" s="411">
        <f t="shared" si="328"/>
        <v>0</v>
      </c>
      <c r="AH1049" s="411">
        <f t="shared" si="328"/>
        <v>0</v>
      </c>
      <c r="AI1049" s="411">
        <f t="shared" si="328"/>
        <v>0</v>
      </c>
      <c r="AJ1049" s="411">
        <f t="shared" si="328"/>
        <v>0</v>
      </c>
      <c r="AK1049" s="411">
        <f t="shared" si="328"/>
        <v>0</v>
      </c>
      <c r="AL1049" s="411">
        <f t="shared" si="328"/>
        <v>0</v>
      </c>
      <c r="AM1049" s="306"/>
    </row>
    <row r="1050" spans="1:39" ht="15" hidden="1" customHeight="1" outlineLevel="1">
      <c r="A1050" s="531"/>
      <c r="B1050" s="430"/>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2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24</v>
      </c>
      <c r="B1051" s="428" t="s">
        <v>116</v>
      </c>
      <c r="C1051" s="291" t="s">
        <v>25</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0"/>
      <c r="Z1051" s="410"/>
      <c r="AA1051" s="410"/>
      <c r="AB1051" s="410"/>
      <c r="AC1051" s="410"/>
      <c r="AD1051" s="410"/>
      <c r="AE1051" s="410"/>
      <c r="AF1051" s="410"/>
      <c r="AG1051" s="410"/>
      <c r="AH1051" s="410"/>
      <c r="AI1051" s="410"/>
      <c r="AJ1051" s="410"/>
      <c r="AK1051" s="410"/>
      <c r="AL1051" s="410"/>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1"/>
      <c r="O1052" s="295"/>
      <c r="P1052" s="295"/>
      <c r="Q1052" s="295"/>
      <c r="R1052" s="295"/>
      <c r="S1052" s="295"/>
      <c r="T1052" s="295"/>
      <c r="U1052" s="295"/>
      <c r="V1052" s="295"/>
      <c r="W1052" s="295"/>
      <c r="X1052" s="295"/>
      <c r="Y1052" s="411">
        <f t="shared" ref="Y1052:AL1052" si="329">Y1051</f>
        <v>0</v>
      </c>
      <c r="Z1052" s="411">
        <f t="shared" si="329"/>
        <v>0</v>
      </c>
      <c r="AA1052" s="411">
        <f t="shared" si="329"/>
        <v>0</v>
      </c>
      <c r="AB1052" s="411">
        <f t="shared" si="329"/>
        <v>0</v>
      </c>
      <c r="AC1052" s="411">
        <f t="shared" si="329"/>
        <v>0</v>
      </c>
      <c r="AD1052" s="411">
        <f t="shared" si="329"/>
        <v>0</v>
      </c>
      <c r="AE1052" s="411">
        <f t="shared" si="329"/>
        <v>0</v>
      </c>
      <c r="AF1052" s="411">
        <f t="shared" si="329"/>
        <v>0</v>
      </c>
      <c r="AG1052" s="411">
        <f t="shared" si="329"/>
        <v>0</v>
      </c>
      <c r="AH1052" s="411">
        <f t="shared" si="329"/>
        <v>0</v>
      </c>
      <c r="AI1052" s="411">
        <f t="shared" si="329"/>
        <v>0</v>
      </c>
      <c r="AJ1052" s="411">
        <f t="shared" si="329"/>
        <v>0</v>
      </c>
      <c r="AK1052" s="411">
        <f t="shared" si="329"/>
        <v>0</v>
      </c>
      <c r="AL1052" s="411">
        <f t="shared" si="329"/>
        <v>0</v>
      </c>
      <c r="AM1052" s="306"/>
    </row>
    <row r="1053" spans="1:39" ht="15" hidden="1" customHeight="1" outlineLevel="1">
      <c r="A1053" s="531"/>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c r="B1054" s="288" t="s">
        <v>499</v>
      </c>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1">
        <v>25</v>
      </c>
      <c r="B1055" s="428" t="s">
        <v>117</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1"/>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 t="shared" ref="Y1056:AL1056" si="330">Y1055</f>
        <v>0</v>
      </c>
      <c r="Z1056" s="411">
        <f t="shared" si="330"/>
        <v>0</v>
      </c>
      <c r="AA1056" s="411">
        <f t="shared" si="330"/>
        <v>0</v>
      </c>
      <c r="AB1056" s="411">
        <f t="shared" si="330"/>
        <v>0</v>
      </c>
      <c r="AC1056" s="411">
        <f t="shared" si="330"/>
        <v>0</v>
      </c>
      <c r="AD1056" s="411">
        <f t="shared" si="330"/>
        <v>0</v>
      </c>
      <c r="AE1056" s="411">
        <f t="shared" si="330"/>
        <v>0</v>
      </c>
      <c r="AF1056" s="411">
        <f t="shared" si="330"/>
        <v>0</v>
      </c>
      <c r="AG1056" s="411">
        <f t="shared" si="330"/>
        <v>0</v>
      </c>
      <c r="AH1056" s="411">
        <f t="shared" si="330"/>
        <v>0</v>
      </c>
      <c r="AI1056" s="411">
        <f t="shared" si="330"/>
        <v>0</v>
      </c>
      <c r="AJ1056" s="411">
        <f t="shared" si="330"/>
        <v>0</v>
      </c>
      <c r="AK1056" s="411">
        <f t="shared" si="330"/>
        <v>0</v>
      </c>
      <c r="AL1056" s="411">
        <f t="shared" si="330"/>
        <v>0</v>
      </c>
      <c r="AM1056" s="306"/>
    </row>
    <row r="1057" spans="1:39" ht="15" hidden="1" customHeight="1" outlineLevel="1">
      <c r="A1057" s="531"/>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26</v>
      </c>
      <c r="B1058" s="428" t="s">
        <v>118</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 t="shared" ref="Y1059:AL1059" si="331">Y1058</f>
        <v>0</v>
      </c>
      <c r="Z1059" s="411">
        <f t="shared" si="331"/>
        <v>0</v>
      </c>
      <c r="AA1059" s="411">
        <f t="shared" si="331"/>
        <v>0</v>
      </c>
      <c r="AB1059" s="411">
        <f t="shared" si="331"/>
        <v>0</v>
      </c>
      <c r="AC1059" s="411">
        <f t="shared" si="331"/>
        <v>0</v>
      </c>
      <c r="AD1059" s="411">
        <f t="shared" si="331"/>
        <v>0</v>
      </c>
      <c r="AE1059" s="411">
        <f t="shared" si="331"/>
        <v>0</v>
      </c>
      <c r="AF1059" s="411">
        <f t="shared" si="331"/>
        <v>0</v>
      </c>
      <c r="AG1059" s="411">
        <f t="shared" si="331"/>
        <v>0</v>
      </c>
      <c r="AH1059" s="411">
        <f t="shared" si="331"/>
        <v>0</v>
      </c>
      <c r="AI1059" s="411">
        <f t="shared" si="331"/>
        <v>0</v>
      </c>
      <c r="AJ1059" s="411">
        <f t="shared" si="331"/>
        <v>0</v>
      </c>
      <c r="AK1059" s="411">
        <f t="shared" si="331"/>
        <v>0</v>
      </c>
      <c r="AL1059" s="411">
        <f t="shared" si="331"/>
        <v>0</v>
      </c>
      <c r="AM1059" s="306"/>
    </row>
    <row r="1060" spans="1:39" ht="15" hidden="1" customHeight="1" outlineLevel="1">
      <c r="A1060" s="531"/>
      <c r="B1060" s="294"/>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27</v>
      </c>
      <c r="B1061" s="428" t="s">
        <v>119</v>
      </c>
      <c r="C1061" s="291" t="s">
        <v>25</v>
      </c>
      <c r="D1061" s="295"/>
      <c r="E1061" s="295"/>
      <c r="F1061" s="295"/>
      <c r="G1061" s="295"/>
      <c r="H1061" s="295"/>
      <c r="I1061" s="295"/>
      <c r="J1061" s="295"/>
      <c r="K1061" s="295"/>
      <c r="L1061" s="295"/>
      <c r="M1061" s="295"/>
      <c r="N1061" s="295">
        <v>12</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12</v>
      </c>
      <c r="O1062" s="295"/>
      <c r="P1062" s="295"/>
      <c r="Q1062" s="295"/>
      <c r="R1062" s="295"/>
      <c r="S1062" s="295"/>
      <c r="T1062" s="295"/>
      <c r="U1062" s="295"/>
      <c r="V1062" s="295"/>
      <c r="W1062" s="295"/>
      <c r="X1062" s="295"/>
      <c r="Y1062" s="411">
        <f t="shared" ref="Y1062:AL1062" si="332">Y1061</f>
        <v>0</v>
      </c>
      <c r="Z1062" s="411">
        <f t="shared" si="332"/>
        <v>0</v>
      </c>
      <c r="AA1062" s="411">
        <f t="shared" si="332"/>
        <v>0</v>
      </c>
      <c r="AB1062" s="411">
        <f t="shared" si="332"/>
        <v>0</v>
      </c>
      <c r="AC1062" s="411">
        <f t="shared" si="332"/>
        <v>0</v>
      </c>
      <c r="AD1062" s="411">
        <f t="shared" si="332"/>
        <v>0</v>
      </c>
      <c r="AE1062" s="411">
        <f t="shared" si="332"/>
        <v>0</v>
      </c>
      <c r="AF1062" s="411">
        <f t="shared" si="332"/>
        <v>0</v>
      </c>
      <c r="AG1062" s="411">
        <f t="shared" si="332"/>
        <v>0</v>
      </c>
      <c r="AH1062" s="411">
        <f t="shared" si="332"/>
        <v>0</v>
      </c>
      <c r="AI1062" s="411">
        <f t="shared" si="332"/>
        <v>0</v>
      </c>
      <c r="AJ1062" s="411">
        <f t="shared" si="332"/>
        <v>0</v>
      </c>
      <c r="AK1062" s="411">
        <f t="shared" si="332"/>
        <v>0</v>
      </c>
      <c r="AL1062" s="411">
        <f t="shared" si="332"/>
        <v>0</v>
      </c>
      <c r="AM1062" s="306"/>
    </row>
    <row r="1063" spans="1:39" ht="15" hidden="1" customHeight="1" outlineLevel="1">
      <c r="A1063" s="531"/>
      <c r="B1063" s="294"/>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28</v>
      </c>
      <c r="B1064" s="428" t="s">
        <v>120</v>
      </c>
      <c r="C1064" s="291" t="s">
        <v>25</v>
      </c>
      <c r="D1064" s="295"/>
      <c r="E1064" s="295"/>
      <c r="F1064" s="295"/>
      <c r="G1064" s="295"/>
      <c r="H1064" s="295"/>
      <c r="I1064" s="295"/>
      <c r="J1064" s="295"/>
      <c r="K1064" s="295"/>
      <c r="L1064" s="295"/>
      <c r="M1064" s="295"/>
      <c r="N1064" s="295">
        <v>12</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12</v>
      </c>
      <c r="O1065" s="295"/>
      <c r="P1065" s="295"/>
      <c r="Q1065" s="295"/>
      <c r="R1065" s="295"/>
      <c r="S1065" s="295"/>
      <c r="T1065" s="295"/>
      <c r="U1065" s="295"/>
      <c r="V1065" s="295"/>
      <c r="W1065" s="295"/>
      <c r="X1065" s="295"/>
      <c r="Y1065" s="411">
        <f t="shared" ref="Y1065:AL1065" si="333">Y1064</f>
        <v>0</v>
      </c>
      <c r="Z1065" s="411">
        <f t="shared" si="333"/>
        <v>0</v>
      </c>
      <c r="AA1065" s="411">
        <f t="shared" si="333"/>
        <v>0</v>
      </c>
      <c r="AB1065" s="411">
        <f t="shared" si="333"/>
        <v>0</v>
      </c>
      <c r="AC1065" s="411">
        <f t="shared" si="333"/>
        <v>0</v>
      </c>
      <c r="AD1065" s="411">
        <f t="shared" si="333"/>
        <v>0</v>
      </c>
      <c r="AE1065" s="411">
        <f t="shared" si="333"/>
        <v>0</v>
      </c>
      <c r="AF1065" s="411">
        <f t="shared" si="333"/>
        <v>0</v>
      </c>
      <c r="AG1065" s="411">
        <f t="shared" si="333"/>
        <v>0</v>
      </c>
      <c r="AH1065" s="411">
        <f t="shared" si="333"/>
        <v>0</v>
      </c>
      <c r="AI1065" s="411">
        <f t="shared" si="333"/>
        <v>0</v>
      </c>
      <c r="AJ1065" s="411">
        <f t="shared" si="333"/>
        <v>0</v>
      </c>
      <c r="AK1065" s="411">
        <f t="shared" si="333"/>
        <v>0</v>
      </c>
      <c r="AL1065" s="411">
        <f t="shared" si="333"/>
        <v>0</v>
      </c>
      <c r="AM1065" s="306"/>
    </row>
    <row r="1066" spans="1:39" ht="15" hidden="1" customHeight="1" outlineLevel="1">
      <c r="A1066" s="531"/>
      <c r="B1066" s="294"/>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v>29</v>
      </c>
      <c r="B1067" s="428" t="s">
        <v>121</v>
      </c>
      <c r="C1067" s="291" t="s">
        <v>25</v>
      </c>
      <c r="D1067" s="295"/>
      <c r="E1067" s="295"/>
      <c r="F1067" s="295"/>
      <c r="G1067" s="295"/>
      <c r="H1067" s="295"/>
      <c r="I1067" s="295"/>
      <c r="J1067" s="295"/>
      <c r="K1067" s="295"/>
      <c r="L1067" s="295"/>
      <c r="M1067" s="295"/>
      <c r="N1067" s="295">
        <v>3</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1"/>
      <c r="B1068" s="294" t="s">
        <v>346</v>
      </c>
      <c r="C1068" s="291" t="s">
        <v>163</v>
      </c>
      <c r="D1068" s="295"/>
      <c r="E1068" s="295"/>
      <c r="F1068" s="295"/>
      <c r="G1068" s="295"/>
      <c r="H1068" s="295"/>
      <c r="I1068" s="295"/>
      <c r="J1068" s="295"/>
      <c r="K1068" s="295"/>
      <c r="L1068" s="295"/>
      <c r="M1068" s="295"/>
      <c r="N1068" s="295">
        <f>N1067</f>
        <v>3</v>
      </c>
      <c r="O1068" s="295"/>
      <c r="P1068" s="295"/>
      <c r="Q1068" s="295"/>
      <c r="R1068" s="295"/>
      <c r="S1068" s="295"/>
      <c r="T1068" s="295"/>
      <c r="U1068" s="295"/>
      <c r="V1068" s="295"/>
      <c r="W1068" s="295"/>
      <c r="X1068" s="295"/>
      <c r="Y1068" s="411">
        <f t="shared" ref="Y1068:AL1068" si="334">Y1067</f>
        <v>0</v>
      </c>
      <c r="Z1068" s="411">
        <f t="shared" si="334"/>
        <v>0</v>
      </c>
      <c r="AA1068" s="411">
        <f t="shared" si="334"/>
        <v>0</v>
      </c>
      <c r="AB1068" s="411">
        <f t="shared" si="334"/>
        <v>0</v>
      </c>
      <c r="AC1068" s="411">
        <f t="shared" si="334"/>
        <v>0</v>
      </c>
      <c r="AD1068" s="411">
        <f t="shared" si="334"/>
        <v>0</v>
      </c>
      <c r="AE1068" s="411">
        <f t="shared" si="334"/>
        <v>0</v>
      </c>
      <c r="AF1068" s="411">
        <f t="shared" si="334"/>
        <v>0</v>
      </c>
      <c r="AG1068" s="411">
        <f t="shared" si="334"/>
        <v>0</v>
      </c>
      <c r="AH1068" s="411">
        <f t="shared" si="334"/>
        <v>0</v>
      </c>
      <c r="AI1068" s="411">
        <f t="shared" si="334"/>
        <v>0</v>
      </c>
      <c r="AJ1068" s="411">
        <f t="shared" si="334"/>
        <v>0</v>
      </c>
      <c r="AK1068" s="411">
        <f t="shared" si="334"/>
        <v>0</v>
      </c>
      <c r="AL1068" s="411">
        <f t="shared" si="334"/>
        <v>0</v>
      </c>
      <c r="AM1068" s="306"/>
    </row>
    <row r="1069" spans="1:39" ht="15" hidden="1" customHeight="1" outlineLevel="1">
      <c r="A1069" s="531"/>
      <c r="B1069" s="294"/>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1">
        <v>30</v>
      </c>
      <c r="B1070" s="428" t="s">
        <v>122</v>
      </c>
      <c r="C1070" s="291" t="s">
        <v>25</v>
      </c>
      <c r="D1070" s="295"/>
      <c r="E1070" s="295"/>
      <c r="F1070" s="295"/>
      <c r="G1070" s="295"/>
      <c r="H1070" s="295"/>
      <c r="I1070" s="295"/>
      <c r="J1070" s="295"/>
      <c r="K1070" s="295"/>
      <c r="L1070" s="295"/>
      <c r="M1070" s="295"/>
      <c r="N1070" s="295">
        <v>12</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1"/>
      <c r="B1071" s="294" t="s">
        <v>346</v>
      </c>
      <c r="C1071" s="291" t="s">
        <v>163</v>
      </c>
      <c r="D1071" s="295"/>
      <c r="E1071" s="295"/>
      <c r="F1071" s="295"/>
      <c r="G1071" s="295"/>
      <c r="H1071" s="295"/>
      <c r="I1071" s="295"/>
      <c r="J1071" s="295"/>
      <c r="K1071" s="295"/>
      <c r="L1071" s="295"/>
      <c r="M1071" s="295"/>
      <c r="N1071" s="295">
        <f>N1070</f>
        <v>12</v>
      </c>
      <c r="O1071" s="295"/>
      <c r="P1071" s="295"/>
      <c r="Q1071" s="295"/>
      <c r="R1071" s="295"/>
      <c r="S1071" s="295"/>
      <c r="T1071" s="295"/>
      <c r="U1071" s="295"/>
      <c r="V1071" s="295"/>
      <c r="W1071" s="295"/>
      <c r="X1071" s="295"/>
      <c r="Y1071" s="411">
        <f t="shared" ref="Y1071:AL1071" si="335">Y1070</f>
        <v>0</v>
      </c>
      <c r="Z1071" s="411">
        <f t="shared" si="335"/>
        <v>0</v>
      </c>
      <c r="AA1071" s="411">
        <f t="shared" si="335"/>
        <v>0</v>
      </c>
      <c r="AB1071" s="411">
        <f t="shared" si="335"/>
        <v>0</v>
      </c>
      <c r="AC1071" s="411">
        <f t="shared" si="335"/>
        <v>0</v>
      </c>
      <c r="AD1071" s="411">
        <f t="shared" si="335"/>
        <v>0</v>
      </c>
      <c r="AE1071" s="411">
        <f t="shared" si="335"/>
        <v>0</v>
      </c>
      <c r="AF1071" s="411">
        <f t="shared" si="335"/>
        <v>0</v>
      </c>
      <c r="AG1071" s="411">
        <f t="shared" si="335"/>
        <v>0</v>
      </c>
      <c r="AH1071" s="411">
        <f t="shared" si="335"/>
        <v>0</v>
      </c>
      <c r="AI1071" s="411">
        <f t="shared" si="335"/>
        <v>0</v>
      </c>
      <c r="AJ1071" s="411">
        <f t="shared" si="335"/>
        <v>0</v>
      </c>
      <c r="AK1071" s="411">
        <f t="shared" si="335"/>
        <v>0</v>
      </c>
      <c r="AL1071" s="411">
        <f t="shared" si="335"/>
        <v>0</v>
      </c>
      <c r="AM1071" s="306"/>
    </row>
    <row r="1072" spans="1:39" ht="15" hidden="1" customHeight="1" outlineLevel="1">
      <c r="A1072" s="531"/>
      <c r="B1072" s="294"/>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1">
        <v>31</v>
      </c>
      <c r="B1073" s="428" t="s">
        <v>123</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1"/>
      <c r="B1074" s="294" t="s">
        <v>346</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1">
        <f t="shared" ref="Y1074:AL1074" si="336">Y1073</f>
        <v>0</v>
      </c>
      <c r="Z1074" s="411">
        <f t="shared" si="336"/>
        <v>0</v>
      </c>
      <c r="AA1074" s="411">
        <f t="shared" si="336"/>
        <v>0</v>
      </c>
      <c r="AB1074" s="411">
        <f t="shared" si="336"/>
        <v>0</v>
      </c>
      <c r="AC1074" s="411">
        <f t="shared" si="336"/>
        <v>0</v>
      </c>
      <c r="AD1074" s="411">
        <f t="shared" si="336"/>
        <v>0</v>
      </c>
      <c r="AE1074" s="411">
        <f t="shared" si="336"/>
        <v>0</v>
      </c>
      <c r="AF1074" s="411">
        <f t="shared" si="336"/>
        <v>0</v>
      </c>
      <c r="AG1074" s="411">
        <f t="shared" si="336"/>
        <v>0</v>
      </c>
      <c r="AH1074" s="411">
        <f t="shared" si="336"/>
        <v>0</v>
      </c>
      <c r="AI1074" s="411">
        <f t="shared" si="336"/>
        <v>0</v>
      </c>
      <c r="AJ1074" s="411">
        <f t="shared" si="336"/>
        <v>0</v>
      </c>
      <c r="AK1074" s="411">
        <f t="shared" si="336"/>
        <v>0</v>
      </c>
      <c r="AL1074" s="411">
        <f t="shared" si="336"/>
        <v>0</v>
      </c>
      <c r="AM1074" s="306"/>
    </row>
    <row r="1075" spans="1:39" ht="15" hidden="1" customHeight="1" outlineLevel="1">
      <c r="A1075" s="531"/>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1">
        <v>32</v>
      </c>
      <c r="B1076" s="428" t="s">
        <v>124</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hidden="1" customHeight="1" outlineLevel="1">
      <c r="A1077" s="531"/>
      <c r="B1077" s="294" t="s">
        <v>346</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1">
        <f t="shared" ref="Y1077:AL1077" si="337">Y1076</f>
        <v>0</v>
      </c>
      <c r="Z1077" s="411">
        <f t="shared" si="337"/>
        <v>0</v>
      </c>
      <c r="AA1077" s="411">
        <f t="shared" si="337"/>
        <v>0</v>
      </c>
      <c r="AB1077" s="411">
        <f t="shared" si="337"/>
        <v>0</v>
      </c>
      <c r="AC1077" s="411">
        <f t="shared" si="337"/>
        <v>0</v>
      </c>
      <c r="AD1077" s="411">
        <f t="shared" si="337"/>
        <v>0</v>
      </c>
      <c r="AE1077" s="411">
        <f t="shared" si="337"/>
        <v>0</v>
      </c>
      <c r="AF1077" s="411">
        <f t="shared" si="337"/>
        <v>0</v>
      </c>
      <c r="AG1077" s="411">
        <f t="shared" si="337"/>
        <v>0</v>
      </c>
      <c r="AH1077" s="411">
        <f t="shared" si="337"/>
        <v>0</v>
      </c>
      <c r="AI1077" s="411">
        <f t="shared" si="337"/>
        <v>0</v>
      </c>
      <c r="AJ1077" s="411">
        <f t="shared" si="337"/>
        <v>0</v>
      </c>
      <c r="AK1077" s="411">
        <f t="shared" si="337"/>
        <v>0</v>
      </c>
      <c r="AL1077" s="411">
        <f t="shared" si="337"/>
        <v>0</v>
      </c>
      <c r="AM1077" s="306"/>
    </row>
    <row r="1078" spans="1:39" ht="15" hidden="1" customHeight="1" outlineLevel="1">
      <c r="A1078" s="531"/>
      <c r="B1078" s="428"/>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hidden="1" customHeight="1" outlineLevel="1">
      <c r="A1079" s="531"/>
      <c r="B1079" s="288" t="s">
        <v>500</v>
      </c>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33</v>
      </c>
      <c r="B1080" s="428" t="s">
        <v>125</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 t="shared" ref="Y1081:AL1081" si="338">Y1080</f>
        <v>0</v>
      </c>
      <c r="Z1081" s="411">
        <f t="shared" si="338"/>
        <v>0</v>
      </c>
      <c r="AA1081" s="411">
        <f t="shared" si="338"/>
        <v>0</v>
      </c>
      <c r="AB1081" s="411">
        <f t="shared" si="338"/>
        <v>0</v>
      </c>
      <c r="AC1081" s="411">
        <f t="shared" si="338"/>
        <v>0</v>
      </c>
      <c r="AD1081" s="411">
        <f t="shared" si="338"/>
        <v>0</v>
      </c>
      <c r="AE1081" s="411">
        <f t="shared" si="338"/>
        <v>0</v>
      </c>
      <c r="AF1081" s="411">
        <f t="shared" si="338"/>
        <v>0</v>
      </c>
      <c r="AG1081" s="411">
        <f t="shared" si="338"/>
        <v>0</v>
      </c>
      <c r="AH1081" s="411">
        <f t="shared" si="338"/>
        <v>0</v>
      </c>
      <c r="AI1081" s="411">
        <f t="shared" si="338"/>
        <v>0</v>
      </c>
      <c r="AJ1081" s="411">
        <f t="shared" si="338"/>
        <v>0</v>
      </c>
      <c r="AK1081" s="411">
        <f t="shared" si="338"/>
        <v>0</v>
      </c>
      <c r="AL1081" s="411">
        <f t="shared" si="338"/>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1">
        <v>34</v>
      </c>
      <c r="B1083" s="428" t="s">
        <v>126</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 t="shared" ref="Y1084:AL1084" si="339">Y1083</f>
        <v>0</v>
      </c>
      <c r="Z1084" s="411">
        <f t="shared" si="339"/>
        <v>0</v>
      </c>
      <c r="AA1084" s="411">
        <f t="shared" si="339"/>
        <v>0</v>
      </c>
      <c r="AB1084" s="411">
        <f t="shared" si="339"/>
        <v>0</v>
      </c>
      <c r="AC1084" s="411">
        <f t="shared" si="339"/>
        <v>0</v>
      </c>
      <c r="AD1084" s="411">
        <f t="shared" si="339"/>
        <v>0</v>
      </c>
      <c r="AE1084" s="411">
        <f t="shared" si="339"/>
        <v>0</v>
      </c>
      <c r="AF1084" s="411">
        <f t="shared" si="339"/>
        <v>0</v>
      </c>
      <c r="AG1084" s="411">
        <f t="shared" si="339"/>
        <v>0</v>
      </c>
      <c r="AH1084" s="411">
        <f t="shared" si="339"/>
        <v>0</v>
      </c>
      <c r="AI1084" s="411">
        <f t="shared" si="339"/>
        <v>0</v>
      </c>
      <c r="AJ1084" s="411">
        <f t="shared" si="339"/>
        <v>0</v>
      </c>
      <c r="AK1084" s="411">
        <f t="shared" si="339"/>
        <v>0</v>
      </c>
      <c r="AL1084" s="411">
        <f t="shared" si="339"/>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hidden="1" customHeight="1" outlineLevel="1">
      <c r="A1086" s="531">
        <v>35</v>
      </c>
      <c r="B1086" s="428" t="s">
        <v>127</v>
      </c>
      <c r="C1086" s="291" t="s">
        <v>25</v>
      </c>
      <c r="D1086" s="295"/>
      <c r="E1086" s="295"/>
      <c r="F1086" s="295"/>
      <c r="G1086" s="295"/>
      <c r="H1086" s="295"/>
      <c r="I1086" s="295"/>
      <c r="J1086" s="295"/>
      <c r="K1086" s="295"/>
      <c r="L1086" s="295"/>
      <c r="M1086" s="295"/>
      <c r="N1086" s="295">
        <v>0</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295">
        <f>N1086</f>
        <v>0</v>
      </c>
      <c r="O1087" s="295"/>
      <c r="P1087" s="295"/>
      <c r="Q1087" s="295"/>
      <c r="R1087" s="295"/>
      <c r="S1087" s="295"/>
      <c r="T1087" s="295"/>
      <c r="U1087" s="295"/>
      <c r="V1087" s="295"/>
      <c r="W1087" s="295"/>
      <c r="X1087" s="295"/>
      <c r="Y1087" s="411">
        <f t="shared" ref="Y1087:AL1087" si="340">Y1086</f>
        <v>0</v>
      </c>
      <c r="Z1087" s="411">
        <f t="shared" si="340"/>
        <v>0</v>
      </c>
      <c r="AA1087" s="411">
        <f t="shared" si="340"/>
        <v>0</v>
      </c>
      <c r="AB1087" s="411">
        <f t="shared" si="340"/>
        <v>0</v>
      </c>
      <c r="AC1087" s="411">
        <f t="shared" si="340"/>
        <v>0</v>
      </c>
      <c r="AD1087" s="411">
        <f t="shared" si="340"/>
        <v>0</v>
      </c>
      <c r="AE1087" s="411">
        <f t="shared" si="340"/>
        <v>0</v>
      </c>
      <c r="AF1087" s="411">
        <f t="shared" si="340"/>
        <v>0</v>
      </c>
      <c r="AG1087" s="411">
        <f t="shared" si="340"/>
        <v>0</v>
      </c>
      <c r="AH1087" s="411">
        <f t="shared" si="340"/>
        <v>0</v>
      </c>
      <c r="AI1087" s="411">
        <f t="shared" si="340"/>
        <v>0</v>
      </c>
      <c r="AJ1087" s="411">
        <f t="shared" si="340"/>
        <v>0</v>
      </c>
      <c r="AK1087" s="411">
        <f t="shared" si="340"/>
        <v>0</v>
      </c>
      <c r="AL1087" s="411">
        <f t="shared" si="340"/>
        <v>0</v>
      </c>
      <c r="AM1087" s="306"/>
    </row>
    <row r="1088" spans="1:39" ht="15" hidden="1" customHeight="1" outlineLevel="1">
      <c r="A1088" s="531"/>
      <c r="B1088" s="431"/>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c r="B1089" s="288" t="s">
        <v>501</v>
      </c>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28.5" hidden="1" customHeight="1" outlineLevel="1">
      <c r="A1090" s="531">
        <v>36</v>
      </c>
      <c r="B1090" s="428" t="s">
        <v>128</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1"/>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 t="shared" ref="Y1091:AL1091" si="341">Y1090</f>
        <v>0</v>
      </c>
      <c r="Z1091" s="411">
        <f t="shared" si="341"/>
        <v>0</v>
      </c>
      <c r="AA1091" s="411">
        <f t="shared" si="341"/>
        <v>0</v>
      </c>
      <c r="AB1091" s="411">
        <f t="shared" si="341"/>
        <v>0</v>
      </c>
      <c r="AC1091" s="411">
        <f t="shared" si="341"/>
        <v>0</v>
      </c>
      <c r="AD1091" s="411">
        <f t="shared" si="341"/>
        <v>0</v>
      </c>
      <c r="AE1091" s="411">
        <f t="shared" si="341"/>
        <v>0</v>
      </c>
      <c r="AF1091" s="411">
        <f t="shared" si="341"/>
        <v>0</v>
      </c>
      <c r="AG1091" s="411">
        <f t="shared" si="341"/>
        <v>0</v>
      </c>
      <c r="AH1091" s="411">
        <f t="shared" si="341"/>
        <v>0</v>
      </c>
      <c r="AI1091" s="411">
        <f t="shared" si="341"/>
        <v>0</v>
      </c>
      <c r="AJ1091" s="411">
        <f t="shared" si="341"/>
        <v>0</v>
      </c>
      <c r="AK1091" s="411">
        <f t="shared" si="341"/>
        <v>0</v>
      </c>
      <c r="AL1091" s="411">
        <f t="shared" si="341"/>
        <v>0</v>
      </c>
      <c r="AM1091" s="306"/>
    </row>
    <row r="1092" spans="1:39" ht="15" hidden="1" customHeight="1" outlineLevel="1">
      <c r="A1092" s="531"/>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1">
        <v>37</v>
      </c>
      <c r="B1093" s="428" t="s">
        <v>129</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1"/>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 t="shared" ref="Y1094:AL1094" si="342">Y1093</f>
        <v>0</v>
      </c>
      <c r="Z1094" s="411">
        <f t="shared" si="342"/>
        <v>0</v>
      </c>
      <c r="AA1094" s="411">
        <f t="shared" si="342"/>
        <v>0</v>
      </c>
      <c r="AB1094" s="411">
        <f t="shared" si="342"/>
        <v>0</v>
      </c>
      <c r="AC1094" s="411">
        <f t="shared" si="342"/>
        <v>0</v>
      </c>
      <c r="AD1094" s="411">
        <f t="shared" si="342"/>
        <v>0</v>
      </c>
      <c r="AE1094" s="411">
        <f t="shared" si="342"/>
        <v>0</v>
      </c>
      <c r="AF1094" s="411">
        <f t="shared" si="342"/>
        <v>0</v>
      </c>
      <c r="AG1094" s="411">
        <f t="shared" si="342"/>
        <v>0</v>
      </c>
      <c r="AH1094" s="411">
        <f t="shared" si="342"/>
        <v>0</v>
      </c>
      <c r="AI1094" s="411">
        <f t="shared" si="342"/>
        <v>0</v>
      </c>
      <c r="AJ1094" s="411">
        <f t="shared" si="342"/>
        <v>0</v>
      </c>
      <c r="AK1094" s="411">
        <f t="shared" si="342"/>
        <v>0</v>
      </c>
      <c r="AL1094" s="411">
        <f t="shared" si="342"/>
        <v>0</v>
      </c>
      <c r="AM1094" s="306"/>
    </row>
    <row r="1095" spans="1:39" ht="15" hidden="1" customHeight="1" outlineLevel="1">
      <c r="A1095" s="531"/>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1">
        <v>38</v>
      </c>
      <c r="B1096" s="428" t="s">
        <v>130</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1"/>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 t="shared" ref="Y1097:AL1097" si="343">Y1096</f>
        <v>0</v>
      </c>
      <c r="Z1097" s="411">
        <f t="shared" si="343"/>
        <v>0</v>
      </c>
      <c r="AA1097" s="411">
        <f t="shared" si="343"/>
        <v>0</v>
      </c>
      <c r="AB1097" s="411">
        <f t="shared" si="343"/>
        <v>0</v>
      </c>
      <c r="AC1097" s="411">
        <f t="shared" si="343"/>
        <v>0</v>
      </c>
      <c r="AD1097" s="411">
        <f t="shared" si="343"/>
        <v>0</v>
      </c>
      <c r="AE1097" s="411">
        <f t="shared" si="343"/>
        <v>0</v>
      </c>
      <c r="AF1097" s="411">
        <f t="shared" si="343"/>
        <v>0</v>
      </c>
      <c r="AG1097" s="411">
        <f t="shared" si="343"/>
        <v>0</v>
      </c>
      <c r="AH1097" s="411">
        <f t="shared" si="343"/>
        <v>0</v>
      </c>
      <c r="AI1097" s="411">
        <f t="shared" si="343"/>
        <v>0</v>
      </c>
      <c r="AJ1097" s="411">
        <f t="shared" si="343"/>
        <v>0</v>
      </c>
      <c r="AK1097" s="411">
        <f t="shared" si="343"/>
        <v>0</v>
      </c>
      <c r="AL1097" s="411">
        <f t="shared" si="343"/>
        <v>0</v>
      </c>
      <c r="AM1097" s="306"/>
    </row>
    <row r="1098" spans="1:39" ht="15" hidden="1" customHeight="1" outlineLevel="1">
      <c r="A1098" s="531"/>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15" hidden="1" customHeight="1" outlineLevel="1">
      <c r="A1099" s="531">
        <v>39</v>
      </c>
      <c r="B1099" s="428" t="s">
        <v>131</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1"/>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 t="shared" ref="Y1100:AL1100" si="344">Y1099</f>
        <v>0</v>
      </c>
      <c r="Z1100" s="411">
        <f t="shared" si="344"/>
        <v>0</v>
      </c>
      <c r="AA1100" s="411">
        <f t="shared" si="344"/>
        <v>0</v>
      </c>
      <c r="AB1100" s="411">
        <f t="shared" si="344"/>
        <v>0</v>
      </c>
      <c r="AC1100" s="411">
        <f t="shared" si="344"/>
        <v>0</v>
      </c>
      <c r="AD1100" s="411">
        <f t="shared" si="344"/>
        <v>0</v>
      </c>
      <c r="AE1100" s="411">
        <f t="shared" si="344"/>
        <v>0</v>
      </c>
      <c r="AF1100" s="411">
        <f t="shared" si="344"/>
        <v>0</v>
      </c>
      <c r="AG1100" s="411">
        <f t="shared" si="344"/>
        <v>0</v>
      </c>
      <c r="AH1100" s="411">
        <f t="shared" si="344"/>
        <v>0</v>
      </c>
      <c r="AI1100" s="411">
        <f t="shared" si="344"/>
        <v>0</v>
      </c>
      <c r="AJ1100" s="411">
        <f t="shared" si="344"/>
        <v>0</v>
      </c>
      <c r="AK1100" s="411">
        <f t="shared" si="344"/>
        <v>0</v>
      </c>
      <c r="AL1100" s="411">
        <f t="shared" si="344"/>
        <v>0</v>
      </c>
      <c r="AM1100" s="306"/>
    </row>
    <row r="1101" spans="1:39" ht="15" hidden="1" customHeight="1" outlineLevel="1">
      <c r="A1101" s="531"/>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15" hidden="1" customHeight="1" outlineLevel="1">
      <c r="A1102" s="531">
        <v>40</v>
      </c>
      <c r="B1102" s="428" t="s">
        <v>132</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1"/>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 t="shared" ref="Y1103:AL1103" si="345">Y1102</f>
        <v>0</v>
      </c>
      <c r="Z1103" s="411">
        <f t="shared" si="345"/>
        <v>0</v>
      </c>
      <c r="AA1103" s="411">
        <f t="shared" si="345"/>
        <v>0</v>
      </c>
      <c r="AB1103" s="411">
        <f t="shared" si="345"/>
        <v>0</v>
      </c>
      <c r="AC1103" s="411">
        <f t="shared" si="345"/>
        <v>0</v>
      </c>
      <c r="AD1103" s="411">
        <f t="shared" si="345"/>
        <v>0</v>
      </c>
      <c r="AE1103" s="411">
        <f t="shared" si="345"/>
        <v>0</v>
      </c>
      <c r="AF1103" s="411">
        <f t="shared" si="345"/>
        <v>0</v>
      </c>
      <c r="AG1103" s="411">
        <f t="shared" si="345"/>
        <v>0</v>
      </c>
      <c r="AH1103" s="411">
        <f t="shared" si="345"/>
        <v>0</v>
      </c>
      <c r="AI1103" s="411">
        <f t="shared" si="345"/>
        <v>0</v>
      </c>
      <c r="AJ1103" s="411">
        <f t="shared" si="345"/>
        <v>0</v>
      </c>
      <c r="AK1103" s="411">
        <f t="shared" si="345"/>
        <v>0</v>
      </c>
      <c r="AL1103" s="411">
        <f t="shared" si="345"/>
        <v>0</v>
      </c>
      <c r="AM1103" s="306"/>
    </row>
    <row r="1104" spans="1:39" ht="15" hidden="1" customHeight="1" outlineLevel="1">
      <c r="A1104" s="531"/>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28.5" hidden="1" customHeight="1" outlineLevel="1">
      <c r="A1105" s="531">
        <v>41</v>
      </c>
      <c r="B1105" s="428" t="s">
        <v>133</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1"/>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 t="shared" ref="Y1106:AL1106" si="346">Y1105</f>
        <v>0</v>
      </c>
      <c r="Z1106" s="411">
        <f t="shared" si="346"/>
        <v>0</v>
      </c>
      <c r="AA1106" s="411">
        <f t="shared" si="346"/>
        <v>0</v>
      </c>
      <c r="AB1106" s="411">
        <f t="shared" si="346"/>
        <v>0</v>
      </c>
      <c r="AC1106" s="411">
        <f t="shared" si="346"/>
        <v>0</v>
      </c>
      <c r="AD1106" s="411">
        <f t="shared" si="346"/>
        <v>0</v>
      </c>
      <c r="AE1106" s="411">
        <f t="shared" si="346"/>
        <v>0</v>
      </c>
      <c r="AF1106" s="411">
        <f t="shared" si="346"/>
        <v>0</v>
      </c>
      <c r="AG1106" s="411">
        <f t="shared" si="346"/>
        <v>0</v>
      </c>
      <c r="AH1106" s="411">
        <f t="shared" si="346"/>
        <v>0</v>
      </c>
      <c r="AI1106" s="411">
        <f t="shared" si="346"/>
        <v>0</v>
      </c>
      <c r="AJ1106" s="411">
        <f t="shared" si="346"/>
        <v>0</v>
      </c>
      <c r="AK1106" s="411">
        <f t="shared" si="346"/>
        <v>0</v>
      </c>
      <c r="AL1106" s="411">
        <f t="shared" si="346"/>
        <v>0</v>
      </c>
      <c r="AM1106" s="306"/>
    </row>
    <row r="1107" spans="1:39" ht="15" hidden="1" customHeight="1" outlineLevel="1">
      <c r="A1107" s="531"/>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28.5" hidden="1" customHeight="1" outlineLevel="1">
      <c r="A1108" s="531">
        <v>42</v>
      </c>
      <c r="B1108" s="428" t="s">
        <v>134</v>
      </c>
      <c r="C1108" s="291" t="s">
        <v>25</v>
      </c>
      <c r="D1108" s="295"/>
      <c r="E1108" s="295"/>
      <c r="F1108" s="295"/>
      <c r="G1108" s="295"/>
      <c r="H1108" s="295"/>
      <c r="I1108" s="295"/>
      <c r="J1108" s="295"/>
      <c r="K1108" s="295"/>
      <c r="L1108" s="295"/>
      <c r="M1108" s="295"/>
      <c r="N1108" s="291"/>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1"/>
      <c r="B1109" s="294" t="s">
        <v>346</v>
      </c>
      <c r="C1109" s="291" t="s">
        <v>163</v>
      </c>
      <c r="D1109" s="295"/>
      <c r="E1109" s="295"/>
      <c r="F1109" s="295"/>
      <c r="G1109" s="295"/>
      <c r="H1109" s="295"/>
      <c r="I1109" s="295"/>
      <c r="J1109" s="295"/>
      <c r="K1109" s="295"/>
      <c r="L1109" s="295"/>
      <c r="M1109" s="295"/>
      <c r="N1109" s="467"/>
      <c r="O1109" s="295"/>
      <c r="P1109" s="295"/>
      <c r="Q1109" s="295"/>
      <c r="R1109" s="295"/>
      <c r="S1109" s="295"/>
      <c r="T1109" s="295"/>
      <c r="U1109" s="295"/>
      <c r="V1109" s="295"/>
      <c r="W1109" s="295"/>
      <c r="X1109" s="295"/>
      <c r="Y1109" s="411">
        <f t="shared" ref="Y1109:AL1109" si="347">Y1108</f>
        <v>0</v>
      </c>
      <c r="Z1109" s="411">
        <f t="shared" si="347"/>
        <v>0</v>
      </c>
      <c r="AA1109" s="411">
        <f t="shared" si="347"/>
        <v>0</v>
      </c>
      <c r="AB1109" s="411">
        <f t="shared" si="347"/>
        <v>0</v>
      </c>
      <c r="AC1109" s="411">
        <f t="shared" si="347"/>
        <v>0</v>
      </c>
      <c r="AD1109" s="411">
        <f t="shared" si="347"/>
        <v>0</v>
      </c>
      <c r="AE1109" s="411">
        <f t="shared" si="347"/>
        <v>0</v>
      </c>
      <c r="AF1109" s="411">
        <f t="shared" si="347"/>
        <v>0</v>
      </c>
      <c r="AG1109" s="411">
        <f t="shared" si="347"/>
        <v>0</v>
      </c>
      <c r="AH1109" s="411">
        <f t="shared" si="347"/>
        <v>0</v>
      </c>
      <c r="AI1109" s="411">
        <f t="shared" si="347"/>
        <v>0</v>
      </c>
      <c r="AJ1109" s="411">
        <f t="shared" si="347"/>
        <v>0</v>
      </c>
      <c r="AK1109" s="411">
        <f t="shared" si="347"/>
        <v>0</v>
      </c>
      <c r="AL1109" s="411">
        <f t="shared" si="347"/>
        <v>0</v>
      </c>
      <c r="AM1109" s="306"/>
    </row>
    <row r="1110" spans="1:39" ht="15" hidden="1" customHeight="1" outlineLevel="1">
      <c r="A1110" s="531"/>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15" hidden="1" customHeight="1" outlineLevel="1">
      <c r="A1111" s="531">
        <v>43</v>
      </c>
      <c r="B1111" s="428" t="s">
        <v>135</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1"/>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 t="shared" ref="Y1112:AL1112" si="348">Y1111</f>
        <v>0</v>
      </c>
      <c r="Z1112" s="411">
        <f t="shared" si="348"/>
        <v>0</v>
      </c>
      <c r="AA1112" s="411">
        <f t="shared" si="348"/>
        <v>0</v>
      </c>
      <c r="AB1112" s="411">
        <f t="shared" si="348"/>
        <v>0</v>
      </c>
      <c r="AC1112" s="411">
        <f t="shared" si="348"/>
        <v>0</v>
      </c>
      <c r="AD1112" s="411">
        <f t="shared" si="348"/>
        <v>0</v>
      </c>
      <c r="AE1112" s="411">
        <f t="shared" si="348"/>
        <v>0</v>
      </c>
      <c r="AF1112" s="411">
        <f t="shared" si="348"/>
        <v>0</v>
      </c>
      <c r="AG1112" s="411">
        <f t="shared" si="348"/>
        <v>0</v>
      </c>
      <c r="AH1112" s="411">
        <f t="shared" si="348"/>
        <v>0</v>
      </c>
      <c r="AI1112" s="411">
        <f t="shared" si="348"/>
        <v>0</v>
      </c>
      <c r="AJ1112" s="411">
        <f t="shared" si="348"/>
        <v>0</v>
      </c>
      <c r="AK1112" s="411">
        <f t="shared" si="348"/>
        <v>0</v>
      </c>
      <c r="AL1112" s="411">
        <f t="shared" si="348"/>
        <v>0</v>
      </c>
      <c r="AM1112" s="306"/>
    </row>
    <row r="1113" spans="1:39" ht="15" hidden="1" customHeight="1" outlineLevel="1">
      <c r="A1113" s="531"/>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28.5" hidden="1" customHeight="1" outlineLevel="1">
      <c r="A1114" s="531">
        <v>44</v>
      </c>
      <c r="B1114" s="428" t="s">
        <v>136</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1"/>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 t="shared" ref="Y1115:AL1115" si="349">Y1114</f>
        <v>0</v>
      </c>
      <c r="Z1115" s="411">
        <f t="shared" si="349"/>
        <v>0</v>
      </c>
      <c r="AA1115" s="411">
        <f t="shared" si="349"/>
        <v>0</v>
      </c>
      <c r="AB1115" s="411">
        <f t="shared" si="349"/>
        <v>0</v>
      </c>
      <c r="AC1115" s="411">
        <f t="shared" si="349"/>
        <v>0</v>
      </c>
      <c r="AD1115" s="411">
        <f t="shared" si="349"/>
        <v>0</v>
      </c>
      <c r="AE1115" s="411">
        <f t="shared" si="349"/>
        <v>0</v>
      </c>
      <c r="AF1115" s="411">
        <f t="shared" si="349"/>
        <v>0</v>
      </c>
      <c r="AG1115" s="411">
        <f t="shared" si="349"/>
        <v>0</v>
      </c>
      <c r="AH1115" s="411">
        <f t="shared" si="349"/>
        <v>0</v>
      </c>
      <c r="AI1115" s="411">
        <f t="shared" si="349"/>
        <v>0</v>
      </c>
      <c r="AJ1115" s="411">
        <f t="shared" si="349"/>
        <v>0</v>
      </c>
      <c r="AK1115" s="411">
        <f t="shared" si="349"/>
        <v>0</v>
      </c>
      <c r="AL1115" s="411">
        <f t="shared" si="349"/>
        <v>0</v>
      </c>
      <c r="AM1115" s="306"/>
    </row>
    <row r="1116" spans="1:39" ht="15" hidden="1" customHeight="1" outlineLevel="1">
      <c r="A1116" s="531"/>
      <c r="B1116" s="428"/>
      <c r="C1116" s="291"/>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412"/>
      <c r="Z1116" s="425"/>
      <c r="AA1116" s="425"/>
      <c r="AB1116" s="425"/>
      <c r="AC1116" s="425"/>
      <c r="AD1116" s="425"/>
      <c r="AE1116" s="425"/>
      <c r="AF1116" s="425"/>
      <c r="AG1116" s="425"/>
      <c r="AH1116" s="425"/>
      <c r="AI1116" s="425"/>
      <c r="AJ1116" s="425"/>
      <c r="AK1116" s="425"/>
      <c r="AL1116" s="425"/>
      <c r="AM1116" s="306"/>
    </row>
    <row r="1117" spans="1:39" ht="32.450000000000003" hidden="1" customHeight="1" outlineLevel="1">
      <c r="A1117" s="531">
        <v>45</v>
      </c>
      <c r="B1117" s="428" t="s">
        <v>137</v>
      </c>
      <c r="C1117" s="291" t="s">
        <v>25</v>
      </c>
      <c r="D1117" s="295"/>
      <c r="E1117" s="295"/>
      <c r="F1117" s="295"/>
      <c r="G1117" s="295"/>
      <c r="H1117" s="295"/>
      <c r="I1117" s="295"/>
      <c r="J1117" s="295"/>
      <c r="K1117" s="295"/>
      <c r="L1117" s="295"/>
      <c r="M1117" s="295"/>
      <c r="N1117" s="295">
        <v>12</v>
      </c>
      <c r="O1117" s="295"/>
      <c r="P1117" s="295"/>
      <c r="Q1117" s="295"/>
      <c r="R1117" s="295"/>
      <c r="S1117" s="295"/>
      <c r="T1117" s="295"/>
      <c r="U1117" s="295"/>
      <c r="V1117" s="295"/>
      <c r="W1117" s="295"/>
      <c r="X1117" s="295"/>
      <c r="Y1117" s="426"/>
      <c r="Z1117" s="415"/>
      <c r="AA1117" s="415"/>
      <c r="AB1117" s="415"/>
      <c r="AC1117" s="415"/>
      <c r="AD1117" s="415"/>
      <c r="AE1117" s="415"/>
      <c r="AF1117" s="415"/>
      <c r="AG1117" s="415"/>
      <c r="AH1117" s="415"/>
      <c r="AI1117" s="415"/>
      <c r="AJ1117" s="415"/>
      <c r="AK1117" s="415"/>
      <c r="AL1117" s="415"/>
      <c r="AM1117" s="296">
        <f>SUM(Y1117:AL1117)</f>
        <v>0</v>
      </c>
    </row>
    <row r="1118" spans="1:39" ht="15" hidden="1" customHeight="1" outlineLevel="1">
      <c r="A1118" s="531"/>
      <c r="B1118" s="294" t="s">
        <v>346</v>
      </c>
      <c r="C1118" s="291" t="s">
        <v>163</v>
      </c>
      <c r="D1118" s="295"/>
      <c r="E1118" s="295"/>
      <c r="F1118" s="295"/>
      <c r="G1118" s="295"/>
      <c r="H1118" s="295"/>
      <c r="I1118" s="295"/>
      <c r="J1118" s="295"/>
      <c r="K1118" s="295"/>
      <c r="L1118" s="295"/>
      <c r="M1118" s="295"/>
      <c r="N1118" s="295">
        <f>N1117</f>
        <v>12</v>
      </c>
      <c r="O1118" s="295"/>
      <c r="P1118" s="295"/>
      <c r="Q1118" s="295"/>
      <c r="R1118" s="295"/>
      <c r="S1118" s="295"/>
      <c r="T1118" s="295"/>
      <c r="U1118" s="295"/>
      <c r="V1118" s="295"/>
      <c r="W1118" s="295"/>
      <c r="X1118" s="295"/>
      <c r="Y1118" s="411">
        <f t="shared" ref="Y1118:AL1118" si="350">Y1117</f>
        <v>0</v>
      </c>
      <c r="Z1118" s="411">
        <f t="shared" si="350"/>
        <v>0</v>
      </c>
      <c r="AA1118" s="411">
        <f t="shared" si="350"/>
        <v>0</v>
      </c>
      <c r="AB1118" s="411">
        <f t="shared" si="350"/>
        <v>0</v>
      </c>
      <c r="AC1118" s="411">
        <f t="shared" si="350"/>
        <v>0</v>
      </c>
      <c r="AD1118" s="411">
        <f t="shared" si="350"/>
        <v>0</v>
      </c>
      <c r="AE1118" s="411">
        <f t="shared" si="350"/>
        <v>0</v>
      </c>
      <c r="AF1118" s="411">
        <f t="shared" si="350"/>
        <v>0</v>
      </c>
      <c r="AG1118" s="411">
        <f t="shared" si="350"/>
        <v>0</v>
      </c>
      <c r="AH1118" s="411">
        <f t="shared" si="350"/>
        <v>0</v>
      </c>
      <c r="AI1118" s="411">
        <f t="shared" si="350"/>
        <v>0</v>
      </c>
      <c r="AJ1118" s="411">
        <f t="shared" si="350"/>
        <v>0</v>
      </c>
      <c r="AK1118" s="411">
        <f t="shared" si="350"/>
        <v>0</v>
      </c>
      <c r="AL1118" s="411">
        <f t="shared" si="350"/>
        <v>0</v>
      </c>
      <c r="AM1118" s="306"/>
    </row>
    <row r="1119" spans="1:39" ht="15" hidden="1" customHeight="1" outlineLevel="1">
      <c r="A1119" s="531"/>
      <c r="B1119" s="428"/>
      <c r="C1119" s="291"/>
      <c r="D1119" s="291"/>
      <c r="E1119" s="291"/>
      <c r="F1119" s="291"/>
      <c r="G1119" s="291"/>
      <c r="H1119" s="291"/>
      <c r="I1119" s="291"/>
      <c r="J1119" s="291"/>
      <c r="K1119" s="291"/>
      <c r="L1119" s="291"/>
      <c r="M1119" s="291"/>
      <c r="N1119" s="291"/>
      <c r="O1119" s="291"/>
      <c r="P1119" s="291"/>
      <c r="Q1119" s="291"/>
      <c r="R1119" s="291"/>
      <c r="S1119" s="291"/>
      <c r="T1119" s="291"/>
      <c r="U1119" s="291"/>
      <c r="V1119" s="291"/>
      <c r="W1119" s="291"/>
      <c r="X1119" s="291"/>
      <c r="Y1119" s="412"/>
      <c r="Z1119" s="425"/>
      <c r="AA1119" s="425"/>
      <c r="AB1119" s="425"/>
      <c r="AC1119" s="425"/>
      <c r="AD1119" s="425"/>
      <c r="AE1119" s="425"/>
      <c r="AF1119" s="425"/>
      <c r="AG1119" s="425"/>
      <c r="AH1119" s="425"/>
      <c r="AI1119" s="425"/>
      <c r="AJ1119" s="425"/>
      <c r="AK1119" s="425"/>
      <c r="AL1119" s="425"/>
      <c r="AM1119" s="306"/>
    </row>
    <row r="1120" spans="1:39" ht="32.1" hidden="1" customHeight="1" outlineLevel="1">
      <c r="A1120" s="531">
        <v>46</v>
      </c>
      <c r="B1120" s="428" t="s">
        <v>138</v>
      </c>
      <c r="C1120" s="291" t="s">
        <v>25</v>
      </c>
      <c r="D1120" s="295"/>
      <c r="E1120" s="295"/>
      <c r="F1120" s="295"/>
      <c r="G1120" s="295"/>
      <c r="H1120" s="295"/>
      <c r="I1120" s="295"/>
      <c r="J1120" s="295"/>
      <c r="K1120" s="295"/>
      <c r="L1120" s="295"/>
      <c r="M1120" s="295"/>
      <c r="N1120" s="295">
        <v>12</v>
      </c>
      <c r="O1120" s="295"/>
      <c r="P1120" s="295"/>
      <c r="Q1120" s="295"/>
      <c r="R1120" s="295"/>
      <c r="S1120" s="295"/>
      <c r="T1120" s="295"/>
      <c r="U1120" s="295"/>
      <c r="V1120" s="295"/>
      <c r="W1120" s="295"/>
      <c r="X1120" s="295"/>
      <c r="Y1120" s="426"/>
      <c r="Z1120" s="415"/>
      <c r="AA1120" s="415"/>
      <c r="AB1120" s="415"/>
      <c r="AC1120" s="415"/>
      <c r="AD1120" s="415"/>
      <c r="AE1120" s="415"/>
      <c r="AF1120" s="415"/>
      <c r="AG1120" s="415"/>
      <c r="AH1120" s="415"/>
      <c r="AI1120" s="415"/>
      <c r="AJ1120" s="415"/>
      <c r="AK1120" s="415"/>
      <c r="AL1120" s="415"/>
      <c r="AM1120" s="296">
        <f>SUM(Y1120:AL1120)</f>
        <v>0</v>
      </c>
    </row>
    <row r="1121" spans="1:39" ht="15" hidden="1" customHeight="1" outlineLevel="1">
      <c r="A1121" s="531"/>
      <c r="B1121" s="294" t="s">
        <v>346</v>
      </c>
      <c r="C1121" s="291" t="s">
        <v>163</v>
      </c>
      <c r="D1121" s="295"/>
      <c r="E1121" s="295"/>
      <c r="F1121" s="295"/>
      <c r="G1121" s="295"/>
      <c r="H1121" s="295"/>
      <c r="I1121" s="295"/>
      <c r="J1121" s="295"/>
      <c r="K1121" s="295"/>
      <c r="L1121" s="295"/>
      <c r="M1121" s="295"/>
      <c r="N1121" s="295">
        <f>N1120</f>
        <v>12</v>
      </c>
      <c r="O1121" s="295"/>
      <c r="P1121" s="295"/>
      <c r="Q1121" s="295"/>
      <c r="R1121" s="295"/>
      <c r="S1121" s="295"/>
      <c r="T1121" s="295"/>
      <c r="U1121" s="295"/>
      <c r="V1121" s="295"/>
      <c r="W1121" s="295"/>
      <c r="X1121" s="295"/>
      <c r="Y1121" s="411">
        <f t="shared" ref="Y1121:AL1121" si="351">Y1120</f>
        <v>0</v>
      </c>
      <c r="Z1121" s="411">
        <f t="shared" si="351"/>
        <v>0</v>
      </c>
      <c r="AA1121" s="411">
        <f t="shared" si="351"/>
        <v>0</v>
      </c>
      <c r="AB1121" s="411">
        <f t="shared" si="351"/>
        <v>0</v>
      </c>
      <c r="AC1121" s="411">
        <f t="shared" si="351"/>
        <v>0</v>
      </c>
      <c r="AD1121" s="411">
        <f t="shared" si="351"/>
        <v>0</v>
      </c>
      <c r="AE1121" s="411">
        <f t="shared" si="351"/>
        <v>0</v>
      </c>
      <c r="AF1121" s="411">
        <f t="shared" si="351"/>
        <v>0</v>
      </c>
      <c r="AG1121" s="411">
        <f t="shared" si="351"/>
        <v>0</v>
      </c>
      <c r="AH1121" s="411">
        <f t="shared" si="351"/>
        <v>0</v>
      </c>
      <c r="AI1121" s="411">
        <f t="shared" si="351"/>
        <v>0</v>
      </c>
      <c r="AJ1121" s="411">
        <f t="shared" si="351"/>
        <v>0</v>
      </c>
      <c r="AK1121" s="411">
        <f t="shared" si="351"/>
        <v>0</v>
      </c>
      <c r="AL1121" s="411">
        <f t="shared" si="351"/>
        <v>0</v>
      </c>
      <c r="AM1121" s="306"/>
    </row>
    <row r="1122" spans="1:39" ht="15" hidden="1" customHeight="1" outlineLevel="1">
      <c r="A1122" s="531"/>
      <c r="B1122" s="428"/>
      <c r="C1122" s="291"/>
      <c r="D1122" s="291"/>
      <c r="E1122" s="291"/>
      <c r="F1122" s="291"/>
      <c r="G1122" s="291"/>
      <c r="H1122" s="291"/>
      <c r="I1122" s="291"/>
      <c r="J1122" s="291"/>
      <c r="K1122" s="291"/>
      <c r="L1122" s="291"/>
      <c r="M1122" s="291"/>
      <c r="N1122" s="291"/>
      <c r="O1122" s="291"/>
      <c r="P1122" s="291"/>
      <c r="Q1122" s="291"/>
      <c r="R1122" s="291"/>
      <c r="S1122" s="291"/>
      <c r="T1122" s="291"/>
      <c r="U1122" s="291"/>
      <c r="V1122" s="291"/>
      <c r="W1122" s="291"/>
      <c r="X1122" s="291"/>
      <c r="Y1122" s="412"/>
      <c r="Z1122" s="425"/>
      <c r="AA1122" s="425"/>
      <c r="AB1122" s="425"/>
      <c r="AC1122" s="425"/>
      <c r="AD1122" s="425"/>
      <c r="AE1122" s="425"/>
      <c r="AF1122" s="425"/>
      <c r="AG1122" s="425"/>
      <c r="AH1122" s="425"/>
      <c r="AI1122" s="425"/>
      <c r="AJ1122" s="425"/>
      <c r="AK1122" s="425"/>
      <c r="AL1122" s="425"/>
      <c r="AM1122" s="306"/>
    </row>
    <row r="1123" spans="1:39" ht="35.450000000000003" hidden="1" customHeight="1" outlineLevel="1">
      <c r="A1123" s="531">
        <v>47</v>
      </c>
      <c r="B1123" s="428" t="s">
        <v>139</v>
      </c>
      <c r="C1123" s="291" t="s">
        <v>25</v>
      </c>
      <c r="D1123" s="295"/>
      <c r="E1123" s="295"/>
      <c r="F1123" s="295"/>
      <c r="G1123" s="295"/>
      <c r="H1123" s="295"/>
      <c r="I1123" s="295"/>
      <c r="J1123" s="295"/>
      <c r="K1123" s="295"/>
      <c r="L1123" s="295"/>
      <c r="M1123" s="295"/>
      <c r="N1123" s="295">
        <v>12</v>
      </c>
      <c r="O1123" s="295"/>
      <c r="P1123" s="295"/>
      <c r="Q1123" s="295"/>
      <c r="R1123" s="295"/>
      <c r="S1123" s="295"/>
      <c r="T1123" s="295"/>
      <c r="U1123" s="295"/>
      <c r="V1123" s="295"/>
      <c r="W1123" s="295"/>
      <c r="X1123" s="295"/>
      <c r="Y1123" s="426"/>
      <c r="Z1123" s="415"/>
      <c r="AA1123" s="415"/>
      <c r="AB1123" s="415"/>
      <c r="AC1123" s="415"/>
      <c r="AD1123" s="415"/>
      <c r="AE1123" s="415"/>
      <c r="AF1123" s="415"/>
      <c r="AG1123" s="415"/>
      <c r="AH1123" s="415"/>
      <c r="AI1123" s="415"/>
      <c r="AJ1123" s="415"/>
      <c r="AK1123" s="415"/>
      <c r="AL1123" s="415"/>
      <c r="AM1123" s="296">
        <f>SUM(Y1123:AL1123)</f>
        <v>0</v>
      </c>
    </row>
    <row r="1124" spans="1:39" ht="15" hidden="1" customHeight="1" outlineLevel="1">
      <c r="A1124" s="531"/>
      <c r="B1124" s="294" t="s">
        <v>346</v>
      </c>
      <c r="C1124" s="291" t="s">
        <v>163</v>
      </c>
      <c r="D1124" s="295"/>
      <c r="E1124" s="295"/>
      <c r="F1124" s="295"/>
      <c r="G1124" s="295"/>
      <c r="H1124" s="295"/>
      <c r="I1124" s="295"/>
      <c r="J1124" s="295"/>
      <c r="K1124" s="295"/>
      <c r="L1124" s="295"/>
      <c r="M1124" s="295"/>
      <c r="N1124" s="295">
        <f>N1123</f>
        <v>12</v>
      </c>
      <c r="O1124" s="295"/>
      <c r="P1124" s="295"/>
      <c r="Q1124" s="295"/>
      <c r="R1124" s="295"/>
      <c r="S1124" s="295"/>
      <c r="T1124" s="295"/>
      <c r="U1124" s="295"/>
      <c r="V1124" s="295"/>
      <c r="W1124" s="295"/>
      <c r="X1124" s="295"/>
      <c r="Y1124" s="411">
        <f t="shared" ref="Y1124:AL1124" si="352">Y1123</f>
        <v>0</v>
      </c>
      <c r="Z1124" s="411">
        <f t="shared" si="352"/>
        <v>0</v>
      </c>
      <c r="AA1124" s="411">
        <f t="shared" si="352"/>
        <v>0</v>
      </c>
      <c r="AB1124" s="411">
        <f t="shared" si="352"/>
        <v>0</v>
      </c>
      <c r="AC1124" s="411">
        <f t="shared" si="352"/>
        <v>0</v>
      </c>
      <c r="AD1124" s="411">
        <f t="shared" si="352"/>
        <v>0</v>
      </c>
      <c r="AE1124" s="411">
        <f t="shared" si="352"/>
        <v>0</v>
      </c>
      <c r="AF1124" s="411">
        <f t="shared" si="352"/>
        <v>0</v>
      </c>
      <c r="AG1124" s="411">
        <f t="shared" si="352"/>
        <v>0</v>
      </c>
      <c r="AH1124" s="411">
        <f t="shared" si="352"/>
        <v>0</v>
      </c>
      <c r="AI1124" s="411">
        <f t="shared" si="352"/>
        <v>0</v>
      </c>
      <c r="AJ1124" s="411">
        <f t="shared" si="352"/>
        <v>0</v>
      </c>
      <c r="AK1124" s="411">
        <f t="shared" si="352"/>
        <v>0</v>
      </c>
      <c r="AL1124" s="411">
        <f t="shared" si="352"/>
        <v>0</v>
      </c>
      <c r="AM1124" s="306"/>
    </row>
    <row r="1125" spans="1:39" ht="15" hidden="1" customHeight="1" outlineLevel="1">
      <c r="A1125" s="531"/>
      <c r="B1125" s="428"/>
      <c r="C1125" s="291"/>
      <c r="D1125" s="291"/>
      <c r="E1125" s="291"/>
      <c r="F1125" s="291"/>
      <c r="G1125" s="291"/>
      <c r="H1125" s="291"/>
      <c r="I1125" s="291"/>
      <c r="J1125" s="291"/>
      <c r="K1125" s="291"/>
      <c r="L1125" s="291"/>
      <c r="M1125" s="291"/>
      <c r="N1125" s="291"/>
      <c r="O1125" s="291"/>
      <c r="P1125" s="291"/>
      <c r="Q1125" s="291"/>
      <c r="R1125" s="291"/>
      <c r="S1125" s="291"/>
      <c r="T1125" s="291"/>
      <c r="U1125" s="291"/>
      <c r="V1125" s="291"/>
      <c r="W1125" s="291"/>
      <c r="X1125" s="291"/>
      <c r="Y1125" s="412"/>
      <c r="Z1125" s="425"/>
      <c r="AA1125" s="425"/>
      <c r="AB1125" s="425"/>
      <c r="AC1125" s="425"/>
      <c r="AD1125" s="425"/>
      <c r="AE1125" s="425"/>
      <c r="AF1125" s="425"/>
      <c r="AG1125" s="425"/>
      <c r="AH1125" s="425"/>
      <c r="AI1125" s="425"/>
      <c r="AJ1125" s="425"/>
      <c r="AK1125" s="425"/>
      <c r="AL1125" s="425"/>
      <c r="AM1125" s="306"/>
    </row>
    <row r="1126" spans="1:39" ht="39.75" hidden="1" customHeight="1" outlineLevel="1">
      <c r="A1126" s="531">
        <v>48</v>
      </c>
      <c r="B1126" s="428" t="s">
        <v>140</v>
      </c>
      <c r="C1126" s="291" t="s">
        <v>25</v>
      </c>
      <c r="D1126" s="295"/>
      <c r="E1126" s="295"/>
      <c r="F1126" s="295"/>
      <c r="G1126" s="295"/>
      <c r="H1126" s="295"/>
      <c r="I1126" s="295"/>
      <c r="J1126" s="295"/>
      <c r="K1126" s="295"/>
      <c r="L1126" s="295"/>
      <c r="M1126" s="295"/>
      <c r="N1126" s="295">
        <v>12</v>
      </c>
      <c r="O1126" s="295"/>
      <c r="P1126" s="295"/>
      <c r="Q1126" s="295"/>
      <c r="R1126" s="295"/>
      <c r="S1126" s="295"/>
      <c r="T1126" s="295"/>
      <c r="U1126" s="295"/>
      <c r="V1126" s="295"/>
      <c r="W1126" s="295"/>
      <c r="X1126" s="295"/>
      <c r="Y1126" s="426"/>
      <c r="Z1126" s="415"/>
      <c r="AA1126" s="415"/>
      <c r="AB1126" s="415"/>
      <c r="AC1126" s="415"/>
      <c r="AD1126" s="415"/>
      <c r="AE1126" s="415"/>
      <c r="AF1126" s="415"/>
      <c r="AG1126" s="415"/>
      <c r="AH1126" s="415"/>
      <c r="AI1126" s="415"/>
      <c r="AJ1126" s="415"/>
      <c r="AK1126" s="415"/>
      <c r="AL1126" s="415"/>
      <c r="AM1126" s="296">
        <f>SUM(Y1126:AL1126)</f>
        <v>0</v>
      </c>
    </row>
    <row r="1127" spans="1:39" ht="15" hidden="1" customHeight="1" outlineLevel="1">
      <c r="A1127" s="531"/>
      <c r="B1127" s="294" t="s">
        <v>346</v>
      </c>
      <c r="C1127" s="291" t="s">
        <v>163</v>
      </c>
      <c r="D1127" s="295"/>
      <c r="E1127" s="295"/>
      <c r="F1127" s="295"/>
      <c r="G1127" s="295"/>
      <c r="H1127" s="295"/>
      <c r="I1127" s="295"/>
      <c r="J1127" s="295"/>
      <c r="K1127" s="295"/>
      <c r="L1127" s="295"/>
      <c r="M1127" s="295"/>
      <c r="N1127" s="295">
        <f>N1126</f>
        <v>12</v>
      </c>
      <c r="O1127" s="295"/>
      <c r="P1127" s="295"/>
      <c r="Q1127" s="295"/>
      <c r="R1127" s="295"/>
      <c r="S1127" s="295"/>
      <c r="T1127" s="295"/>
      <c r="U1127" s="295"/>
      <c r="V1127" s="295"/>
      <c r="W1127" s="295"/>
      <c r="X1127" s="295"/>
      <c r="Y1127" s="411">
        <f t="shared" ref="Y1127:AL1127" si="353">Y1126</f>
        <v>0</v>
      </c>
      <c r="Z1127" s="411">
        <f t="shared" si="353"/>
        <v>0</v>
      </c>
      <c r="AA1127" s="411">
        <f t="shared" si="353"/>
        <v>0</v>
      </c>
      <c r="AB1127" s="411">
        <f t="shared" si="353"/>
        <v>0</v>
      </c>
      <c r="AC1127" s="411">
        <f t="shared" si="353"/>
        <v>0</v>
      </c>
      <c r="AD1127" s="411">
        <f t="shared" si="353"/>
        <v>0</v>
      </c>
      <c r="AE1127" s="411">
        <f t="shared" si="353"/>
        <v>0</v>
      </c>
      <c r="AF1127" s="411">
        <f t="shared" si="353"/>
        <v>0</v>
      </c>
      <c r="AG1127" s="411">
        <f t="shared" si="353"/>
        <v>0</v>
      </c>
      <c r="AH1127" s="411">
        <f t="shared" si="353"/>
        <v>0</v>
      </c>
      <c r="AI1127" s="411">
        <f t="shared" si="353"/>
        <v>0</v>
      </c>
      <c r="AJ1127" s="411">
        <f t="shared" si="353"/>
        <v>0</v>
      </c>
      <c r="AK1127" s="411">
        <f t="shared" si="353"/>
        <v>0</v>
      </c>
      <c r="AL1127" s="411">
        <f t="shared" si="353"/>
        <v>0</v>
      </c>
      <c r="AM1127" s="306"/>
    </row>
    <row r="1128" spans="1:39" ht="15" hidden="1" customHeight="1" outlineLevel="1">
      <c r="A1128" s="531"/>
      <c r="B1128" s="428"/>
      <c r="C1128" s="291"/>
      <c r="D1128" s="291"/>
      <c r="E1128" s="291"/>
      <c r="F1128" s="291"/>
      <c r="G1128" s="291"/>
      <c r="H1128" s="291"/>
      <c r="I1128" s="291"/>
      <c r="J1128" s="291"/>
      <c r="K1128" s="291"/>
      <c r="L1128" s="291"/>
      <c r="M1128" s="291"/>
      <c r="N1128" s="291"/>
      <c r="O1128" s="291"/>
      <c r="P1128" s="291"/>
      <c r="Q1128" s="291"/>
      <c r="R1128" s="291"/>
      <c r="S1128" s="291"/>
      <c r="T1128" s="291"/>
      <c r="U1128" s="291"/>
      <c r="V1128" s="291"/>
      <c r="W1128" s="291"/>
      <c r="X1128" s="291"/>
      <c r="Y1128" s="412"/>
      <c r="Z1128" s="425"/>
      <c r="AA1128" s="425"/>
      <c r="AB1128" s="425"/>
      <c r="AC1128" s="425"/>
      <c r="AD1128" s="425"/>
      <c r="AE1128" s="425"/>
      <c r="AF1128" s="425"/>
      <c r="AG1128" s="425"/>
      <c r="AH1128" s="425"/>
      <c r="AI1128" s="425"/>
      <c r="AJ1128" s="425"/>
      <c r="AK1128" s="425"/>
      <c r="AL1128" s="425"/>
      <c r="AM1128" s="306"/>
    </row>
    <row r="1129" spans="1:39" ht="33" hidden="1" customHeight="1" outlineLevel="1">
      <c r="A1129" s="531">
        <v>49</v>
      </c>
      <c r="B1129" s="428" t="s">
        <v>141</v>
      </c>
      <c r="C1129" s="291" t="s">
        <v>25</v>
      </c>
      <c r="D1129" s="295"/>
      <c r="E1129" s="295"/>
      <c r="F1129" s="295"/>
      <c r="G1129" s="295"/>
      <c r="H1129" s="295"/>
      <c r="I1129" s="295"/>
      <c r="J1129" s="295"/>
      <c r="K1129" s="295"/>
      <c r="L1129" s="295"/>
      <c r="M1129" s="295"/>
      <c r="N1129" s="295">
        <v>12</v>
      </c>
      <c r="O1129" s="295"/>
      <c r="P1129" s="295"/>
      <c r="Q1129" s="295"/>
      <c r="R1129" s="295"/>
      <c r="S1129" s="295"/>
      <c r="T1129" s="295"/>
      <c r="U1129" s="295"/>
      <c r="V1129" s="295"/>
      <c r="W1129" s="295"/>
      <c r="X1129" s="295"/>
      <c r="Y1129" s="426"/>
      <c r="Z1129" s="415"/>
      <c r="AA1129" s="415"/>
      <c r="AB1129" s="415"/>
      <c r="AC1129" s="415"/>
      <c r="AD1129" s="415"/>
      <c r="AE1129" s="415"/>
      <c r="AF1129" s="415"/>
      <c r="AG1129" s="415"/>
      <c r="AH1129" s="415"/>
      <c r="AI1129" s="415"/>
      <c r="AJ1129" s="415"/>
      <c r="AK1129" s="415"/>
      <c r="AL1129" s="415"/>
      <c r="AM1129" s="296">
        <f>SUM(Y1129:AL1129)</f>
        <v>0</v>
      </c>
    </row>
    <row r="1130" spans="1:39" ht="15" hidden="1" customHeight="1" outlineLevel="1">
      <c r="A1130" s="531"/>
      <c r="B1130" s="294" t="s">
        <v>346</v>
      </c>
      <c r="C1130" s="291" t="s">
        <v>163</v>
      </c>
      <c r="D1130" s="295"/>
      <c r="E1130" s="295"/>
      <c r="F1130" s="295"/>
      <c r="G1130" s="295"/>
      <c r="H1130" s="295"/>
      <c r="I1130" s="295"/>
      <c r="J1130" s="295"/>
      <c r="K1130" s="295"/>
      <c r="L1130" s="295"/>
      <c r="M1130" s="295"/>
      <c r="N1130" s="295">
        <f>N1129</f>
        <v>12</v>
      </c>
      <c r="O1130" s="295"/>
      <c r="P1130" s="295"/>
      <c r="Q1130" s="295"/>
      <c r="R1130" s="295"/>
      <c r="S1130" s="295"/>
      <c r="T1130" s="295"/>
      <c r="U1130" s="295"/>
      <c r="V1130" s="295"/>
      <c r="W1130" s="295"/>
      <c r="X1130" s="295"/>
      <c r="Y1130" s="411">
        <f t="shared" ref="Y1130:AL1130" si="354">Y1129</f>
        <v>0</v>
      </c>
      <c r="Z1130" s="411">
        <f t="shared" si="354"/>
        <v>0</v>
      </c>
      <c r="AA1130" s="411">
        <f t="shared" si="354"/>
        <v>0</v>
      </c>
      <c r="AB1130" s="411">
        <f t="shared" si="354"/>
        <v>0</v>
      </c>
      <c r="AC1130" s="411">
        <f t="shared" si="354"/>
        <v>0</v>
      </c>
      <c r="AD1130" s="411">
        <f t="shared" si="354"/>
        <v>0</v>
      </c>
      <c r="AE1130" s="411">
        <f t="shared" si="354"/>
        <v>0</v>
      </c>
      <c r="AF1130" s="411">
        <f t="shared" si="354"/>
        <v>0</v>
      </c>
      <c r="AG1130" s="411">
        <f t="shared" si="354"/>
        <v>0</v>
      </c>
      <c r="AH1130" s="411">
        <f t="shared" si="354"/>
        <v>0</v>
      </c>
      <c r="AI1130" s="411">
        <f t="shared" si="354"/>
        <v>0</v>
      </c>
      <c r="AJ1130" s="411">
        <f t="shared" si="354"/>
        <v>0</v>
      </c>
      <c r="AK1130" s="411">
        <f t="shared" si="354"/>
        <v>0</v>
      </c>
      <c r="AL1130" s="411">
        <f t="shared" si="354"/>
        <v>0</v>
      </c>
      <c r="AM1130" s="306"/>
    </row>
    <row r="1131" spans="1:39" ht="15" hidden="1" customHeight="1" outlineLevel="1">
      <c r="A1131" s="531"/>
      <c r="B1131" s="294"/>
      <c r="C1131" s="305"/>
      <c r="D1131" s="291"/>
      <c r="E1131" s="291"/>
      <c r="F1131" s="291"/>
      <c r="G1131" s="291"/>
      <c r="H1131" s="291"/>
      <c r="I1131" s="291"/>
      <c r="J1131" s="291"/>
      <c r="K1131" s="291"/>
      <c r="L1131" s="291"/>
      <c r="M1131" s="291"/>
      <c r="N1131" s="291"/>
      <c r="O1131" s="291"/>
      <c r="P1131" s="291"/>
      <c r="Q1131" s="291"/>
      <c r="R1131" s="291"/>
      <c r="S1131" s="291"/>
      <c r="T1131" s="291"/>
      <c r="U1131" s="291"/>
      <c r="V1131" s="291"/>
      <c r="W1131" s="291"/>
      <c r="X1131" s="291"/>
      <c r="Y1131" s="301"/>
      <c r="Z1131" s="301"/>
      <c r="AA1131" s="301"/>
      <c r="AB1131" s="301"/>
      <c r="AC1131" s="301"/>
      <c r="AD1131" s="301"/>
      <c r="AE1131" s="301"/>
      <c r="AF1131" s="301"/>
      <c r="AG1131" s="301"/>
      <c r="AH1131" s="301"/>
      <c r="AI1131" s="301"/>
      <c r="AJ1131" s="301"/>
      <c r="AK1131" s="301"/>
      <c r="AL1131" s="301"/>
      <c r="AM1131" s="306"/>
    </row>
    <row r="1132" spans="1:39" ht="15.75" collapsed="1">
      <c r="B1132" s="327" t="s">
        <v>347</v>
      </c>
      <c r="C1132" s="329"/>
      <c r="D1132" s="329">
        <f>SUM(D975:D1130)</f>
        <v>0</v>
      </c>
      <c r="E1132" s="329"/>
      <c r="F1132" s="329"/>
      <c r="G1132" s="329"/>
      <c r="H1132" s="329"/>
      <c r="I1132" s="329"/>
      <c r="J1132" s="329"/>
      <c r="K1132" s="329"/>
      <c r="L1132" s="329"/>
      <c r="M1132" s="329"/>
      <c r="N1132" s="329"/>
      <c r="O1132" s="329">
        <f>SUM(O975:O1130)</f>
        <v>0</v>
      </c>
      <c r="P1132" s="329"/>
      <c r="Q1132" s="329"/>
      <c r="R1132" s="329"/>
      <c r="S1132" s="329"/>
      <c r="T1132" s="329"/>
      <c r="U1132" s="329"/>
      <c r="V1132" s="329"/>
      <c r="W1132" s="329"/>
      <c r="X1132" s="329"/>
      <c r="Y1132" s="329">
        <f>IF(Y973="kWh",SUMPRODUCT(D975:D1130,Y975:Y1130))</f>
        <v>0</v>
      </c>
      <c r="Z1132" s="329">
        <f>IF(Z973="kWh",SUMPRODUCT(D975:D1130,Z975:Z1130))</f>
        <v>0</v>
      </c>
      <c r="AA1132" s="329">
        <f>IF(AA973="kw",SUMPRODUCT(N975:N1130,O975:O1130,AA975:AA1130),SUMPRODUCT(D975:D1130,AA975:AA1130))</f>
        <v>0</v>
      </c>
      <c r="AB1132" s="329">
        <f>IF(AB973="kw",SUMPRODUCT(N975:N1130,O975:O1130,AB975:AB1130),SUMPRODUCT(D975:D1130,AB975:AB1130))</f>
        <v>0</v>
      </c>
      <c r="AC1132" s="329">
        <f>IF(AC973="kw",SUMPRODUCT(N975:N1130,O975:O1130,AC975:AC1130),SUMPRODUCT(D975:D1130,AC975:AC1130))</f>
        <v>0</v>
      </c>
      <c r="AD1132" s="329">
        <f>IF(AD973="kw",SUMPRODUCT(N975:N1130,O975:O1130,AD975:AD1130),SUMPRODUCT(D975:D1130,AD975:AD1130))</f>
        <v>0</v>
      </c>
      <c r="AE1132" s="329">
        <f>IF(AE973="kw",SUMPRODUCT(N975:N1130,O975:O1130,AE975:AE1130),SUMPRODUCT(D975:D1130,AE975:AE1130))</f>
        <v>0</v>
      </c>
      <c r="AF1132" s="329">
        <f>IF(AF973="kw",SUMPRODUCT(N975:N1130,O975:O1130,AF975:AF1130),SUMPRODUCT(D975:D1130,AF975:AF1130))</f>
        <v>0</v>
      </c>
      <c r="AG1132" s="329">
        <f>IF(AG973="kw",SUMPRODUCT(N975:N1130,O975:O1130,AG975:AG1130),SUMPRODUCT(D975:D1130,AG975:AG1130))</f>
        <v>0</v>
      </c>
      <c r="AH1132" s="329">
        <f>IF(AH973="kw",SUMPRODUCT(N975:N1130,O975:O1130,AH975:AH1130),SUMPRODUCT(D975:D1130,AH975:AH1130))</f>
        <v>0</v>
      </c>
      <c r="AI1132" s="329">
        <f>IF(AI973="kw",SUMPRODUCT(N975:N1130,O975:O1130,AI975:AI1130),SUMPRODUCT(D975:D1130,AI975:AI1130))</f>
        <v>0</v>
      </c>
      <c r="AJ1132" s="329">
        <f>IF(AJ973="kw",SUMPRODUCT(N975:N1130,O975:O1130,AJ975:AJ1130),SUMPRODUCT(D975:D1130,AJ975:AJ1130))</f>
        <v>0</v>
      </c>
      <c r="AK1132" s="329">
        <f>IF(AK973="kw",SUMPRODUCT(N975:N1130,O975:O1130,AK975:AK1130),SUMPRODUCT(D975:D1130,AK975:AK1130))</f>
        <v>0</v>
      </c>
      <c r="AL1132" s="329">
        <f>IF(AL973="kw",SUMPRODUCT(N975:N1130,O975:O1130,AL975:AL1130),SUMPRODUCT(D975:D1130,AL975:AL1130))</f>
        <v>0</v>
      </c>
      <c r="AM1132" s="330"/>
    </row>
    <row r="1133" spans="1:39" ht="15.75">
      <c r="B1133" s="391" t="s">
        <v>348</v>
      </c>
      <c r="C1133" s="392"/>
      <c r="D1133" s="392"/>
      <c r="E1133" s="392"/>
      <c r="F1133" s="392"/>
      <c r="G1133" s="392"/>
      <c r="H1133" s="392"/>
      <c r="I1133" s="392"/>
      <c r="J1133" s="392"/>
      <c r="K1133" s="392"/>
      <c r="L1133" s="392"/>
      <c r="M1133" s="392"/>
      <c r="N1133" s="392"/>
      <c r="O1133" s="392"/>
      <c r="P1133" s="392"/>
      <c r="Q1133" s="392"/>
      <c r="R1133" s="392"/>
      <c r="S1133" s="392"/>
      <c r="T1133" s="392"/>
      <c r="U1133" s="392"/>
      <c r="V1133" s="392"/>
      <c r="W1133" s="392"/>
      <c r="X1133" s="392"/>
      <c r="Y1133" s="392">
        <f>HLOOKUP(Y789,'2. LRAMVA Threshold'!$B$42:$Q$53,12,FALSE)</f>
        <v>0</v>
      </c>
      <c r="Z1133" s="392">
        <f>HLOOKUP(Z789,'2. LRAMVA Threshold'!$B$42:$Q$53,12,FALSE)</f>
        <v>0</v>
      </c>
      <c r="AA1133" s="392">
        <f>HLOOKUP(AA789,'2. LRAMVA Threshold'!$B$42:$Q$53,12,FALSE)</f>
        <v>0</v>
      </c>
      <c r="AB1133" s="392">
        <f>HLOOKUP(AB789,'2. LRAMVA Threshold'!$B$42:$Q$53,12,FALSE)</f>
        <v>0</v>
      </c>
      <c r="AC1133" s="392">
        <f>HLOOKUP(AC789,'2. LRAMVA Threshold'!$B$42:$Q$53,12,FALSE)</f>
        <v>0</v>
      </c>
      <c r="AD1133" s="392">
        <f>HLOOKUP(AD789,'2. LRAMVA Threshold'!$B$42:$Q$53,12,FALSE)</f>
        <v>0</v>
      </c>
      <c r="AE1133" s="392">
        <f>HLOOKUP(AE789,'2. LRAMVA Threshold'!$B$42:$Q$53,12,FALSE)</f>
        <v>0</v>
      </c>
      <c r="AF1133" s="392">
        <f>HLOOKUP(AF789,'2. LRAMVA Threshold'!$B$42:$Q$53,12,FALSE)</f>
        <v>0</v>
      </c>
      <c r="AG1133" s="392">
        <f>HLOOKUP(AG789,'2. LRAMVA Threshold'!$B$42:$Q$53,12,FALSE)</f>
        <v>0</v>
      </c>
      <c r="AH1133" s="392">
        <f>HLOOKUP(AH789,'2. LRAMVA Threshold'!$B$42:$Q$53,12,FALSE)</f>
        <v>0</v>
      </c>
      <c r="AI1133" s="392">
        <f>HLOOKUP(AI789,'2. LRAMVA Threshold'!$B$42:$Q$53,12,FALSE)</f>
        <v>0</v>
      </c>
      <c r="AJ1133" s="392">
        <f>HLOOKUP(AJ789,'2. LRAMVA Threshold'!$B$42:$Q$53,12,FALSE)</f>
        <v>0</v>
      </c>
      <c r="AK1133" s="392">
        <f>HLOOKUP(AK789,'2. LRAMVA Threshold'!$B$42:$Q$53,12,FALSE)</f>
        <v>0</v>
      </c>
      <c r="AL1133" s="392">
        <f>HLOOKUP(AL789,'2. LRAMVA Threshold'!$B$42:$Q$53,12,FALSE)</f>
        <v>0</v>
      </c>
      <c r="AM1133" s="442"/>
    </row>
    <row r="1134" spans="1:39">
      <c r="B1134" s="394"/>
      <c r="C1134" s="432"/>
      <c r="D1134" s="433"/>
      <c r="E1134" s="433"/>
      <c r="F1134" s="433"/>
      <c r="G1134" s="433"/>
      <c r="H1134" s="433"/>
      <c r="I1134" s="433"/>
      <c r="J1134" s="433"/>
      <c r="K1134" s="433"/>
      <c r="L1134" s="433"/>
      <c r="M1134" s="433"/>
      <c r="N1134" s="433"/>
      <c r="O1134" s="434"/>
      <c r="P1134" s="433"/>
      <c r="Q1134" s="433"/>
      <c r="R1134" s="433"/>
      <c r="S1134" s="435"/>
      <c r="T1134" s="435"/>
      <c r="U1134" s="435"/>
      <c r="V1134" s="435"/>
      <c r="W1134" s="433"/>
      <c r="X1134" s="433"/>
      <c r="Y1134" s="436"/>
      <c r="Z1134" s="436"/>
      <c r="AA1134" s="436"/>
      <c r="AB1134" s="436"/>
      <c r="AC1134" s="436"/>
      <c r="AD1134" s="436"/>
      <c r="AE1134" s="436"/>
      <c r="AF1134" s="399"/>
      <c r="AG1134" s="399"/>
      <c r="AH1134" s="399"/>
      <c r="AI1134" s="399"/>
      <c r="AJ1134" s="399"/>
      <c r="AK1134" s="399"/>
      <c r="AL1134" s="399"/>
      <c r="AM1134" s="400"/>
    </row>
    <row r="1135" spans="1:39">
      <c r="B1135" s="324" t="s">
        <v>349</v>
      </c>
      <c r="C1135" s="338"/>
      <c r="D1135" s="338"/>
      <c r="E1135" s="376"/>
      <c r="F1135" s="376"/>
      <c r="G1135" s="376"/>
      <c r="H1135" s="376"/>
      <c r="I1135" s="376"/>
      <c r="J1135" s="376"/>
      <c r="K1135" s="376"/>
      <c r="L1135" s="376"/>
      <c r="M1135" s="376"/>
      <c r="N1135" s="376"/>
      <c r="O1135" s="291"/>
      <c r="P1135" s="340"/>
      <c r="Q1135" s="340"/>
      <c r="R1135" s="340"/>
      <c r="S1135" s="339"/>
      <c r="T1135" s="339"/>
      <c r="U1135" s="339"/>
      <c r="V1135" s="339"/>
      <c r="W1135" s="340"/>
      <c r="X1135" s="340"/>
      <c r="Y1135" s="341">
        <f>HLOOKUP(Y$35,'3.  Distribution Rates'!$C$122:$P$133,12,FALSE)</f>
        <v>0</v>
      </c>
      <c r="Z1135" s="341">
        <f>HLOOKUP(Z$35,'3.  Distribution Rates'!$C$122:$P$133,12,FALSE)</f>
        <v>0</v>
      </c>
      <c r="AA1135" s="341">
        <f>HLOOKUP(AA$35,'3.  Distribution Rates'!$C$122:$P$133,12,FALSE)</f>
        <v>0</v>
      </c>
      <c r="AB1135" s="341">
        <f>HLOOKUP(AB$35,'3.  Distribution Rates'!$C$122:$P$133,12,FALSE)</f>
        <v>0</v>
      </c>
      <c r="AC1135" s="341">
        <f>HLOOKUP(AC$35,'3.  Distribution Rates'!$C$122:$P$133,12,FALSE)</f>
        <v>0</v>
      </c>
      <c r="AD1135" s="341">
        <f>HLOOKUP(AD$35,'3.  Distribution Rates'!$C$122:$P$133,12,FALSE)</f>
        <v>0</v>
      </c>
      <c r="AE1135" s="341">
        <f>HLOOKUP(AE$35,'3.  Distribution Rates'!$C$122:$P$133,12,FALSE)</f>
        <v>0</v>
      </c>
      <c r="AF1135" s="341">
        <f>HLOOKUP(AF$35,'3.  Distribution Rates'!$C$122:$P$133,12,FALSE)</f>
        <v>0</v>
      </c>
      <c r="AG1135" s="341">
        <f>HLOOKUP(AG$35,'3.  Distribution Rates'!$C$122:$P$133,12,FALSE)</f>
        <v>0</v>
      </c>
      <c r="AH1135" s="341">
        <f>HLOOKUP(AH$35,'3.  Distribution Rates'!$C$122:$P$133,12,FALSE)</f>
        <v>0</v>
      </c>
      <c r="AI1135" s="341">
        <f>HLOOKUP(AI$35,'3.  Distribution Rates'!$C$122:$P$133,12,FALSE)</f>
        <v>0</v>
      </c>
      <c r="AJ1135" s="341">
        <f>HLOOKUP(AJ$35,'3.  Distribution Rates'!$C$122:$P$133,12,FALSE)</f>
        <v>0</v>
      </c>
      <c r="AK1135" s="341">
        <f>HLOOKUP(AK$35,'3.  Distribution Rates'!$C$122:$P$133,12,FALSE)</f>
        <v>0</v>
      </c>
      <c r="AL1135" s="341">
        <f>HLOOKUP(AL$35,'3.  Distribution Rates'!$C$122:$P$133,12,FALSE)</f>
        <v>0</v>
      </c>
      <c r="AM1135" s="444"/>
    </row>
    <row r="1136" spans="1:39">
      <c r="B1136" s="324" t="s">
        <v>353</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'4.  2011-2014 LRAM'!Y143*Y1135</f>
        <v>0</v>
      </c>
      <c r="Z1136" s="378">
        <f>'4.  2011-2014 LRAM'!Z143*Z1135</f>
        <v>0</v>
      </c>
      <c r="AA1136" s="378">
        <f>'4.  2011-2014 LRAM'!AA143*AA1135</f>
        <v>0</v>
      </c>
      <c r="AB1136" s="378">
        <f>'4.  2011-2014 LRAM'!AB143*AB1135</f>
        <v>0</v>
      </c>
      <c r="AC1136" s="378">
        <f>'4.  2011-2014 LRAM'!AC143*AC1135</f>
        <v>0</v>
      </c>
      <c r="AD1136" s="378">
        <f>'4.  2011-2014 LRAM'!AD143*AD1135</f>
        <v>0</v>
      </c>
      <c r="AE1136" s="378">
        <f>'4.  2011-2014 LRAM'!AE143*AE1135</f>
        <v>0</v>
      </c>
      <c r="AF1136" s="378">
        <f>'4.  2011-2014 LRAM'!AF143*AF1135</f>
        <v>0</v>
      </c>
      <c r="AG1136" s="378">
        <f>'4.  2011-2014 LRAM'!AG143*AG1135</f>
        <v>0</v>
      </c>
      <c r="AH1136" s="378">
        <f>'4.  2011-2014 LRAM'!AH143*AH1135</f>
        <v>0</v>
      </c>
      <c r="AI1136" s="378">
        <f>'4.  2011-2014 LRAM'!AI143*AI1135</f>
        <v>0</v>
      </c>
      <c r="AJ1136" s="378">
        <f>'4.  2011-2014 LRAM'!AJ143*AJ1135</f>
        <v>0</v>
      </c>
      <c r="AK1136" s="378">
        <f>'4.  2011-2014 LRAM'!AK143*AK1135</f>
        <v>0</v>
      </c>
      <c r="AL1136" s="378">
        <f>'4.  2011-2014 LRAM'!AL143*AL1135</f>
        <v>0</v>
      </c>
      <c r="AM1136" s="628">
        <f t="shared" ref="AM1136:AM1145" si="355">SUM(Y1136:AL1136)</f>
        <v>0</v>
      </c>
    </row>
    <row r="1137" spans="2:39">
      <c r="B1137" s="324" t="s">
        <v>354</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'4.  2011-2014 LRAM'!Y272*Y1135</f>
        <v>0</v>
      </c>
      <c r="Z1137" s="378">
        <f>'4.  2011-2014 LRAM'!Z272*Z1135</f>
        <v>0</v>
      </c>
      <c r="AA1137" s="378">
        <f>'4.  2011-2014 LRAM'!AA272*AA1135</f>
        <v>0</v>
      </c>
      <c r="AB1137" s="378">
        <f>'4.  2011-2014 LRAM'!AB272*AB1135</f>
        <v>0</v>
      </c>
      <c r="AC1137" s="378">
        <f>'4.  2011-2014 LRAM'!AC272*AC1135</f>
        <v>0</v>
      </c>
      <c r="AD1137" s="378">
        <f>'4.  2011-2014 LRAM'!AD272*AD1135</f>
        <v>0</v>
      </c>
      <c r="AE1137" s="378">
        <f>'4.  2011-2014 LRAM'!AE272*AE1135</f>
        <v>0</v>
      </c>
      <c r="AF1137" s="378">
        <f>'4.  2011-2014 LRAM'!AF272*AF1135</f>
        <v>0</v>
      </c>
      <c r="AG1137" s="378">
        <f>'4.  2011-2014 LRAM'!AG272*AG1135</f>
        <v>0</v>
      </c>
      <c r="AH1137" s="378">
        <f>'4.  2011-2014 LRAM'!AH272*AH1135</f>
        <v>0</v>
      </c>
      <c r="AI1137" s="378">
        <f>'4.  2011-2014 LRAM'!AI272*AI1135</f>
        <v>0</v>
      </c>
      <c r="AJ1137" s="378">
        <f>'4.  2011-2014 LRAM'!AJ272*AJ1135</f>
        <v>0</v>
      </c>
      <c r="AK1137" s="378">
        <f>'4.  2011-2014 LRAM'!AK272*AK1135</f>
        <v>0</v>
      </c>
      <c r="AL1137" s="378">
        <f>'4.  2011-2014 LRAM'!AL272*AL1135</f>
        <v>0</v>
      </c>
      <c r="AM1137" s="628">
        <f t="shared" si="355"/>
        <v>0</v>
      </c>
    </row>
    <row r="1138" spans="2:39">
      <c r="B1138" s="324" t="s">
        <v>355</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'4.  2011-2014 LRAM'!Y401*Y1135</f>
        <v>0</v>
      </c>
      <c r="Z1138" s="378">
        <f>'4.  2011-2014 LRAM'!Z401*Z1135</f>
        <v>0</v>
      </c>
      <c r="AA1138" s="378">
        <f>'4.  2011-2014 LRAM'!AA401*AA1135</f>
        <v>0</v>
      </c>
      <c r="AB1138" s="378">
        <f>'4.  2011-2014 LRAM'!AB401*AB1135</f>
        <v>0</v>
      </c>
      <c r="AC1138" s="378">
        <f>'4.  2011-2014 LRAM'!AC401*AC1135</f>
        <v>0</v>
      </c>
      <c r="AD1138" s="378">
        <f>'4.  2011-2014 LRAM'!AD401*AD1135</f>
        <v>0</v>
      </c>
      <c r="AE1138" s="378">
        <f>'4.  2011-2014 LRAM'!AE401*AE1135</f>
        <v>0</v>
      </c>
      <c r="AF1138" s="378">
        <f>'4.  2011-2014 LRAM'!AF401*AF1135</f>
        <v>0</v>
      </c>
      <c r="AG1138" s="378">
        <f>'4.  2011-2014 LRAM'!AG401*AG1135</f>
        <v>0</v>
      </c>
      <c r="AH1138" s="378">
        <f>'4.  2011-2014 LRAM'!AH401*AH1135</f>
        <v>0</v>
      </c>
      <c r="AI1138" s="378">
        <f>'4.  2011-2014 LRAM'!AI401*AI1135</f>
        <v>0</v>
      </c>
      <c r="AJ1138" s="378">
        <f>'4.  2011-2014 LRAM'!AJ401*AJ1135</f>
        <v>0</v>
      </c>
      <c r="AK1138" s="378">
        <f>'4.  2011-2014 LRAM'!AK401*AK1135</f>
        <v>0</v>
      </c>
      <c r="AL1138" s="378">
        <f>'4.  2011-2014 LRAM'!AL401*AL1135</f>
        <v>0</v>
      </c>
      <c r="AM1138" s="628">
        <f t="shared" si="355"/>
        <v>0</v>
      </c>
    </row>
    <row r="1139" spans="2:39">
      <c r="B1139" s="324" t="s">
        <v>356</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'4.  2011-2014 LRAM'!Y534*Y1135</f>
        <v>0</v>
      </c>
      <c r="Z1139" s="378">
        <f>'4.  2011-2014 LRAM'!Z534*Z1135</f>
        <v>0</v>
      </c>
      <c r="AA1139" s="378">
        <f>'4.  2011-2014 LRAM'!AA534*AA1135</f>
        <v>0</v>
      </c>
      <c r="AB1139" s="378">
        <f>'4.  2011-2014 LRAM'!AB534*AB1135</f>
        <v>0</v>
      </c>
      <c r="AC1139" s="378">
        <f>'4.  2011-2014 LRAM'!AC534*AC1135</f>
        <v>0</v>
      </c>
      <c r="AD1139" s="378">
        <f>'4.  2011-2014 LRAM'!AD534*AD1135</f>
        <v>0</v>
      </c>
      <c r="AE1139" s="378">
        <f>'4.  2011-2014 LRAM'!AE534*AE1135</f>
        <v>0</v>
      </c>
      <c r="AF1139" s="378">
        <f>'4.  2011-2014 LRAM'!AF534*AF1135</f>
        <v>0</v>
      </c>
      <c r="AG1139" s="378">
        <f>'4.  2011-2014 LRAM'!AG534*AG1135</f>
        <v>0</v>
      </c>
      <c r="AH1139" s="378">
        <f>'4.  2011-2014 LRAM'!AH534*AH1135</f>
        <v>0</v>
      </c>
      <c r="AI1139" s="378">
        <f>'4.  2011-2014 LRAM'!AI534*AI1135</f>
        <v>0</v>
      </c>
      <c r="AJ1139" s="378">
        <f>'4.  2011-2014 LRAM'!AJ534*AJ1135</f>
        <v>0</v>
      </c>
      <c r="AK1139" s="378">
        <f>'4.  2011-2014 LRAM'!AK534*AK1135</f>
        <v>0</v>
      </c>
      <c r="AL1139" s="378">
        <f>'4.  2011-2014 LRAM'!AL534*AL1135</f>
        <v>0</v>
      </c>
      <c r="AM1139" s="628">
        <f t="shared" si="355"/>
        <v>0</v>
      </c>
    </row>
    <row r="1140" spans="2:39">
      <c r="B1140" s="324" t="s">
        <v>357</v>
      </c>
      <c r="C1140" s="345"/>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8">
        <f t="shared" ref="Y1140:AL1140" si="356">Y214*Y1135</f>
        <v>0</v>
      </c>
      <c r="Z1140" s="378">
        <f t="shared" si="356"/>
        <v>0</v>
      </c>
      <c r="AA1140" s="378">
        <f t="shared" si="356"/>
        <v>0</v>
      </c>
      <c r="AB1140" s="378">
        <f t="shared" si="356"/>
        <v>0</v>
      </c>
      <c r="AC1140" s="378">
        <f t="shared" si="356"/>
        <v>0</v>
      </c>
      <c r="AD1140" s="378">
        <f t="shared" si="356"/>
        <v>0</v>
      </c>
      <c r="AE1140" s="378">
        <f t="shared" si="356"/>
        <v>0</v>
      </c>
      <c r="AF1140" s="378">
        <f t="shared" si="356"/>
        <v>0</v>
      </c>
      <c r="AG1140" s="378">
        <f t="shared" si="356"/>
        <v>0</v>
      </c>
      <c r="AH1140" s="378">
        <f t="shared" si="356"/>
        <v>0</v>
      </c>
      <c r="AI1140" s="378">
        <f t="shared" si="356"/>
        <v>0</v>
      </c>
      <c r="AJ1140" s="378">
        <f t="shared" si="356"/>
        <v>0</v>
      </c>
      <c r="AK1140" s="378">
        <f t="shared" si="356"/>
        <v>0</v>
      </c>
      <c r="AL1140" s="378">
        <f t="shared" si="356"/>
        <v>0</v>
      </c>
      <c r="AM1140" s="628">
        <f t="shared" si="355"/>
        <v>0</v>
      </c>
    </row>
    <row r="1141" spans="2:39">
      <c r="B1141" s="324" t="s">
        <v>358</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 t="shared" ref="Y1141:AL1141" si="357">Y402*Y1135</f>
        <v>0</v>
      </c>
      <c r="Z1141" s="378">
        <f t="shared" si="357"/>
        <v>0</v>
      </c>
      <c r="AA1141" s="378">
        <f t="shared" si="357"/>
        <v>0</v>
      </c>
      <c r="AB1141" s="378">
        <f t="shared" si="357"/>
        <v>0</v>
      </c>
      <c r="AC1141" s="378">
        <f t="shared" si="357"/>
        <v>0</v>
      </c>
      <c r="AD1141" s="378">
        <f t="shared" si="357"/>
        <v>0</v>
      </c>
      <c r="AE1141" s="378">
        <f t="shared" si="357"/>
        <v>0</v>
      </c>
      <c r="AF1141" s="378">
        <f t="shared" si="357"/>
        <v>0</v>
      </c>
      <c r="AG1141" s="378">
        <f t="shared" si="357"/>
        <v>0</v>
      </c>
      <c r="AH1141" s="378">
        <f t="shared" si="357"/>
        <v>0</v>
      </c>
      <c r="AI1141" s="378">
        <f t="shared" si="357"/>
        <v>0</v>
      </c>
      <c r="AJ1141" s="378">
        <f t="shared" si="357"/>
        <v>0</v>
      </c>
      <c r="AK1141" s="378">
        <f t="shared" si="357"/>
        <v>0</v>
      </c>
      <c r="AL1141" s="378">
        <f t="shared" si="357"/>
        <v>0</v>
      </c>
      <c r="AM1141" s="628">
        <f t="shared" si="355"/>
        <v>0</v>
      </c>
    </row>
    <row r="1142" spans="2:39">
      <c r="B1142" s="324" t="s">
        <v>359</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 t="shared" ref="Y1142:AL1142" si="358">Y594*Y1135</f>
        <v>0</v>
      </c>
      <c r="Z1142" s="378">
        <f t="shared" si="358"/>
        <v>0</v>
      </c>
      <c r="AA1142" s="378">
        <f t="shared" si="358"/>
        <v>0</v>
      </c>
      <c r="AB1142" s="378">
        <f t="shared" si="358"/>
        <v>0</v>
      </c>
      <c r="AC1142" s="378">
        <f t="shared" si="358"/>
        <v>0</v>
      </c>
      <c r="AD1142" s="378">
        <f t="shared" si="358"/>
        <v>0</v>
      </c>
      <c r="AE1142" s="378">
        <f t="shared" si="358"/>
        <v>0</v>
      </c>
      <c r="AF1142" s="378">
        <f t="shared" si="358"/>
        <v>0</v>
      </c>
      <c r="AG1142" s="378">
        <f t="shared" si="358"/>
        <v>0</v>
      </c>
      <c r="AH1142" s="378">
        <f t="shared" si="358"/>
        <v>0</v>
      </c>
      <c r="AI1142" s="378">
        <f t="shared" si="358"/>
        <v>0</v>
      </c>
      <c r="AJ1142" s="378">
        <f t="shared" si="358"/>
        <v>0</v>
      </c>
      <c r="AK1142" s="378">
        <f t="shared" si="358"/>
        <v>0</v>
      </c>
      <c r="AL1142" s="378">
        <f t="shared" si="358"/>
        <v>0</v>
      </c>
      <c r="AM1142" s="628">
        <f t="shared" si="355"/>
        <v>0</v>
      </c>
    </row>
    <row r="1143" spans="2:39">
      <c r="B1143" s="324" t="s">
        <v>360</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 t="shared" ref="Y1143:AL1143" si="359">Y783*Y1135</f>
        <v>0</v>
      </c>
      <c r="Z1143" s="378">
        <f t="shared" si="359"/>
        <v>0</v>
      </c>
      <c r="AA1143" s="378">
        <f t="shared" si="359"/>
        <v>0</v>
      </c>
      <c r="AB1143" s="378">
        <f t="shared" si="359"/>
        <v>0</v>
      </c>
      <c r="AC1143" s="378">
        <f t="shared" si="359"/>
        <v>0</v>
      </c>
      <c r="AD1143" s="378">
        <f t="shared" si="359"/>
        <v>0</v>
      </c>
      <c r="AE1143" s="378">
        <f t="shared" si="359"/>
        <v>0</v>
      </c>
      <c r="AF1143" s="378">
        <f t="shared" si="359"/>
        <v>0</v>
      </c>
      <c r="AG1143" s="378">
        <f t="shared" si="359"/>
        <v>0</v>
      </c>
      <c r="AH1143" s="378">
        <f t="shared" si="359"/>
        <v>0</v>
      </c>
      <c r="AI1143" s="378">
        <f t="shared" si="359"/>
        <v>0</v>
      </c>
      <c r="AJ1143" s="378">
        <f t="shared" si="359"/>
        <v>0</v>
      </c>
      <c r="AK1143" s="378">
        <f t="shared" si="359"/>
        <v>0</v>
      </c>
      <c r="AL1143" s="378">
        <f t="shared" si="359"/>
        <v>0</v>
      </c>
      <c r="AM1143" s="628">
        <f t="shared" si="355"/>
        <v>0</v>
      </c>
    </row>
    <row r="1144" spans="2:39">
      <c r="B1144" s="324" t="s">
        <v>361</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 t="shared" ref="Y1144:AL1144" si="360">Y966*Y1135</f>
        <v>0</v>
      </c>
      <c r="Z1144" s="378">
        <f t="shared" si="360"/>
        <v>0</v>
      </c>
      <c r="AA1144" s="378">
        <f t="shared" si="360"/>
        <v>0</v>
      </c>
      <c r="AB1144" s="378">
        <f t="shared" si="360"/>
        <v>0</v>
      </c>
      <c r="AC1144" s="378">
        <f t="shared" si="360"/>
        <v>0</v>
      </c>
      <c r="AD1144" s="378">
        <f t="shared" si="360"/>
        <v>0</v>
      </c>
      <c r="AE1144" s="378">
        <f t="shared" si="360"/>
        <v>0</v>
      </c>
      <c r="AF1144" s="378">
        <f t="shared" si="360"/>
        <v>0</v>
      </c>
      <c r="AG1144" s="378">
        <f t="shared" si="360"/>
        <v>0</v>
      </c>
      <c r="AH1144" s="378">
        <f t="shared" si="360"/>
        <v>0</v>
      </c>
      <c r="AI1144" s="378">
        <f t="shared" si="360"/>
        <v>0</v>
      </c>
      <c r="AJ1144" s="378">
        <f t="shared" si="360"/>
        <v>0</v>
      </c>
      <c r="AK1144" s="378">
        <f t="shared" si="360"/>
        <v>0</v>
      </c>
      <c r="AL1144" s="378">
        <f t="shared" si="360"/>
        <v>0</v>
      </c>
      <c r="AM1144" s="628">
        <f t="shared" si="355"/>
        <v>0</v>
      </c>
    </row>
    <row r="1145" spans="2:39">
      <c r="B1145" s="324" t="s">
        <v>362</v>
      </c>
      <c r="C1145" s="345"/>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8">
        <f>Y1132*Y1135</f>
        <v>0</v>
      </c>
      <c r="Z1145" s="378">
        <f>Z1132*Z1135</f>
        <v>0</v>
      </c>
      <c r="AA1145" s="378">
        <f t="shared" ref="AA1145:AL1145" si="361">AA1132*AA1135</f>
        <v>0</v>
      </c>
      <c r="AB1145" s="378">
        <f t="shared" si="361"/>
        <v>0</v>
      </c>
      <c r="AC1145" s="378">
        <f t="shared" si="361"/>
        <v>0</v>
      </c>
      <c r="AD1145" s="378">
        <f t="shared" si="361"/>
        <v>0</v>
      </c>
      <c r="AE1145" s="378">
        <f t="shared" si="361"/>
        <v>0</v>
      </c>
      <c r="AF1145" s="378">
        <f t="shared" si="361"/>
        <v>0</v>
      </c>
      <c r="AG1145" s="378">
        <f t="shared" si="361"/>
        <v>0</v>
      </c>
      <c r="AH1145" s="378">
        <f t="shared" si="361"/>
        <v>0</v>
      </c>
      <c r="AI1145" s="378">
        <f t="shared" si="361"/>
        <v>0</v>
      </c>
      <c r="AJ1145" s="378">
        <f t="shared" si="361"/>
        <v>0</v>
      </c>
      <c r="AK1145" s="378">
        <f t="shared" si="361"/>
        <v>0</v>
      </c>
      <c r="AL1145" s="378">
        <f t="shared" si="361"/>
        <v>0</v>
      </c>
      <c r="AM1145" s="628">
        <f t="shared" si="355"/>
        <v>0</v>
      </c>
    </row>
    <row r="1146" spans="2:39" ht="15.75">
      <c r="B1146" s="349" t="s">
        <v>352</v>
      </c>
      <c r="C1146" s="345"/>
      <c r="D1146" s="336"/>
      <c r="E1146" s="334"/>
      <c r="F1146" s="334"/>
      <c r="G1146" s="334"/>
      <c r="H1146" s="334"/>
      <c r="I1146" s="334"/>
      <c r="J1146" s="334"/>
      <c r="K1146" s="334"/>
      <c r="L1146" s="334"/>
      <c r="M1146" s="334"/>
      <c r="N1146" s="334"/>
      <c r="O1146" s="300"/>
      <c r="P1146" s="334"/>
      <c r="Q1146" s="334"/>
      <c r="R1146" s="334"/>
      <c r="S1146" s="336"/>
      <c r="T1146" s="336"/>
      <c r="U1146" s="336"/>
      <c r="V1146" s="336"/>
      <c r="W1146" s="334"/>
      <c r="X1146" s="334"/>
      <c r="Y1146" s="346">
        <f>SUM(Y1136:Y1145)</f>
        <v>0</v>
      </c>
      <c r="Z1146" s="346">
        <f t="shared" ref="Z1146:AE1146" si="362">SUM(Z1136:Z1145)</f>
        <v>0</v>
      </c>
      <c r="AA1146" s="346">
        <f t="shared" si="362"/>
        <v>0</v>
      </c>
      <c r="AB1146" s="346">
        <f t="shared" si="362"/>
        <v>0</v>
      </c>
      <c r="AC1146" s="346">
        <f t="shared" si="362"/>
        <v>0</v>
      </c>
      <c r="AD1146" s="346">
        <f t="shared" si="362"/>
        <v>0</v>
      </c>
      <c r="AE1146" s="346">
        <f t="shared" si="362"/>
        <v>0</v>
      </c>
      <c r="AF1146" s="346">
        <f>SUM(AF1136:AF1145)</f>
        <v>0</v>
      </c>
      <c r="AG1146" s="346">
        <f t="shared" ref="AG1146:AL1146" si="363">SUM(AG1136:AG1145)</f>
        <v>0</v>
      </c>
      <c r="AH1146" s="346">
        <f t="shared" si="363"/>
        <v>0</v>
      </c>
      <c r="AI1146" s="346">
        <f t="shared" si="363"/>
        <v>0</v>
      </c>
      <c r="AJ1146" s="346">
        <f t="shared" si="363"/>
        <v>0</v>
      </c>
      <c r="AK1146" s="346">
        <f t="shared" si="363"/>
        <v>0</v>
      </c>
      <c r="AL1146" s="346">
        <f t="shared" si="363"/>
        <v>0</v>
      </c>
      <c r="AM1146" s="407">
        <f>SUM(AM1136:AM1145)</f>
        <v>0</v>
      </c>
    </row>
    <row r="1147" spans="2:39" ht="15.75">
      <c r="B1147" s="349" t="s">
        <v>351</v>
      </c>
      <c r="C1147" s="345"/>
      <c r="D1147" s="350"/>
      <c r="E1147" s="334"/>
      <c r="F1147" s="334"/>
      <c r="G1147" s="334"/>
      <c r="H1147" s="334"/>
      <c r="I1147" s="334"/>
      <c r="J1147" s="334"/>
      <c r="K1147" s="334"/>
      <c r="L1147" s="334"/>
      <c r="M1147" s="334"/>
      <c r="N1147" s="334"/>
      <c r="O1147" s="300"/>
      <c r="P1147" s="334"/>
      <c r="Q1147" s="334"/>
      <c r="R1147" s="334"/>
      <c r="S1147" s="336"/>
      <c r="T1147" s="336"/>
      <c r="U1147" s="336"/>
      <c r="V1147" s="336"/>
      <c r="W1147" s="334"/>
      <c r="X1147" s="334"/>
      <c r="Y1147" s="347">
        <f>Y1133*Y1135</f>
        <v>0</v>
      </c>
      <c r="Z1147" s="347">
        <f t="shared" ref="Z1147:AE1147" si="364">Z1133*Z1135</f>
        <v>0</v>
      </c>
      <c r="AA1147" s="347">
        <f>AA1133*AA1135</f>
        <v>0</v>
      </c>
      <c r="AB1147" s="347">
        <f t="shared" si="364"/>
        <v>0</v>
      </c>
      <c r="AC1147" s="347">
        <f t="shared" si="364"/>
        <v>0</v>
      </c>
      <c r="AD1147" s="347">
        <f t="shared" si="364"/>
        <v>0</v>
      </c>
      <c r="AE1147" s="347">
        <f t="shared" si="364"/>
        <v>0</v>
      </c>
      <c r="AF1147" s="347">
        <f t="shared" ref="AF1147:AL1147" si="365">AF1133*AF1135</f>
        <v>0</v>
      </c>
      <c r="AG1147" s="347">
        <f t="shared" si="365"/>
        <v>0</v>
      </c>
      <c r="AH1147" s="347">
        <f t="shared" si="365"/>
        <v>0</v>
      </c>
      <c r="AI1147" s="347">
        <f t="shared" si="365"/>
        <v>0</v>
      </c>
      <c r="AJ1147" s="347">
        <f t="shared" si="365"/>
        <v>0</v>
      </c>
      <c r="AK1147" s="347">
        <f t="shared" si="365"/>
        <v>0</v>
      </c>
      <c r="AL1147" s="347">
        <f t="shared" si="365"/>
        <v>0</v>
      </c>
      <c r="AM1147" s="407">
        <f>SUM(Y1147:AL1147)</f>
        <v>0</v>
      </c>
    </row>
    <row r="1148" spans="2:39" ht="15.75">
      <c r="B1148" s="349" t="s">
        <v>350</v>
      </c>
      <c r="C1148" s="345"/>
      <c r="D1148" s="350"/>
      <c r="E1148" s="334"/>
      <c r="F1148" s="334"/>
      <c r="G1148" s="334"/>
      <c r="H1148" s="334"/>
      <c r="I1148" s="334"/>
      <c r="J1148" s="334"/>
      <c r="K1148" s="334"/>
      <c r="L1148" s="334"/>
      <c r="M1148" s="334"/>
      <c r="N1148" s="334"/>
      <c r="O1148" s="300"/>
      <c r="P1148" s="334"/>
      <c r="Q1148" s="334"/>
      <c r="R1148" s="334"/>
      <c r="S1148" s="350"/>
      <c r="T1148" s="350"/>
      <c r="U1148" s="350"/>
      <c r="V1148" s="350"/>
      <c r="W1148" s="334"/>
      <c r="X1148" s="334"/>
      <c r="Y1148" s="351"/>
      <c r="Z1148" s="351"/>
      <c r="AA1148" s="351"/>
      <c r="AB1148" s="351"/>
      <c r="AC1148" s="351"/>
      <c r="AD1148" s="351"/>
      <c r="AE1148" s="351"/>
      <c r="AF1148" s="351"/>
      <c r="AG1148" s="351"/>
      <c r="AH1148" s="351"/>
      <c r="AI1148" s="351"/>
      <c r="AJ1148" s="351"/>
      <c r="AK1148" s="351"/>
      <c r="AL1148" s="351"/>
      <c r="AM1148" s="407">
        <f>AM1146-AM1147</f>
        <v>0</v>
      </c>
    </row>
    <row r="1149" spans="2:39">
      <c r="B1149" s="381"/>
      <c r="C1149" s="445"/>
      <c r="D1149" s="445"/>
      <c r="E1149" s="446"/>
      <c r="F1149" s="446"/>
      <c r="G1149" s="446"/>
      <c r="H1149" s="446"/>
      <c r="I1149" s="446"/>
      <c r="J1149" s="446"/>
      <c r="K1149" s="446"/>
      <c r="L1149" s="446"/>
      <c r="M1149" s="446"/>
      <c r="N1149" s="446"/>
      <c r="O1149" s="447"/>
      <c r="P1149" s="446"/>
      <c r="Q1149" s="446"/>
      <c r="R1149" s="446"/>
      <c r="S1149" s="445"/>
      <c r="T1149" s="448"/>
      <c r="U1149" s="445"/>
      <c r="V1149" s="445"/>
      <c r="W1149" s="446"/>
      <c r="X1149" s="446"/>
      <c r="Y1149" s="449"/>
      <c r="Z1149" s="449"/>
      <c r="AA1149" s="449"/>
      <c r="AB1149" s="449"/>
      <c r="AC1149" s="449"/>
      <c r="AD1149" s="449"/>
      <c r="AE1149" s="449"/>
      <c r="AF1149" s="449"/>
      <c r="AG1149" s="449"/>
      <c r="AH1149" s="449"/>
      <c r="AI1149" s="449"/>
      <c r="AJ1149" s="449"/>
      <c r="AK1149" s="449"/>
      <c r="AL1149" s="449"/>
      <c r="AM1149" s="386"/>
    </row>
    <row r="1150" spans="2:39" ht="19.5" customHeight="1">
      <c r="B1150" s="368" t="s">
        <v>591</v>
      </c>
      <c r="C1150" s="387"/>
      <c r="D1150" s="388"/>
      <c r="E1150" s="388"/>
      <c r="F1150" s="388"/>
      <c r="G1150" s="388"/>
      <c r="H1150" s="388"/>
      <c r="I1150" s="388"/>
      <c r="J1150" s="388"/>
      <c r="K1150" s="388"/>
      <c r="L1150" s="388"/>
      <c r="M1150" s="388"/>
      <c r="N1150" s="388"/>
      <c r="O1150" s="388"/>
      <c r="P1150" s="388"/>
      <c r="Q1150" s="388"/>
      <c r="R1150" s="388"/>
      <c r="S1150" s="371"/>
      <c r="T1150" s="372"/>
      <c r="U1150" s="388"/>
      <c r="V1150" s="388"/>
      <c r="W1150" s="388"/>
      <c r="X1150" s="388"/>
      <c r="Y1150" s="409"/>
      <c r="Z1150" s="409"/>
      <c r="AA1150" s="409"/>
      <c r="AB1150" s="409"/>
      <c r="AC1150" s="409"/>
      <c r="AD1150" s="409"/>
      <c r="AE1150" s="409"/>
      <c r="AF1150" s="409"/>
      <c r="AG1150" s="409"/>
      <c r="AH1150" s="409"/>
      <c r="AI1150" s="409"/>
      <c r="AJ1150" s="409"/>
      <c r="AK1150" s="409"/>
      <c r="AL1150" s="409"/>
      <c r="AM1150" s="389"/>
    </row>
    <row r="1152" spans="2:39">
      <c r="B1152" s="589" t="s">
        <v>525</v>
      </c>
    </row>
  </sheetData>
  <sheetProtection formatCells="0" formatColumns="0" formatRows="0" insertColumns="0" insertRows="0" insertHyperlinks="0" deleteColumns="0" deleteRows="0" sort="0" autoFilter="0" pivotTables="0"/>
  <mergeCells count="49">
    <mergeCell ref="B14:B16"/>
    <mergeCell ref="B34:B35"/>
    <mergeCell ref="C34:C35"/>
    <mergeCell ref="E34:M34"/>
    <mergeCell ref="B18:B19"/>
    <mergeCell ref="B24:B25"/>
    <mergeCell ref="C18:X18"/>
    <mergeCell ref="C19:X19"/>
    <mergeCell ref="C20:X20"/>
    <mergeCell ref="C21:X21"/>
    <mergeCell ref="C22:X22"/>
    <mergeCell ref="C16:D16"/>
    <mergeCell ref="Y407:AM407"/>
    <mergeCell ref="Y219:AM219"/>
    <mergeCell ref="N34:N35"/>
    <mergeCell ref="P34:X34"/>
    <mergeCell ref="Y34:AM34"/>
    <mergeCell ref="P407:X407"/>
    <mergeCell ref="B219:B220"/>
    <mergeCell ref="C219:C220"/>
    <mergeCell ref="E219:M219"/>
    <mergeCell ref="N219:N220"/>
    <mergeCell ref="P219:X219"/>
    <mergeCell ref="B599:B600"/>
    <mergeCell ref="C599:C600"/>
    <mergeCell ref="E599:M599"/>
    <mergeCell ref="N599:N600"/>
    <mergeCell ref="B407:B408"/>
    <mergeCell ref="C971:C972"/>
    <mergeCell ref="E971:M971"/>
    <mergeCell ref="C407:C408"/>
    <mergeCell ref="E407:M407"/>
    <mergeCell ref="N407:N408"/>
    <mergeCell ref="B215:G215"/>
    <mergeCell ref="B403:G403"/>
    <mergeCell ref="B595:G595"/>
    <mergeCell ref="B784:T784"/>
    <mergeCell ref="Y971:AM971"/>
    <mergeCell ref="P599:X599"/>
    <mergeCell ref="B788:B789"/>
    <mergeCell ref="C788:C789"/>
    <mergeCell ref="E788:M788"/>
    <mergeCell ref="N788:N789"/>
    <mergeCell ref="P788:X788"/>
    <mergeCell ref="Y788:AM788"/>
    <mergeCell ref="Y599:AM599"/>
    <mergeCell ref="P971:X971"/>
    <mergeCell ref="N971:N972"/>
    <mergeCell ref="B971:B972"/>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8" location="'5.  2015-2020 LRAM'!A1" display="Return to top"/>
    <hyperlink ref="C28" location="Table_5_e.__2019_Lost_Revenues_Work_Form" display="Table 5-e.  2019 Lost Revenues"/>
    <hyperlink ref="C29" location="Table_5_f.__2020_Lost_Revenues_Work_Form" display="Table 5-f.  2020 Lost Revenues"/>
    <hyperlink ref="D218" location="'5.  2015-2020 LRAM'!A1" display="Return to top"/>
    <hyperlink ref="D406" location="'5.  2015-2020 LRAM'!A1" display="Return to top"/>
    <hyperlink ref="D787" location="'5.  2015-2020 LRAM'!A1" display="Return to top"/>
    <hyperlink ref="D970" location="'5.  2015-2020 LRAM'!A1" display="Return to top"/>
    <hyperlink ref="B1152"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14" zoomScale="90" zoomScaleNormal="90" workbookViewId="0">
      <selection activeCell="H165" sqref="H165:H168"/>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85" t="s">
        <v>667</v>
      </c>
      <c r="D8" s="885"/>
      <c r="E8" s="885"/>
      <c r="F8" s="885"/>
      <c r="G8" s="885"/>
      <c r="H8" s="885"/>
      <c r="I8" s="885"/>
      <c r="J8" s="885"/>
      <c r="K8" s="885"/>
      <c r="L8" s="885"/>
      <c r="M8" s="885"/>
      <c r="N8" s="885"/>
      <c r="O8" s="885"/>
      <c r="P8" s="885"/>
      <c r="Q8" s="885"/>
      <c r="R8" s="885"/>
      <c r="S8" s="885"/>
      <c r="T8" s="105"/>
      <c r="U8" s="105"/>
      <c r="V8" s="105"/>
      <c r="W8" s="105"/>
    </row>
    <row r="9" spans="1:28" s="9" customFormat="1" ht="47.1" customHeight="1">
      <c r="B9" s="55"/>
      <c r="C9" s="845" t="s">
        <v>678</v>
      </c>
      <c r="D9" s="845"/>
      <c r="E9" s="845"/>
      <c r="F9" s="845"/>
      <c r="G9" s="845"/>
      <c r="H9" s="845"/>
      <c r="I9" s="845"/>
      <c r="J9" s="845"/>
      <c r="K9" s="845"/>
      <c r="L9" s="845"/>
      <c r="M9" s="845"/>
      <c r="N9" s="845"/>
      <c r="O9" s="845"/>
      <c r="P9" s="845"/>
      <c r="Q9" s="845"/>
      <c r="R9" s="845"/>
      <c r="S9" s="845"/>
      <c r="T9" s="105"/>
      <c r="U9" s="105"/>
      <c r="V9" s="105"/>
      <c r="W9" s="105"/>
    </row>
    <row r="10" spans="1:28" s="9" customFormat="1" ht="38.1" customHeight="1">
      <c r="B10" s="88"/>
      <c r="C10" s="861" t="s">
        <v>679</v>
      </c>
      <c r="D10" s="861"/>
      <c r="E10" s="861"/>
      <c r="F10" s="861"/>
      <c r="G10" s="861"/>
      <c r="H10" s="861"/>
      <c r="I10" s="861"/>
      <c r="J10" s="861"/>
      <c r="K10" s="861"/>
      <c r="L10" s="861"/>
      <c r="M10" s="861"/>
      <c r="N10" s="861"/>
      <c r="O10" s="861"/>
      <c r="P10" s="861"/>
      <c r="Q10" s="861"/>
      <c r="R10" s="861"/>
      <c r="S10" s="861"/>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4" t="s">
        <v>235</v>
      </c>
      <c r="C12" s="884"/>
      <c r="D12" s="181"/>
      <c r="E12" s="182" t="s">
        <v>236</v>
      </c>
      <c r="F12" s="51"/>
      <c r="G12" s="51"/>
      <c r="H12" s="44"/>
      <c r="I12" s="51"/>
      <c r="K12" s="591"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2,999 kW</v>
      </c>
      <c r="L14" s="204" t="str">
        <f>'1.  LRAMVA Summary'!G52</f>
        <v>GS 3,000 to 4,999 kW</v>
      </c>
      <c r="M14" s="204" t="str">
        <f>'1.  LRAMVA Summary'!H52</f>
        <v>Large Use</v>
      </c>
      <c r="N14" s="204" t="str">
        <f>'1.  LRAMVA Summary'!I52</f>
        <v>Unmetered Scattered Load</v>
      </c>
      <c r="O14" s="204" t="str">
        <f>'1.  LRAMVA Summary'!J52</f>
        <v>Sentinel Lighting</v>
      </c>
      <c r="P14" s="204" t="str">
        <f>'1.  LRAMVA Summary'!K52</f>
        <v>Street Lighting</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29">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29">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813">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707</v>
      </c>
      <c r="C55" s="814"/>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708</v>
      </c>
      <c r="C56" s="814"/>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709</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710</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711</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712</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713</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714</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725</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726</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727</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728</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730</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731</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732</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733</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734</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735</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736</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737</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C$31/12</f>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0</v>
      </c>
    </row>
    <row r="79" spans="2:23" s="9" customFormat="1">
      <c r="B79" s="66"/>
      <c r="E79" s="214">
        <v>42125</v>
      </c>
      <c r="F79" s="214" t="s">
        <v>181</v>
      </c>
      <c r="G79" s="215" t="s">
        <v>66</v>
      </c>
      <c r="H79" s="229">
        <f>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0</v>
      </c>
    </row>
    <row r="80" spans="2:23" s="9" customFormat="1">
      <c r="B80" s="66"/>
      <c r="E80" s="214">
        <v>42156</v>
      </c>
      <c r="F80" s="214" t="s">
        <v>181</v>
      </c>
      <c r="G80" s="215" t="s">
        <v>66</v>
      </c>
      <c r="H80" s="229">
        <f>C$32/12</f>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0</v>
      </c>
    </row>
    <row r="82" spans="2:23" s="9" customFormat="1">
      <c r="B82" s="66"/>
      <c r="E82" s="214">
        <v>42217</v>
      </c>
      <c r="F82" s="214" t="s">
        <v>181</v>
      </c>
      <c r="G82" s="215" t="s">
        <v>68</v>
      </c>
      <c r="H82" s="229">
        <f>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0</v>
      </c>
    </row>
    <row r="83" spans="2:23" s="9" customFormat="1">
      <c r="B83" s="66"/>
      <c r="E83" s="214">
        <v>42248</v>
      </c>
      <c r="F83" s="214" t="s">
        <v>181</v>
      </c>
      <c r="G83" s="215" t="s">
        <v>68</v>
      </c>
      <c r="H83" s="229">
        <f>C$33/12</f>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0</v>
      </c>
    </row>
    <row r="85" spans="2:23" s="9" customFormat="1">
      <c r="B85" s="66"/>
      <c r="E85" s="214">
        <v>42309</v>
      </c>
      <c r="F85" s="214" t="s">
        <v>181</v>
      </c>
      <c r="G85" s="215" t="s">
        <v>69</v>
      </c>
      <c r="H85" s="229">
        <f>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0</v>
      </c>
    </row>
    <row r="86" spans="2:23" s="9" customFormat="1">
      <c r="B86" s="66"/>
      <c r="E86" s="214">
        <v>42339</v>
      </c>
      <c r="F86" s="214" t="s">
        <v>181</v>
      </c>
      <c r="G86" s="215" t="s">
        <v>69</v>
      </c>
      <c r="H86" s="229">
        <f>C$34/12</f>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0</v>
      </c>
    </row>
    <row r="87" spans="2:23" s="9" customFormat="1" ht="15.75" thickBot="1">
      <c r="B87" s="66"/>
      <c r="E87" s="216" t="s">
        <v>464</v>
      </c>
      <c r="F87" s="216"/>
      <c r="G87" s="217"/>
      <c r="H87" s="218"/>
      <c r="I87" s="219">
        <f t="shared" ref="I87:O87" si="20">SUM(I74:I86)</f>
        <v>0</v>
      </c>
      <c r="J87" s="219">
        <f t="shared" si="20"/>
        <v>0</v>
      </c>
      <c r="K87" s="219">
        <f t="shared" si="20"/>
        <v>0</v>
      </c>
      <c r="L87" s="219">
        <f t="shared" si="20"/>
        <v>0</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 t="shared" ref="I89:N89" si="22">I87+I88</f>
        <v>0</v>
      </c>
      <c r="J89" s="228">
        <f t="shared" si="22"/>
        <v>0</v>
      </c>
      <c r="K89" s="228">
        <f t="shared" si="22"/>
        <v>0</v>
      </c>
      <c r="L89" s="228">
        <f t="shared" si="22"/>
        <v>0</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0</v>
      </c>
    </row>
    <row r="92" spans="2:23" s="9" customFormat="1" ht="14.25" customHeight="1">
      <c r="B92" s="66"/>
      <c r="E92" s="214">
        <v>42430</v>
      </c>
      <c r="F92" s="214" t="s">
        <v>183</v>
      </c>
      <c r="G92" s="215" t="s">
        <v>65</v>
      </c>
      <c r="H92" s="229">
        <f>$C$35/12</f>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0</v>
      </c>
    </row>
    <row r="94" spans="2:23" s="9" customFormat="1">
      <c r="B94" s="66"/>
      <c r="E94" s="214">
        <v>42491</v>
      </c>
      <c r="F94" s="214" t="s">
        <v>183</v>
      </c>
      <c r="G94" s="215" t="s">
        <v>66</v>
      </c>
      <c r="H94" s="229">
        <f>$C$36/12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0</v>
      </c>
    </row>
    <row r="95" spans="2:23" s="238" customFormat="1">
      <c r="B95" s="237"/>
      <c r="D95" s="9"/>
      <c r="E95" s="214">
        <v>42522</v>
      </c>
      <c r="F95" s="214" t="s">
        <v>183</v>
      </c>
      <c r="G95" s="215" t="s">
        <v>66</v>
      </c>
      <c r="H95" s="229">
        <f>$C$36/12</f>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0</v>
      </c>
    </row>
    <row r="97" spans="2:23" s="9" customFormat="1">
      <c r="B97" s="66"/>
      <c r="E97" s="214">
        <v>42583</v>
      </c>
      <c r="F97" s="214" t="s">
        <v>183</v>
      </c>
      <c r="G97" s="215" t="s">
        <v>68</v>
      </c>
      <c r="H97" s="229">
        <f>$C$37/12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0</v>
      </c>
    </row>
    <row r="98" spans="2:23" s="9" customFormat="1">
      <c r="B98" s="66"/>
      <c r="E98" s="214">
        <v>42614</v>
      </c>
      <c r="F98" s="214" t="s">
        <v>183</v>
      </c>
      <c r="G98" s="215" t="s">
        <v>68</v>
      </c>
      <c r="H98" s="229">
        <f>$C$37/12</f>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0</v>
      </c>
    </row>
    <row r="100" spans="2:23" s="9" customFormat="1">
      <c r="B100" s="66"/>
      <c r="E100" s="214">
        <v>42675</v>
      </c>
      <c r="F100" s="214" t="s">
        <v>183</v>
      </c>
      <c r="G100" s="215" t="s">
        <v>69</v>
      </c>
      <c r="H100" s="210">
        <f>$C$38/12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0</v>
      </c>
    </row>
    <row r="101" spans="2:23" s="9" customFormat="1">
      <c r="B101" s="66"/>
      <c r="E101" s="214">
        <v>42705</v>
      </c>
      <c r="F101" s="214" t="s">
        <v>183</v>
      </c>
      <c r="G101" s="215" t="s">
        <v>69</v>
      </c>
      <c r="H101" s="210">
        <f>$C$38/12</f>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0</v>
      </c>
    </row>
    <row r="102" spans="2:23" s="9" customFormat="1" ht="15.75" thickBot="1">
      <c r="B102" s="66"/>
      <c r="E102" s="216" t="s">
        <v>465</v>
      </c>
      <c r="F102" s="216"/>
      <c r="G102" s="217"/>
      <c r="H102" s="218"/>
      <c r="I102" s="219">
        <f t="shared" ref="I102:O102" si="25">SUM(I89:I101)</f>
        <v>0</v>
      </c>
      <c r="J102" s="219">
        <f t="shared" si="25"/>
        <v>0</v>
      </c>
      <c r="K102" s="219">
        <f t="shared" si="25"/>
        <v>0</v>
      </c>
      <c r="L102" s="219">
        <f t="shared" si="25"/>
        <v>0</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 t="shared" ref="I104:N104" si="27">I102+I103</f>
        <v>0</v>
      </c>
      <c r="J104" s="228">
        <f t="shared" si="27"/>
        <v>0</v>
      </c>
      <c r="K104" s="228">
        <f t="shared" si="27"/>
        <v>0</v>
      </c>
      <c r="L104" s="228">
        <f t="shared" si="27"/>
        <v>0</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0</v>
      </c>
    </row>
    <row r="107" spans="2:23" s="9" customFormat="1">
      <c r="B107" s="66"/>
      <c r="E107" s="214">
        <v>42795</v>
      </c>
      <c r="F107" s="214" t="s">
        <v>184</v>
      </c>
      <c r="G107" s="215" t="s">
        <v>65</v>
      </c>
      <c r="H107" s="240">
        <f>$C$39/12</f>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0</v>
      </c>
    </row>
    <row r="109" spans="2:23" s="9" customFormat="1">
      <c r="B109" s="66"/>
      <c r="E109" s="214">
        <v>42856</v>
      </c>
      <c r="F109" s="214" t="s">
        <v>184</v>
      </c>
      <c r="G109" s="215" t="s">
        <v>66</v>
      </c>
      <c r="H109" s="240">
        <f>$C$40/12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0</v>
      </c>
    </row>
    <row r="110" spans="2:23" s="238" customFormat="1">
      <c r="B110" s="237"/>
      <c r="E110" s="214">
        <v>42887</v>
      </c>
      <c r="F110" s="214" t="s">
        <v>184</v>
      </c>
      <c r="G110" s="215" t="s">
        <v>66</v>
      </c>
      <c r="H110" s="240">
        <f>$C$40/12</f>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0</v>
      </c>
    </row>
    <row r="112" spans="2:23" s="9" customFormat="1">
      <c r="B112" s="66"/>
      <c r="E112" s="214">
        <v>42948</v>
      </c>
      <c r="F112" s="214" t="s">
        <v>184</v>
      </c>
      <c r="G112" s="215" t="s">
        <v>68</v>
      </c>
      <c r="H112" s="240">
        <f>$C$41/12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0</v>
      </c>
    </row>
    <row r="113" spans="2:23" s="9" customFormat="1">
      <c r="B113" s="66"/>
      <c r="E113" s="214">
        <v>42979</v>
      </c>
      <c r="F113" s="214" t="s">
        <v>184</v>
      </c>
      <c r="G113" s="215" t="s">
        <v>68</v>
      </c>
      <c r="H113" s="240">
        <f>$C$41/12</f>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0</v>
      </c>
    </row>
    <row r="115" spans="2:23" s="9" customFormat="1">
      <c r="B115" s="66"/>
      <c r="E115" s="214">
        <v>43040</v>
      </c>
      <c r="F115" s="214" t="s">
        <v>184</v>
      </c>
      <c r="G115" s="215" t="s">
        <v>69</v>
      </c>
      <c r="H115" s="240">
        <f>$C$42/12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0</v>
      </c>
    </row>
    <row r="116" spans="2:23" s="9" customFormat="1">
      <c r="B116" s="66"/>
      <c r="E116" s="214">
        <v>43070</v>
      </c>
      <c r="F116" s="214" t="s">
        <v>184</v>
      </c>
      <c r="G116" s="215" t="s">
        <v>69</v>
      </c>
      <c r="H116" s="240">
        <f>$C$42/12</f>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0</v>
      </c>
    </row>
    <row r="117" spans="2:23" s="9" customFormat="1" ht="15.75" thickBot="1">
      <c r="B117" s="66"/>
      <c r="E117" s="216" t="s">
        <v>466</v>
      </c>
      <c r="F117" s="216"/>
      <c r="G117" s="217"/>
      <c r="H117" s="218"/>
      <c r="I117" s="219">
        <f t="shared" ref="I117:O117" si="30">SUM(I104:I116)</f>
        <v>0</v>
      </c>
      <c r="J117" s="219">
        <f t="shared" si="30"/>
        <v>0</v>
      </c>
      <c r="K117" s="219">
        <f t="shared" si="30"/>
        <v>0</v>
      </c>
      <c r="L117" s="219">
        <f t="shared" si="30"/>
        <v>0</v>
      </c>
      <c r="M117" s="219">
        <f t="shared" si="30"/>
        <v>0</v>
      </c>
      <c r="N117" s="219">
        <f t="shared" si="30"/>
        <v>0</v>
      </c>
      <c r="O117" s="219">
        <f t="shared" si="30"/>
        <v>0</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 t="shared" ref="I119:N119" si="32">I117+I118</f>
        <v>0</v>
      </c>
      <c r="J119" s="228">
        <f t="shared" si="32"/>
        <v>0</v>
      </c>
      <c r="K119" s="228">
        <f t="shared" si="32"/>
        <v>0</v>
      </c>
      <c r="L119" s="228">
        <f t="shared" si="32"/>
        <v>0</v>
      </c>
      <c r="M119" s="228">
        <f t="shared" si="32"/>
        <v>0</v>
      </c>
      <c r="N119" s="228">
        <f t="shared" si="32"/>
        <v>0</v>
      </c>
      <c r="O119" s="228">
        <f t="shared" ref="O119:V119" si="33">O117+O118</f>
        <v>0</v>
      </c>
      <c r="P119" s="228">
        <f t="shared" si="33"/>
        <v>0</v>
      </c>
      <c r="Q119" s="228">
        <f t="shared" si="33"/>
        <v>0</v>
      </c>
      <c r="R119" s="228">
        <f t="shared" si="33"/>
        <v>0</v>
      </c>
      <c r="S119" s="228">
        <f t="shared" si="33"/>
        <v>0</v>
      </c>
      <c r="T119" s="228">
        <f t="shared" si="33"/>
        <v>0</v>
      </c>
      <c r="U119" s="228">
        <f t="shared" si="33"/>
        <v>0</v>
      </c>
      <c r="V119" s="228">
        <f t="shared" si="33"/>
        <v>0</v>
      </c>
      <c r="W119" s="228">
        <f>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$C$43/12</f>
        <v>1.25E-3</v>
      </c>
      <c r="I121" s="230">
        <f>(SUM('1.  LRAMVA Summary'!D$54:D$74)+SUM('1.  LRAMVA Summary'!D$75:D$76)*(MONTH($E121)-1)/12)*$H121</f>
        <v>23.699129960491359</v>
      </c>
      <c r="J121" s="230">
        <f>(SUM('1.  LRAMVA Summary'!E$54:E$74)+SUM('1.  LRAMVA Summary'!E$75:E$76)*(MONTH($E121)-1)/12)*$H121</f>
        <v>11.452284712376489</v>
      </c>
      <c r="K121" s="230">
        <f>(SUM('1.  LRAMVA Summary'!F$54:F$74)+SUM('1.  LRAMVA Summary'!F$75:F$76)*(MONTH($E121)-1)/12)*$H121</f>
        <v>30.056075740678335</v>
      </c>
      <c r="L121" s="230">
        <f>(SUM('1.  LRAMVA Summary'!G$54:G$74)+SUM('1.  LRAMVA Summary'!G$75:G$76)*(MONTH($E121)-1)/12)*$H121</f>
        <v>1.6141089202130021</v>
      </c>
      <c r="M121" s="230">
        <f>(SUM('1.  LRAMVA Summary'!H$54:H$74)+SUM('1.  LRAMVA Summary'!H$75:H$76)*(MONTH($E121)-1)/12)*$H121</f>
        <v>8.4233646884107234</v>
      </c>
      <c r="N121" s="230">
        <f>(SUM('1.  LRAMVA Summary'!I$54:I$74)+SUM('1.  LRAMVA Summary'!I$75:I$76)*(MONTH($E121)-1)/12)*$H121</f>
        <v>7.0640857002120328E-3</v>
      </c>
      <c r="O121" s="230">
        <f>(SUM('1.  LRAMVA Summary'!J$54:J$74)+SUM('1.  LRAMVA Summary'!J$75:J$76)*(MONTH($E121)-1)/12)*$H121</f>
        <v>0</v>
      </c>
      <c r="P121" s="230">
        <f>(SUM('1.  LRAMVA Summary'!K$54:K$74)+SUM('1.  LRAMVA Summary'!K$75:K$76)*(MONTH($E121)-1)/12)*$H121</f>
        <v>2.8426935014844488</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78.094721609354565</v>
      </c>
    </row>
    <row r="122" spans="2:23" s="9" customFormat="1">
      <c r="B122" s="66"/>
      <c r="E122" s="214">
        <v>43160</v>
      </c>
      <c r="F122" s="214" t="s">
        <v>185</v>
      </c>
      <c r="G122" s="215" t="s">
        <v>65</v>
      </c>
      <c r="H122" s="240">
        <f>$C$43/12</f>
        <v>1.25E-3</v>
      </c>
      <c r="I122" s="230">
        <f>(SUM('1.  LRAMVA Summary'!D$54:D$74)+SUM('1.  LRAMVA Summary'!D$75:D$76)*(MONTH($E122)-1)/12)*$H122</f>
        <v>47.398259920982717</v>
      </c>
      <c r="J122" s="230">
        <f>(SUM('1.  LRAMVA Summary'!E$54:E$74)+SUM('1.  LRAMVA Summary'!E$75:E$76)*(MONTH($E122)-1)/12)*$H122</f>
        <v>22.904569424752978</v>
      </c>
      <c r="K122" s="230">
        <f>(SUM('1.  LRAMVA Summary'!F$54:F$74)+SUM('1.  LRAMVA Summary'!F$75:F$76)*(MONTH($E122)-1)/12)*$H122</f>
        <v>60.112151481356669</v>
      </c>
      <c r="L122" s="230">
        <f>(SUM('1.  LRAMVA Summary'!G$54:G$74)+SUM('1.  LRAMVA Summary'!G$75:G$76)*(MONTH($E122)-1)/12)*$H122</f>
        <v>3.2282178404260042</v>
      </c>
      <c r="M122" s="230">
        <f>(SUM('1.  LRAMVA Summary'!H$54:H$74)+SUM('1.  LRAMVA Summary'!H$75:H$76)*(MONTH($E122)-1)/12)*$H122</f>
        <v>16.846729376821447</v>
      </c>
      <c r="N122" s="230">
        <f>(SUM('1.  LRAMVA Summary'!I$54:I$74)+SUM('1.  LRAMVA Summary'!I$75:I$76)*(MONTH($E122)-1)/12)*$H122</f>
        <v>1.4128171400424066E-2</v>
      </c>
      <c r="O122" s="230">
        <f>(SUM('1.  LRAMVA Summary'!J$54:J$74)+SUM('1.  LRAMVA Summary'!J$75:J$76)*(MONTH($E122)-1)/12)*$H122</f>
        <v>0</v>
      </c>
      <c r="P122" s="230">
        <f>(SUM('1.  LRAMVA Summary'!K$54:K$74)+SUM('1.  LRAMVA Summary'!K$75:K$76)*(MONTH($E122)-1)/12)*$H122</f>
        <v>5.6853870029688975</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156.18944321870913</v>
      </c>
    </row>
    <row r="123" spans="2:23" s="8" customFormat="1">
      <c r="B123" s="239"/>
      <c r="E123" s="214">
        <v>43191</v>
      </c>
      <c r="F123" s="214" t="s">
        <v>185</v>
      </c>
      <c r="G123" s="215" t="s">
        <v>66</v>
      </c>
      <c r="H123" s="240">
        <f>$C$44/12</f>
        <v>1.575E-3</v>
      </c>
      <c r="I123" s="230">
        <f>(SUM('1.  LRAMVA Summary'!D$54:D$74)+SUM('1.  LRAMVA Summary'!D$75:D$76)*(MONTH($E123)-1)/12)*$H123</f>
        <v>89.58271125065734</v>
      </c>
      <c r="J123" s="230">
        <f>(SUM('1.  LRAMVA Summary'!E$54:E$74)+SUM('1.  LRAMVA Summary'!E$75:E$76)*(MONTH($E123)-1)/12)*$H123</f>
        <v>43.28963621278313</v>
      </c>
      <c r="K123" s="230">
        <f>(SUM('1.  LRAMVA Summary'!F$54:F$74)+SUM('1.  LRAMVA Summary'!F$75:F$76)*(MONTH($E123)-1)/12)*$H123</f>
        <v>113.61196629976411</v>
      </c>
      <c r="L123" s="230">
        <f>(SUM('1.  LRAMVA Summary'!G$54:G$74)+SUM('1.  LRAMVA Summary'!G$75:G$76)*(MONTH($E123)-1)/12)*$H123</f>
        <v>6.1013317184051488</v>
      </c>
      <c r="M123" s="230">
        <f>(SUM('1.  LRAMVA Summary'!H$54:H$74)+SUM('1.  LRAMVA Summary'!H$75:H$76)*(MONTH($E123)-1)/12)*$H123</f>
        <v>31.840318522192533</v>
      </c>
      <c r="N123" s="230">
        <f>(SUM('1.  LRAMVA Summary'!I$54:I$74)+SUM('1.  LRAMVA Summary'!I$75:I$76)*(MONTH($E123)-1)/12)*$H123</f>
        <v>2.6702243946801485E-2</v>
      </c>
      <c r="O123" s="230">
        <f>(SUM('1.  LRAMVA Summary'!J$54:J$74)+SUM('1.  LRAMVA Summary'!J$75:J$76)*(MONTH($E123)-1)/12)*$H123</f>
        <v>0</v>
      </c>
      <c r="P123" s="230">
        <f>(SUM('1.  LRAMVA Summary'!K$54:K$74)+SUM('1.  LRAMVA Summary'!K$75:K$76)*(MONTH($E123)-1)/12)*$H123</f>
        <v>10.745381435611217</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295.1980476833603</v>
      </c>
    </row>
    <row r="124" spans="2:23" s="9" customFormat="1">
      <c r="B124" s="66"/>
      <c r="E124" s="214">
        <v>43221</v>
      </c>
      <c r="F124" s="214" t="s">
        <v>185</v>
      </c>
      <c r="G124" s="215" t="s">
        <v>66</v>
      </c>
      <c r="H124" s="240">
        <f>$C$44/12</f>
        <v>1.575E-3</v>
      </c>
      <c r="I124" s="230">
        <f>(SUM('1.  LRAMVA Summary'!D$54:D$74)+SUM('1.  LRAMVA Summary'!D$75:D$76)*(MONTH($E124)-1)/12)*$H124</f>
        <v>119.44361500087645</v>
      </c>
      <c r="J124" s="230">
        <f>(SUM('1.  LRAMVA Summary'!E$54:E$74)+SUM('1.  LRAMVA Summary'!E$75:E$76)*(MONTH($E124)-1)/12)*$H124</f>
        <v>57.719514950377501</v>
      </c>
      <c r="K124" s="230">
        <f>(SUM('1.  LRAMVA Summary'!F$54:F$74)+SUM('1.  LRAMVA Summary'!F$75:F$76)*(MONTH($E124)-1)/12)*$H124</f>
        <v>151.48262173301882</v>
      </c>
      <c r="L124" s="230">
        <f>(SUM('1.  LRAMVA Summary'!G$54:G$74)+SUM('1.  LRAMVA Summary'!G$75:G$76)*(MONTH($E124)-1)/12)*$H124</f>
        <v>8.1351089578735305</v>
      </c>
      <c r="M124" s="230">
        <f>(SUM('1.  LRAMVA Summary'!H$54:H$74)+SUM('1.  LRAMVA Summary'!H$75:H$76)*(MONTH($E124)-1)/12)*$H124</f>
        <v>42.453758029590048</v>
      </c>
      <c r="N124" s="230">
        <f>(SUM('1.  LRAMVA Summary'!I$54:I$74)+SUM('1.  LRAMVA Summary'!I$75:I$76)*(MONTH($E124)-1)/12)*$H124</f>
        <v>3.5602991929068642E-2</v>
      </c>
      <c r="O124" s="230">
        <f>(SUM('1.  LRAMVA Summary'!J$54:J$74)+SUM('1.  LRAMVA Summary'!J$75:J$76)*(MONTH($E124)-1)/12)*$H124</f>
        <v>0</v>
      </c>
      <c r="P124" s="230">
        <f>(SUM('1.  LRAMVA Summary'!K$54:K$74)+SUM('1.  LRAMVA Summary'!K$75:K$76)*(MONTH($E124)-1)/12)*$H124</f>
        <v>14.327175247481621</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393.59739691114709</v>
      </c>
    </row>
    <row r="125" spans="2:23" s="238" customFormat="1">
      <c r="B125" s="237"/>
      <c r="E125" s="214">
        <v>43252</v>
      </c>
      <c r="F125" s="214" t="s">
        <v>185</v>
      </c>
      <c r="G125" s="215" t="s">
        <v>66</v>
      </c>
      <c r="H125" s="240">
        <f>$C$44/12</f>
        <v>1.575E-3</v>
      </c>
      <c r="I125" s="230">
        <f>(SUM('1.  LRAMVA Summary'!D$54:D$74)+SUM('1.  LRAMVA Summary'!D$75:D$76)*(MONTH($E125)-1)/12)*$H125</f>
        <v>149.30451875109554</v>
      </c>
      <c r="J125" s="230">
        <f>(SUM('1.  LRAMVA Summary'!E$54:E$74)+SUM('1.  LRAMVA Summary'!E$75:E$76)*(MONTH($E125)-1)/12)*$H125</f>
        <v>72.14939368797188</v>
      </c>
      <c r="K125" s="230">
        <f>(SUM('1.  LRAMVA Summary'!F$54:F$74)+SUM('1.  LRAMVA Summary'!F$75:F$76)*(MONTH($E125)-1)/12)*$H125</f>
        <v>189.3532771662735</v>
      </c>
      <c r="L125" s="230">
        <f>(SUM('1.  LRAMVA Summary'!G$54:G$74)+SUM('1.  LRAMVA Summary'!G$75:G$76)*(MONTH($E125)-1)/12)*$H125</f>
        <v>10.168886197341914</v>
      </c>
      <c r="M125" s="230">
        <f>(SUM('1.  LRAMVA Summary'!H$54:H$74)+SUM('1.  LRAMVA Summary'!H$75:H$76)*(MONTH($E125)-1)/12)*$H125</f>
        <v>53.067197536987564</v>
      </c>
      <c r="N125" s="230">
        <f>(SUM('1.  LRAMVA Summary'!I$54:I$74)+SUM('1.  LRAMVA Summary'!I$75:I$76)*(MONTH($E125)-1)/12)*$H125</f>
        <v>4.4503739911335806E-2</v>
      </c>
      <c r="O125" s="230">
        <f>(SUM('1.  LRAMVA Summary'!J$54:J$74)+SUM('1.  LRAMVA Summary'!J$75:J$76)*(MONTH($E125)-1)/12)*$H125</f>
        <v>0</v>
      </c>
      <c r="P125" s="230">
        <f>(SUM('1.  LRAMVA Summary'!K$54:K$74)+SUM('1.  LRAMVA Summary'!K$75:K$76)*(MONTH($E125)-1)/12)*$H125</f>
        <v>17.908969059352028</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491.99674613893382</v>
      </c>
    </row>
    <row r="126" spans="2:23" s="9" customFormat="1">
      <c r="B126" s="66"/>
      <c r="E126" s="214">
        <v>43282</v>
      </c>
      <c r="F126" s="214" t="s">
        <v>185</v>
      </c>
      <c r="G126" s="215" t="s">
        <v>68</v>
      </c>
      <c r="H126" s="240">
        <f>$C$45/12</f>
        <v>1.575E-3</v>
      </c>
      <c r="I126" s="230">
        <f>(SUM('1.  LRAMVA Summary'!D$54:D$74)+SUM('1.  LRAMVA Summary'!D$75:D$76)*(MONTH($E126)-1)/12)*$H126</f>
        <v>179.16542250131468</v>
      </c>
      <c r="J126" s="230">
        <f>(SUM('1.  LRAMVA Summary'!E$54:E$74)+SUM('1.  LRAMVA Summary'!E$75:E$76)*(MONTH($E126)-1)/12)*$H126</f>
        <v>86.579272425566259</v>
      </c>
      <c r="K126" s="230">
        <f>(SUM('1.  LRAMVA Summary'!F$54:F$74)+SUM('1.  LRAMVA Summary'!F$75:F$76)*(MONTH($E126)-1)/12)*$H126</f>
        <v>227.22393259952821</v>
      </c>
      <c r="L126" s="230">
        <f>(SUM('1.  LRAMVA Summary'!G$54:G$74)+SUM('1.  LRAMVA Summary'!G$75:G$76)*(MONTH($E126)-1)/12)*$H126</f>
        <v>12.202663436810298</v>
      </c>
      <c r="M126" s="230">
        <f>(SUM('1.  LRAMVA Summary'!H$54:H$74)+SUM('1.  LRAMVA Summary'!H$75:H$76)*(MONTH($E126)-1)/12)*$H126</f>
        <v>63.680637044385065</v>
      </c>
      <c r="N126" s="230">
        <f>(SUM('1.  LRAMVA Summary'!I$54:I$74)+SUM('1.  LRAMVA Summary'!I$75:I$76)*(MONTH($E126)-1)/12)*$H126</f>
        <v>5.340448789360297E-2</v>
      </c>
      <c r="O126" s="230">
        <f>(SUM('1.  LRAMVA Summary'!J$54:J$74)+SUM('1.  LRAMVA Summary'!J$75:J$76)*(MONTH($E126)-1)/12)*$H126</f>
        <v>0</v>
      </c>
      <c r="P126" s="230">
        <f>(SUM('1.  LRAMVA Summary'!K$54:K$74)+SUM('1.  LRAMVA Summary'!K$75:K$76)*(MONTH($E126)-1)/12)*$H126</f>
        <v>21.490762871222433</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590.3960953667206</v>
      </c>
    </row>
    <row r="127" spans="2:23" s="9" customFormat="1">
      <c r="B127" s="66"/>
      <c r="E127" s="214">
        <v>43313</v>
      </c>
      <c r="F127" s="214" t="s">
        <v>185</v>
      </c>
      <c r="G127" s="215" t="s">
        <v>68</v>
      </c>
      <c r="H127" s="240">
        <f>$C$45/12</f>
        <v>1.575E-3</v>
      </c>
      <c r="I127" s="230">
        <f>(SUM('1.  LRAMVA Summary'!D$54:D$74)+SUM('1.  LRAMVA Summary'!D$75:D$76)*(MONTH($E127)-1)/12)*$H127</f>
        <v>209.02632625153376</v>
      </c>
      <c r="J127" s="230">
        <f>(SUM('1.  LRAMVA Summary'!E$54:E$74)+SUM('1.  LRAMVA Summary'!E$75:E$76)*(MONTH($E127)-1)/12)*$H127</f>
        <v>101.00915116316062</v>
      </c>
      <c r="K127" s="230">
        <f>(SUM('1.  LRAMVA Summary'!F$54:F$74)+SUM('1.  LRAMVA Summary'!F$75:F$76)*(MONTH($E127)-1)/12)*$H127</f>
        <v>265.09458803278295</v>
      </c>
      <c r="L127" s="230">
        <f>(SUM('1.  LRAMVA Summary'!G$54:G$74)+SUM('1.  LRAMVA Summary'!G$75:G$76)*(MONTH($E127)-1)/12)*$H127</f>
        <v>14.236440676278679</v>
      </c>
      <c r="M127" s="230">
        <f>(SUM('1.  LRAMVA Summary'!H$54:H$74)+SUM('1.  LRAMVA Summary'!H$75:H$76)*(MONTH($E127)-1)/12)*$H127</f>
        <v>74.294076551782581</v>
      </c>
      <c r="N127" s="230">
        <f>(SUM('1.  LRAMVA Summary'!I$54:I$74)+SUM('1.  LRAMVA Summary'!I$75:I$76)*(MONTH($E127)-1)/12)*$H127</f>
        <v>6.2305235875870127E-2</v>
      </c>
      <c r="O127" s="230">
        <f>(SUM('1.  LRAMVA Summary'!J$54:J$74)+SUM('1.  LRAMVA Summary'!J$75:J$76)*(MONTH($E127)-1)/12)*$H127</f>
        <v>0</v>
      </c>
      <c r="P127" s="230">
        <f>(SUM('1.  LRAMVA Summary'!K$54:K$74)+SUM('1.  LRAMVA Summary'!K$75:K$76)*(MONTH($E127)-1)/12)*$H127</f>
        <v>25.072556683092838</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688.79544459450733</v>
      </c>
    </row>
    <row r="128" spans="2:23" s="9" customFormat="1">
      <c r="B128" s="66"/>
      <c r="E128" s="214">
        <v>43344</v>
      </c>
      <c r="F128" s="214" t="s">
        <v>185</v>
      </c>
      <c r="G128" s="215" t="s">
        <v>68</v>
      </c>
      <c r="H128" s="240">
        <f>$C$45/12</f>
        <v>1.575E-3</v>
      </c>
      <c r="I128" s="230">
        <f>(SUM('1.  LRAMVA Summary'!D$54:D$74)+SUM('1.  LRAMVA Summary'!D$75:D$76)*(MONTH($E128)-1)/12)*$H128</f>
        <v>238.8872300017529</v>
      </c>
      <c r="J128" s="230">
        <f>(SUM('1.  LRAMVA Summary'!E$54:E$74)+SUM('1.  LRAMVA Summary'!E$75:E$76)*(MONTH($E128)-1)/12)*$H128</f>
        <v>115.439029900755</v>
      </c>
      <c r="K128" s="230">
        <f>(SUM('1.  LRAMVA Summary'!F$54:F$74)+SUM('1.  LRAMVA Summary'!F$75:F$76)*(MONTH($E128)-1)/12)*$H128</f>
        <v>302.96524346603763</v>
      </c>
      <c r="L128" s="230">
        <f>(SUM('1.  LRAMVA Summary'!G$54:G$74)+SUM('1.  LRAMVA Summary'!G$75:G$76)*(MONTH($E128)-1)/12)*$H128</f>
        <v>16.270217915747061</v>
      </c>
      <c r="M128" s="230">
        <f>(SUM('1.  LRAMVA Summary'!H$54:H$74)+SUM('1.  LRAMVA Summary'!H$75:H$76)*(MONTH($E128)-1)/12)*$H128</f>
        <v>84.907516059180097</v>
      </c>
      <c r="N128" s="230">
        <f>(SUM('1.  LRAMVA Summary'!I$54:I$74)+SUM('1.  LRAMVA Summary'!I$75:I$76)*(MONTH($E128)-1)/12)*$H128</f>
        <v>7.1205983858137284E-2</v>
      </c>
      <c r="O128" s="230">
        <f>(SUM('1.  LRAMVA Summary'!J$54:J$74)+SUM('1.  LRAMVA Summary'!J$75:J$76)*(MONTH($E128)-1)/12)*$H128</f>
        <v>0</v>
      </c>
      <c r="P128" s="230">
        <f>(SUM('1.  LRAMVA Summary'!K$54:K$74)+SUM('1.  LRAMVA Summary'!K$75:K$76)*(MONTH($E128)-1)/12)*$H128</f>
        <v>28.654350494963243</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787.19479382229417</v>
      </c>
    </row>
    <row r="129" spans="2:23" s="9" customFormat="1">
      <c r="B129" s="66"/>
      <c r="E129" s="214">
        <v>43374</v>
      </c>
      <c r="F129" s="214" t="s">
        <v>185</v>
      </c>
      <c r="G129" s="215" t="s">
        <v>69</v>
      </c>
      <c r="H129" s="240">
        <f>$C$46/12</f>
        <v>1.8083333333333335E-3</v>
      </c>
      <c r="I129" s="230">
        <f>(SUM('1.  LRAMVA Summary'!D$54:D$74)+SUM('1.  LRAMVA Summary'!D$75:D$76)*(MONTH($E129)-1)/12)*$H129</f>
        <v>308.56267208559751</v>
      </c>
      <c r="J129" s="230">
        <f>(SUM('1.  LRAMVA Summary'!E$54:E$74)+SUM('1.  LRAMVA Summary'!E$75:E$76)*(MONTH($E129)-1)/12)*$H129</f>
        <v>149.1087469551419</v>
      </c>
      <c r="K129" s="230">
        <f>(SUM('1.  LRAMVA Summary'!F$54:F$74)+SUM('1.  LRAMVA Summary'!F$75:F$76)*(MONTH($E129)-1)/12)*$H129</f>
        <v>391.33010614363195</v>
      </c>
      <c r="L129" s="230">
        <f>(SUM('1.  LRAMVA Summary'!G$54:G$74)+SUM('1.  LRAMVA Summary'!G$75:G$76)*(MONTH($E129)-1)/12)*$H129</f>
        <v>21.015698141173289</v>
      </c>
      <c r="M129" s="230">
        <f>(SUM('1.  LRAMVA Summary'!H$54:H$74)+SUM('1.  LRAMVA Summary'!H$75:H$76)*(MONTH($E129)-1)/12)*$H129</f>
        <v>109.67220824310763</v>
      </c>
      <c r="N129" s="230">
        <f>(SUM('1.  LRAMVA Summary'!I$54:I$74)+SUM('1.  LRAMVA Summary'!I$75:I$76)*(MONTH($E129)-1)/12)*$H129</f>
        <v>9.1974395816760673E-2</v>
      </c>
      <c r="O129" s="230">
        <f>(SUM('1.  LRAMVA Summary'!J$54:J$74)+SUM('1.  LRAMVA Summary'!J$75:J$76)*(MONTH($E129)-1)/12)*$H129</f>
        <v>0</v>
      </c>
      <c r="P129" s="230">
        <f>(SUM('1.  LRAMVA Summary'!K$54:K$74)+SUM('1.  LRAMVA Summary'!K$75:K$76)*(MONTH($E129)-1)/12)*$H129</f>
        <v>37.011869389327522</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1016.7932753537966</v>
      </c>
    </row>
    <row r="130" spans="2:23" s="9" customFormat="1">
      <c r="B130" s="66"/>
      <c r="E130" s="214">
        <v>43405</v>
      </c>
      <c r="F130" s="214" t="s">
        <v>185</v>
      </c>
      <c r="G130" s="215" t="s">
        <v>69</v>
      </c>
      <c r="H130" s="240">
        <f>$C$46/12</f>
        <v>1.8083333333333335E-3</v>
      </c>
      <c r="I130" s="230">
        <f>(SUM('1.  LRAMVA Summary'!D$54:D$74)+SUM('1.  LRAMVA Summary'!D$75:D$76)*(MONTH($E130)-1)/12)*$H130</f>
        <v>342.8474134284416</v>
      </c>
      <c r="J130" s="230">
        <f>(SUM('1.  LRAMVA Summary'!E$54:E$74)+SUM('1.  LRAMVA Summary'!E$75:E$76)*(MONTH($E130)-1)/12)*$H130</f>
        <v>165.67638550571323</v>
      </c>
      <c r="K130" s="230">
        <f>(SUM('1.  LRAMVA Summary'!F$54:F$74)+SUM('1.  LRAMVA Summary'!F$75:F$76)*(MONTH($E130)-1)/12)*$H130</f>
        <v>434.8112290484799</v>
      </c>
      <c r="L130" s="230">
        <f>(SUM('1.  LRAMVA Summary'!G$54:G$74)+SUM('1.  LRAMVA Summary'!G$75:G$76)*(MONTH($E130)-1)/12)*$H130</f>
        <v>23.350775712414766</v>
      </c>
      <c r="M130" s="230">
        <f>(SUM('1.  LRAMVA Summary'!H$54:H$74)+SUM('1.  LRAMVA Summary'!H$75:H$76)*(MONTH($E130)-1)/12)*$H130</f>
        <v>121.85800915900847</v>
      </c>
      <c r="N130" s="230">
        <f>(SUM('1.  LRAMVA Summary'!I$54:I$74)+SUM('1.  LRAMVA Summary'!I$75:I$76)*(MONTH($E130)-1)/12)*$H130</f>
        <v>0.10219377312973409</v>
      </c>
      <c r="O130" s="230">
        <f>(SUM('1.  LRAMVA Summary'!J$54:J$74)+SUM('1.  LRAMVA Summary'!J$75:J$76)*(MONTH($E130)-1)/12)*$H130</f>
        <v>0</v>
      </c>
      <c r="P130" s="230">
        <f>(SUM('1.  LRAMVA Summary'!K$54:K$74)+SUM('1.  LRAMVA Summary'!K$75:K$76)*(MONTH($E130)-1)/12)*$H130</f>
        <v>41.124299321475029</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1129.770305948663</v>
      </c>
    </row>
    <row r="131" spans="2:23" s="9" customFormat="1">
      <c r="B131" s="66"/>
      <c r="E131" s="214">
        <v>43435</v>
      </c>
      <c r="F131" s="214" t="s">
        <v>185</v>
      </c>
      <c r="G131" s="215" t="s">
        <v>69</v>
      </c>
      <c r="H131" s="240">
        <f>$C$46/12</f>
        <v>1.8083333333333335E-3</v>
      </c>
      <c r="I131" s="230">
        <f>(SUM('1.  LRAMVA Summary'!D$54:D$74)+SUM('1.  LRAMVA Summary'!D$75:D$76)*(MONTH($E131)-1)/12)*$H131</f>
        <v>377.1321547712858</v>
      </c>
      <c r="J131" s="230">
        <f>(SUM('1.  LRAMVA Summary'!E$54:E$74)+SUM('1.  LRAMVA Summary'!E$75:E$76)*(MONTH($E131)-1)/12)*$H131</f>
        <v>182.24402405628453</v>
      </c>
      <c r="K131" s="230">
        <f>(SUM('1.  LRAMVA Summary'!F$54:F$74)+SUM('1.  LRAMVA Summary'!F$75:F$76)*(MONTH($E131)-1)/12)*$H131</f>
        <v>478.29235195332791</v>
      </c>
      <c r="L131" s="230">
        <f>(SUM('1.  LRAMVA Summary'!G$54:G$74)+SUM('1.  LRAMVA Summary'!G$75:G$76)*(MONTH($E131)-1)/12)*$H131</f>
        <v>25.685853283656243</v>
      </c>
      <c r="M131" s="230">
        <f>(SUM('1.  LRAMVA Summary'!H$54:H$74)+SUM('1.  LRAMVA Summary'!H$75:H$76)*(MONTH($E131)-1)/12)*$H131</f>
        <v>134.04381007490932</v>
      </c>
      <c r="N131" s="230">
        <f>(SUM('1.  LRAMVA Summary'!I$54:I$74)+SUM('1.  LRAMVA Summary'!I$75:I$76)*(MONTH($E131)-1)/12)*$H131</f>
        <v>0.11241315044270749</v>
      </c>
      <c r="O131" s="230">
        <f>(SUM('1.  LRAMVA Summary'!J$54:J$74)+SUM('1.  LRAMVA Summary'!J$75:J$76)*(MONTH($E131)-1)/12)*$H131</f>
        <v>0</v>
      </c>
      <c r="P131" s="230">
        <f>(SUM('1.  LRAMVA Summary'!K$54:K$74)+SUM('1.  LRAMVA Summary'!K$75:K$76)*(MONTH($E131)-1)/12)*$H131</f>
        <v>45.236729253622528</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1242.7473365435292</v>
      </c>
    </row>
    <row r="132" spans="2:23" s="9" customFormat="1" ht="15.75" thickBot="1">
      <c r="B132" s="66"/>
      <c r="E132" s="216" t="s">
        <v>467</v>
      </c>
      <c r="F132" s="216"/>
      <c r="G132" s="217"/>
      <c r="H132" s="218"/>
      <c r="I132" s="219">
        <f t="shared" ref="I132:O132" si="35">SUM(I119:I131)</f>
        <v>2085.0494539240299</v>
      </c>
      <c r="J132" s="219">
        <f t="shared" si="35"/>
        <v>1007.5720089948836</v>
      </c>
      <c r="K132" s="219">
        <f t="shared" si="35"/>
        <v>2644.3335436648804</v>
      </c>
      <c r="L132" s="219">
        <f t="shared" si="35"/>
        <v>142.00930280033992</v>
      </c>
      <c r="M132" s="219">
        <f t="shared" si="35"/>
        <v>741.08762528637544</v>
      </c>
      <c r="N132" s="219">
        <f t="shared" si="35"/>
        <v>0.62149825990465468</v>
      </c>
      <c r="O132" s="219">
        <f t="shared" si="35"/>
        <v>0</v>
      </c>
      <c r="P132" s="219">
        <f t="shared" ref="P132:V132" si="36">SUM(P119:P131)</f>
        <v>250.10017426060182</v>
      </c>
      <c r="Q132" s="219">
        <f t="shared" si="36"/>
        <v>0</v>
      </c>
      <c r="R132" s="219">
        <f t="shared" si="36"/>
        <v>0</v>
      </c>
      <c r="S132" s="219">
        <f t="shared" si="36"/>
        <v>0</v>
      </c>
      <c r="T132" s="219">
        <f t="shared" si="36"/>
        <v>0</v>
      </c>
      <c r="U132" s="219">
        <f t="shared" si="36"/>
        <v>0</v>
      </c>
      <c r="V132" s="219">
        <f t="shared" si="36"/>
        <v>0</v>
      </c>
      <c r="W132" s="219">
        <f>SUM(W119:W131)</f>
        <v>6870.7736071910158</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 t="shared" ref="I134:N134" si="37">I132+I133</f>
        <v>2085.0494539240299</v>
      </c>
      <c r="J134" s="228">
        <f t="shared" si="37"/>
        <v>1007.5720089948836</v>
      </c>
      <c r="K134" s="228">
        <f t="shared" si="37"/>
        <v>2644.3335436648804</v>
      </c>
      <c r="L134" s="228">
        <f t="shared" si="37"/>
        <v>142.00930280033992</v>
      </c>
      <c r="M134" s="228">
        <f t="shared" si="37"/>
        <v>741.08762528637544</v>
      </c>
      <c r="N134" s="228">
        <f t="shared" si="37"/>
        <v>0.62149825990465468</v>
      </c>
      <c r="O134" s="228">
        <f t="shared" ref="O134:V134" si="38">O132+O133</f>
        <v>0</v>
      </c>
      <c r="P134" s="228">
        <f t="shared" si="38"/>
        <v>250.10017426060182</v>
      </c>
      <c r="Q134" s="228">
        <f t="shared" si="38"/>
        <v>0</v>
      </c>
      <c r="R134" s="228">
        <f t="shared" si="38"/>
        <v>0</v>
      </c>
      <c r="S134" s="228">
        <f t="shared" si="38"/>
        <v>0</v>
      </c>
      <c r="T134" s="228">
        <f t="shared" si="38"/>
        <v>0</v>
      </c>
      <c r="U134" s="228">
        <f t="shared" si="38"/>
        <v>0</v>
      </c>
      <c r="V134" s="228">
        <f t="shared" si="38"/>
        <v>0</v>
      </c>
      <c r="W134" s="228">
        <f>W132+W133</f>
        <v>6870.7736071910158</v>
      </c>
    </row>
    <row r="135" spans="2:23" s="9" customFormat="1">
      <c r="B135" s="66"/>
      <c r="E135" s="214">
        <v>43466</v>
      </c>
      <c r="F135" s="214" t="s">
        <v>186</v>
      </c>
      <c r="G135" s="215" t="s">
        <v>65</v>
      </c>
      <c r="H135" s="240">
        <f>$C$47/12</f>
        <v>2.0416666666666669E-3</v>
      </c>
      <c r="I135" s="230">
        <f>(SUM('1.  LRAMVA Summary'!D$54:D$77)+SUM('1.  LRAMVA Summary'!D$78:D$79)*(MONTH($E135)-1)/12)*$H135</f>
        <v>464.50294722563063</v>
      </c>
      <c r="J135" s="230">
        <f>(SUM('1.  LRAMVA Summary'!E$54:E$77)+SUM('1.  LRAMVA Summary'!E$78:E$79)*(MONTH($E135)-1)/12)*$H135</f>
        <v>224.46478036257921</v>
      </c>
      <c r="K135" s="230">
        <f>(SUM('1.  LRAMVA Summary'!F$54:F$77)+SUM('1.  LRAMVA Summary'!F$78:F$79)*(MONTH($E135)-1)/12)*$H135</f>
        <v>589.09908451729541</v>
      </c>
      <c r="L135" s="230">
        <f>(SUM('1.  LRAMVA Summary'!G$54:G$77)+SUM('1.  LRAMVA Summary'!G$78:G$79)*(MONTH($E135)-1)/12)*$H135</f>
        <v>31.636534836174846</v>
      </c>
      <c r="M135" s="230">
        <f>(SUM('1.  LRAMVA Summary'!H$54:H$77)+SUM('1.  LRAMVA Summary'!H$78:H$79)*(MONTH($E135)-1)/12)*$H135</f>
        <v>165.09794789285019</v>
      </c>
      <c r="N135" s="230">
        <f>(SUM('1.  LRAMVA Summary'!I$54:I$77)+SUM('1.  LRAMVA Summary'!I$78:I$79)*(MONTH($E135)-1)/12)*$H135</f>
        <v>0.13845607972415586</v>
      </c>
      <c r="O135" s="230">
        <f>(SUM('1.  LRAMVA Summary'!J$54:J$77)+SUM('1.  LRAMVA Summary'!J$78:J$79)*(MONTH($E135)-1)/12)*$H135</f>
        <v>0</v>
      </c>
      <c r="P135" s="230">
        <f>(SUM('1.  LRAMVA Summary'!K$54:K$77)+SUM('1.  LRAMVA Summary'!K$78:K$79)*(MONTH($E135)-1)/12)*$H135</f>
        <v>55.716792629095202</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1530.6565435433497</v>
      </c>
    </row>
    <row r="136" spans="2:23" s="9" customFormat="1">
      <c r="B136" s="66"/>
      <c r="E136" s="214">
        <v>43497</v>
      </c>
      <c r="F136" s="214" t="s">
        <v>186</v>
      </c>
      <c r="G136" s="215" t="s">
        <v>65</v>
      </c>
      <c r="H136" s="240">
        <f>$C$47/12</f>
        <v>2.0416666666666669E-3</v>
      </c>
      <c r="I136" s="230">
        <f>(SUM('1.  LRAMVA Summary'!D$54:D$77)+SUM('1.  LRAMVA Summary'!D$78:D$79)*(MONTH($E136)-1)/12)*$H136</f>
        <v>464.50294722563063</v>
      </c>
      <c r="J136" s="230">
        <f>(SUM('1.  LRAMVA Summary'!E$54:E$77)+SUM('1.  LRAMVA Summary'!E$78:E$79)*(MONTH($E136)-1)/12)*$H136</f>
        <v>224.46478036257921</v>
      </c>
      <c r="K136" s="230">
        <f>(SUM('1.  LRAMVA Summary'!F$54:F$77)+SUM('1.  LRAMVA Summary'!F$78:F$79)*(MONTH($E136)-1)/12)*$H136</f>
        <v>589.09908451729541</v>
      </c>
      <c r="L136" s="230">
        <f>(SUM('1.  LRAMVA Summary'!G$54:G$77)+SUM('1.  LRAMVA Summary'!G$78:G$79)*(MONTH($E136)-1)/12)*$H136</f>
        <v>31.636534836174846</v>
      </c>
      <c r="M136" s="230">
        <f>(SUM('1.  LRAMVA Summary'!H$54:H$77)+SUM('1.  LRAMVA Summary'!H$78:H$79)*(MONTH($E136)-1)/12)*$H136</f>
        <v>165.09794789285019</v>
      </c>
      <c r="N136" s="230">
        <f>(SUM('1.  LRAMVA Summary'!I$54:I$77)+SUM('1.  LRAMVA Summary'!I$78:I$79)*(MONTH($E136)-1)/12)*$H136</f>
        <v>0.13845607972415586</v>
      </c>
      <c r="O136" s="230">
        <f>(SUM('1.  LRAMVA Summary'!J$54:J$77)+SUM('1.  LRAMVA Summary'!J$78:J$79)*(MONTH($E136)-1)/12)*$H136</f>
        <v>0</v>
      </c>
      <c r="P136" s="230">
        <f>(SUM('1.  LRAMVA Summary'!K$54:K$77)+SUM('1.  LRAMVA Summary'!K$78:K$79)*(MONTH($E136)-1)/12)*$H136</f>
        <v>55.716792629095202</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1530.6565435433497</v>
      </c>
    </row>
    <row r="137" spans="2:23" s="9" customFormat="1">
      <c r="B137" s="66"/>
      <c r="E137" s="214">
        <v>43525</v>
      </c>
      <c r="F137" s="214" t="s">
        <v>186</v>
      </c>
      <c r="G137" s="215" t="s">
        <v>65</v>
      </c>
      <c r="H137" s="240">
        <f>$C$47/12</f>
        <v>2.0416666666666669E-3</v>
      </c>
      <c r="I137" s="230">
        <f>(SUM('1.  LRAMVA Summary'!D$54:D$77)+SUM('1.  LRAMVA Summary'!D$78:D$79)*(MONTH($E137)-1)/12)*$H137</f>
        <v>464.50294722563063</v>
      </c>
      <c r="J137" s="230">
        <f>(SUM('1.  LRAMVA Summary'!E$54:E$77)+SUM('1.  LRAMVA Summary'!E$78:E$79)*(MONTH($E137)-1)/12)*$H137</f>
        <v>224.46478036257921</v>
      </c>
      <c r="K137" s="230">
        <f>(SUM('1.  LRAMVA Summary'!F$54:F$77)+SUM('1.  LRAMVA Summary'!F$78:F$79)*(MONTH($E137)-1)/12)*$H137</f>
        <v>589.09908451729541</v>
      </c>
      <c r="L137" s="230">
        <f>(SUM('1.  LRAMVA Summary'!G$54:G$77)+SUM('1.  LRAMVA Summary'!G$78:G$79)*(MONTH($E137)-1)/12)*$H137</f>
        <v>31.636534836174846</v>
      </c>
      <c r="M137" s="230">
        <f>(SUM('1.  LRAMVA Summary'!H$54:H$77)+SUM('1.  LRAMVA Summary'!H$78:H$79)*(MONTH($E137)-1)/12)*$H137</f>
        <v>165.09794789285019</v>
      </c>
      <c r="N137" s="230">
        <f>(SUM('1.  LRAMVA Summary'!I$54:I$77)+SUM('1.  LRAMVA Summary'!I$78:I$79)*(MONTH($E137)-1)/12)*$H137</f>
        <v>0.13845607972415586</v>
      </c>
      <c r="O137" s="230">
        <f>(SUM('1.  LRAMVA Summary'!J$54:J$77)+SUM('1.  LRAMVA Summary'!J$78:J$79)*(MONTH($E137)-1)/12)*$H137</f>
        <v>0</v>
      </c>
      <c r="P137" s="230">
        <f>(SUM('1.  LRAMVA Summary'!K$54:K$77)+SUM('1.  LRAMVA Summary'!K$78:K$79)*(MONTH($E137)-1)/12)*$H137</f>
        <v>55.716792629095202</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1530.6565435433497</v>
      </c>
    </row>
    <row r="138" spans="2:23" s="8" customFormat="1">
      <c r="B138" s="239"/>
      <c r="E138" s="214">
        <v>43556</v>
      </c>
      <c r="F138" s="214" t="s">
        <v>186</v>
      </c>
      <c r="G138" s="215" t="s">
        <v>66</v>
      </c>
      <c r="H138" s="240">
        <f>$C$48/12</f>
        <v>1.8166666666666667E-3</v>
      </c>
      <c r="I138" s="230">
        <f>(SUM('1.  LRAMVA Summary'!D$54:D$77)+SUM('1.  LRAMVA Summary'!D$78:D$79)*(MONTH($E138)-1)/12)*$H138</f>
        <v>413.31282651096927</v>
      </c>
      <c r="J138" s="230">
        <f>(SUM('1.  LRAMVA Summary'!E$54:E$77)+SUM('1.  LRAMVA Summary'!E$78:E$79)*(MONTH($E138)-1)/12)*$H138</f>
        <v>199.72784538384599</v>
      </c>
      <c r="K138" s="230">
        <f>(SUM('1.  LRAMVA Summary'!F$54:F$77)+SUM('1.  LRAMVA Summary'!F$78:F$79)*(MONTH($E138)-1)/12)*$H138</f>
        <v>524.17796091743014</v>
      </c>
      <c r="L138" s="230">
        <f>(SUM('1.  LRAMVA Summary'!G$54:G$77)+SUM('1.  LRAMVA Summary'!G$78:G$79)*(MONTH($E138)-1)/12)*$H138</f>
        <v>28.150059568514759</v>
      </c>
      <c r="M138" s="230">
        <f>(SUM('1.  LRAMVA Summary'!H$54:H$77)+SUM('1.  LRAMVA Summary'!H$78:H$79)*(MONTH($E138)-1)/12)*$H138</f>
        <v>146.90348016588302</v>
      </c>
      <c r="N138" s="230">
        <f>(SUM('1.  LRAMVA Summary'!I$54:I$77)+SUM('1.  LRAMVA Summary'!I$78:I$79)*(MONTH($E138)-1)/12)*$H138</f>
        <v>0.12319765461169785</v>
      </c>
      <c r="O138" s="230">
        <f>(SUM('1.  LRAMVA Summary'!J$54:J$77)+SUM('1.  LRAMVA Summary'!J$78:J$79)*(MONTH($E138)-1)/12)*$H138</f>
        <v>0</v>
      </c>
      <c r="P138" s="230">
        <f>(SUM('1.  LRAMVA Summary'!K$54:K$77)+SUM('1.  LRAMVA Summary'!K$78:K$79)*(MONTH($E138)-1)/12)*$H138</f>
        <v>49.576574665888785</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1361.9719448671435</v>
      </c>
    </row>
    <row r="139" spans="2:23" s="9" customFormat="1">
      <c r="B139" s="66"/>
      <c r="E139" s="214">
        <v>43586</v>
      </c>
      <c r="F139" s="214" t="s">
        <v>186</v>
      </c>
      <c r="G139" s="215" t="s">
        <v>66</v>
      </c>
      <c r="H139" s="240">
        <f>$C$48/12</f>
        <v>1.8166666666666667E-3</v>
      </c>
      <c r="I139" s="230">
        <f>(SUM('1.  LRAMVA Summary'!D$54:D$77)+SUM('1.  LRAMVA Summary'!D$78:D$79)*(MONTH($E139)-1)/12)*$H139</f>
        <v>413.31282651096927</v>
      </c>
      <c r="J139" s="230">
        <f>(SUM('1.  LRAMVA Summary'!E$54:E$77)+SUM('1.  LRAMVA Summary'!E$78:E$79)*(MONTH($E139)-1)/12)*$H139</f>
        <v>199.72784538384599</v>
      </c>
      <c r="K139" s="230">
        <f>(SUM('1.  LRAMVA Summary'!F$54:F$77)+SUM('1.  LRAMVA Summary'!F$78:F$79)*(MONTH($E139)-1)/12)*$H139</f>
        <v>524.17796091743014</v>
      </c>
      <c r="L139" s="230">
        <f>(SUM('1.  LRAMVA Summary'!G$54:G$77)+SUM('1.  LRAMVA Summary'!G$78:G$79)*(MONTH($E139)-1)/12)*$H139</f>
        <v>28.150059568514759</v>
      </c>
      <c r="M139" s="230">
        <f>(SUM('1.  LRAMVA Summary'!H$54:H$77)+SUM('1.  LRAMVA Summary'!H$78:H$79)*(MONTH($E139)-1)/12)*$H139</f>
        <v>146.90348016588302</v>
      </c>
      <c r="N139" s="230">
        <f>(SUM('1.  LRAMVA Summary'!I$54:I$77)+SUM('1.  LRAMVA Summary'!I$78:I$79)*(MONTH($E139)-1)/12)*$H139</f>
        <v>0.12319765461169785</v>
      </c>
      <c r="O139" s="230">
        <f>(SUM('1.  LRAMVA Summary'!J$54:J$77)+SUM('1.  LRAMVA Summary'!J$78:J$79)*(MONTH($E139)-1)/12)*$H139</f>
        <v>0</v>
      </c>
      <c r="P139" s="230">
        <f>(SUM('1.  LRAMVA Summary'!K$54:K$77)+SUM('1.  LRAMVA Summary'!K$78:K$79)*(MONTH($E139)-1)/12)*$H139</f>
        <v>49.576574665888785</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1361.9719448671435</v>
      </c>
    </row>
    <row r="140" spans="2:23" s="9" customFormat="1">
      <c r="B140" s="66"/>
      <c r="E140" s="214">
        <v>43617</v>
      </c>
      <c r="F140" s="214" t="s">
        <v>186</v>
      </c>
      <c r="G140" s="215" t="s">
        <v>66</v>
      </c>
      <c r="H140" s="240">
        <f>$C$48/12</f>
        <v>1.8166666666666667E-3</v>
      </c>
      <c r="I140" s="230">
        <f>(SUM('1.  LRAMVA Summary'!D$54:D$77)+SUM('1.  LRAMVA Summary'!D$78:D$79)*(MONTH($E140)-1)/12)*$H140</f>
        <v>413.31282651096927</v>
      </c>
      <c r="J140" s="230">
        <f>(SUM('1.  LRAMVA Summary'!E$54:E$77)+SUM('1.  LRAMVA Summary'!E$78:E$79)*(MONTH($E140)-1)/12)*$H140</f>
        <v>199.72784538384599</v>
      </c>
      <c r="K140" s="230">
        <f>(SUM('1.  LRAMVA Summary'!F$54:F$77)+SUM('1.  LRAMVA Summary'!F$78:F$79)*(MONTH($E140)-1)/12)*$H140</f>
        <v>524.17796091743014</v>
      </c>
      <c r="L140" s="230">
        <f>(SUM('1.  LRAMVA Summary'!G$54:G$77)+SUM('1.  LRAMVA Summary'!G$78:G$79)*(MONTH($E140)-1)/12)*$H140</f>
        <v>28.150059568514759</v>
      </c>
      <c r="M140" s="230">
        <f>(SUM('1.  LRAMVA Summary'!H$54:H$77)+SUM('1.  LRAMVA Summary'!H$78:H$79)*(MONTH($E140)-1)/12)*$H140</f>
        <v>146.90348016588302</v>
      </c>
      <c r="N140" s="230">
        <f>(SUM('1.  LRAMVA Summary'!I$54:I$77)+SUM('1.  LRAMVA Summary'!I$78:I$79)*(MONTH($E140)-1)/12)*$H140</f>
        <v>0.12319765461169785</v>
      </c>
      <c r="O140" s="230">
        <f>(SUM('1.  LRAMVA Summary'!J$54:J$77)+SUM('1.  LRAMVA Summary'!J$78:J$79)*(MONTH($E140)-1)/12)*$H140</f>
        <v>0</v>
      </c>
      <c r="P140" s="230">
        <f>(SUM('1.  LRAMVA Summary'!K$54:K$77)+SUM('1.  LRAMVA Summary'!K$78:K$79)*(MONTH($E140)-1)/12)*$H140</f>
        <v>49.576574665888785</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1361.9719448671435</v>
      </c>
    </row>
    <row r="141" spans="2:23" s="9" customFormat="1">
      <c r="B141" s="66"/>
      <c r="E141" s="214">
        <v>43647</v>
      </c>
      <c r="F141" s="214" t="s">
        <v>186</v>
      </c>
      <c r="G141" s="215" t="s">
        <v>68</v>
      </c>
      <c r="H141" s="240">
        <f>$C$49/12</f>
        <v>1.8166666666666667E-3</v>
      </c>
      <c r="I141" s="230">
        <f>(SUM('1.  LRAMVA Summary'!D$54:D$77)+SUM('1.  LRAMVA Summary'!D$78:D$79)*(MONTH($E141)-1)/12)*$H141</f>
        <v>413.31282651096927</v>
      </c>
      <c r="J141" s="230">
        <f>(SUM('1.  LRAMVA Summary'!E$54:E$77)+SUM('1.  LRAMVA Summary'!E$78:E$79)*(MONTH($E141)-1)/12)*$H141</f>
        <v>199.72784538384599</v>
      </c>
      <c r="K141" s="230">
        <f>(SUM('1.  LRAMVA Summary'!F$54:F$77)+SUM('1.  LRAMVA Summary'!F$78:F$79)*(MONTH($E141)-1)/12)*$H141</f>
        <v>524.17796091743014</v>
      </c>
      <c r="L141" s="230">
        <f>(SUM('1.  LRAMVA Summary'!G$54:G$77)+SUM('1.  LRAMVA Summary'!G$78:G$79)*(MONTH($E141)-1)/12)*$H141</f>
        <v>28.150059568514759</v>
      </c>
      <c r="M141" s="230">
        <f>(SUM('1.  LRAMVA Summary'!H$54:H$77)+SUM('1.  LRAMVA Summary'!H$78:H$79)*(MONTH($E141)-1)/12)*$H141</f>
        <v>146.90348016588302</v>
      </c>
      <c r="N141" s="230">
        <f>(SUM('1.  LRAMVA Summary'!I$54:I$77)+SUM('1.  LRAMVA Summary'!I$78:I$79)*(MONTH($E141)-1)/12)*$H141</f>
        <v>0.12319765461169785</v>
      </c>
      <c r="O141" s="230">
        <f>(SUM('1.  LRAMVA Summary'!J$54:J$77)+SUM('1.  LRAMVA Summary'!J$78:J$79)*(MONTH($E141)-1)/12)*$H141</f>
        <v>0</v>
      </c>
      <c r="P141" s="230">
        <f>(SUM('1.  LRAMVA Summary'!K$54:K$77)+SUM('1.  LRAMVA Summary'!K$78:K$79)*(MONTH($E141)-1)/12)*$H141</f>
        <v>49.576574665888785</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1361.9719448671435</v>
      </c>
    </row>
    <row r="142" spans="2:23" s="9" customFormat="1">
      <c r="B142" s="66"/>
      <c r="E142" s="214">
        <v>43678</v>
      </c>
      <c r="F142" s="214" t="s">
        <v>186</v>
      </c>
      <c r="G142" s="215" t="s">
        <v>68</v>
      </c>
      <c r="H142" s="240">
        <f>$C$49/12</f>
        <v>1.8166666666666667E-3</v>
      </c>
      <c r="I142" s="230">
        <f>(SUM('1.  LRAMVA Summary'!D$54:D$77)+SUM('1.  LRAMVA Summary'!D$78:D$79)*(MONTH($E142)-1)/12)*$H142</f>
        <v>413.31282651096927</v>
      </c>
      <c r="J142" s="230">
        <f>(SUM('1.  LRAMVA Summary'!E$54:E$77)+SUM('1.  LRAMVA Summary'!E$78:E$79)*(MONTH($E142)-1)/12)*$H142</f>
        <v>199.72784538384599</v>
      </c>
      <c r="K142" s="230">
        <f>(SUM('1.  LRAMVA Summary'!F$54:F$77)+SUM('1.  LRAMVA Summary'!F$78:F$79)*(MONTH($E142)-1)/12)*$H142</f>
        <v>524.17796091743014</v>
      </c>
      <c r="L142" s="230">
        <f>(SUM('1.  LRAMVA Summary'!G$54:G$77)+SUM('1.  LRAMVA Summary'!G$78:G$79)*(MONTH($E142)-1)/12)*$H142</f>
        <v>28.150059568514759</v>
      </c>
      <c r="M142" s="230">
        <f>(SUM('1.  LRAMVA Summary'!H$54:H$77)+SUM('1.  LRAMVA Summary'!H$78:H$79)*(MONTH($E142)-1)/12)*$H142</f>
        <v>146.90348016588302</v>
      </c>
      <c r="N142" s="230">
        <f>(SUM('1.  LRAMVA Summary'!I$54:I$77)+SUM('1.  LRAMVA Summary'!I$78:I$79)*(MONTH($E142)-1)/12)*$H142</f>
        <v>0.12319765461169785</v>
      </c>
      <c r="O142" s="230">
        <f>(SUM('1.  LRAMVA Summary'!J$54:J$77)+SUM('1.  LRAMVA Summary'!J$78:J$79)*(MONTH($E142)-1)/12)*$H142</f>
        <v>0</v>
      </c>
      <c r="P142" s="230">
        <f>(SUM('1.  LRAMVA Summary'!K$54:K$77)+SUM('1.  LRAMVA Summary'!K$78:K$79)*(MONTH($E142)-1)/12)*$H142</f>
        <v>49.576574665888785</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1361.9719448671435</v>
      </c>
    </row>
    <row r="143" spans="2:23" s="9" customFormat="1">
      <c r="B143" s="66"/>
      <c r="E143" s="214">
        <v>43709</v>
      </c>
      <c r="F143" s="214" t="s">
        <v>186</v>
      </c>
      <c r="G143" s="215" t="s">
        <v>68</v>
      </c>
      <c r="H143" s="240">
        <f>$C$49/12</f>
        <v>1.8166666666666667E-3</v>
      </c>
      <c r="I143" s="230">
        <f>(SUM('1.  LRAMVA Summary'!D$54:D$77)+SUM('1.  LRAMVA Summary'!D$78:D$79)*(MONTH($E143)-1)/12)*$H143</f>
        <v>413.31282651096927</v>
      </c>
      <c r="J143" s="230">
        <f>(SUM('1.  LRAMVA Summary'!E$54:E$77)+SUM('1.  LRAMVA Summary'!E$78:E$79)*(MONTH($E143)-1)/12)*$H143</f>
        <v>199.72784538384599</v>
      </c>
      <c r="K143" s="230">
        <f>(SUM('1.  LRAMVA Summary'!F$54:F$77)+SUM('1.  LRAMVA Summary'!F$78:F$79)*(MONTH($E143)-1)/12)*$H143</f>
        <v>524.17796091743014</v>
      </c>
      <c r="L143" s="230">
        <f>(SUM('1.  LRAMVA Summary'!G$54:G$77)+SUM('1.  LRAMVA Summary'!G$78:G$79)*(MONTH($E143)-1)/12)*$H143</f>
        <v>28.150059568514759</v>
      </c>
      <c r="M143" s="230">
        <f>(SUM('1.  LRAMVA Summary'!H$54:H$77)+SUM('1.  LRAMVA Summary'!H$78:H$79)*(MONTH($E143)-1)/12)*$H143</f>
        <v>146.90348016588302</v>
      </c>
      <c r="N143" s="230">
        <f>(SUM('1.  LRAMVA Summary'!I$54:I$77)+SUM('1.  LRAMVA Summary'!I$78:I$79)*(MONTH($E143)-1)/12)*$H143</f>
        <v>0.12319765461169785</v>
      </c>
      <c r="O143" s="230">
        <f>(SUM('1.  LRAMVA Summary'!J$54:J$77)+SUM('1.  LRAMVA Summary'!J$78:J$79)*(MONTH($E143)-1)/12)*$H143</f>
        <v>0</v>
      </c>
      <c r="P143" s="230">
        <f>(SUM('1.  LRAMVA Summary'!K$54:K$77)+SUM('1.  LRAMVA Summary'!K$78:K$79)*(MONTH($E143)-1)/12)*$H143</f>
        <v>49.576574665888785</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1361.9719448671435</v>
      </c>
    </row>
    <row r="144" spans="2:23" s="9" customFormat="1">
      <c r="B144" s="66"/>
      <c r="E144" s="214">
        <v>43739</v>
      </c>
      <c r="F144" s="214" t="s">
        <v>186</v>
      </c>
      <c r="G144" s="215" t="s">
        <v>69</v>
      </c>
      <c r="H144" s="240">
        <f>$C$50/12</f>
        <v>1.8166666666666667E-3</v>
      </c>
      <c r="I144" s="230">
        <f>(SUM('1.  LRAMVA Summary'!D$54:D$77)+SUM('1.  LRAMVA Summary'!D$78:D$79)*(MONTH($E144)-1)/12)*$H144</f>
        <v>413.31282651096927</v>
      </c>
      <c r="J144" s="230">
        <f>(SUM('1.  LRAMVA Summary'!E$54:E$77)+SUM('1.  LRAMVA Summary'!E$78:E$79)*(MONTH($E144)-1)/12)*$H144</f>
        <v>199.72784538384599</v>
      </c>
      <c r="K144" s="230">
        <f>(SUM('1.  LRAMVA Summary'!F$54:F$77)+SUM('1.  LRAMVA Summary'!F$78:F$79)*(MONTH($E144)-1)/12)*$H144</f>
        <v>524.17796091743014</v>
      </c>
      <c r="L144" s="230">
        <f>(SUM('1.  LRAMVA Summary'!G$54:G$77)+SUM('1.  LRAMVA Summary'!G$78:G$79)*(MONTH($E144)-1)/12)*$H144</f>
        <v>28.150059568514759</v>
      </c>
      <c r="M144" s="230">
        <f>(SUM('1.  LRAMVA Summary'!H$54:H$77)+SUM('1.  LRAMVA Summary'!H$78:H$79)*(MONTH($E144)-1)/12)*$H144</f>
        <v>146.90348016588302</v>
      </c>
      <c r="N144" s="230">
        <f>(SUM('1.  LRAMVA Summary'!I$54:I$77)+SUM('1.  LRAMVA Summary'!I$78:I$79)*(MONTH($E144)-1)/12)*$H144</f>
        <v>0.12319765461169785</v>
      </c>
      <c r="O144" s="230">
        <f>(SUM('1.  LRAMVA Summary'!J$54:J$77)+SUM('1.  LRAMVA Summary'!J$78:J$79)*(MONTH($E144)-1)/12)*$H144</f>
        <v>0</v>
      </c>
      <c r="P144" s="230">
        <f>(SUM('1.  LRAMVA Summary'!K$54:K$77)+SUM('1.  LRAMVA Summary'!K$78:K$79)*(MONTH($E144)-1)/12)*$H144</f>
        <v>49.576574665888785</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1361.9719448671435</v>
      </c>
    </row>
    <row r="145" spans="2:23" s="9" customFormat="1">
      <c r="B145" s="66"/>
      <c r="E145" s="214">
        <v>43770</v>
      </c>
      <c r="F145" s="214" t="s">
        <v>186</v>
      </c>
      <c r="G145" s="215" t="s">
        <v>69</v>
      </c>
      <c r="H145" s="240">
        <f>$C$50/12</f>
        <v>1.8166666666666667E-3</v>
      </c>
      <c r="I145" s="230">
        <f>(SUM('1.  LRAMVA Summary'!D$54:D$77)+SUM('1.  LRAMVA Summary'!D$78:D$79)*(MONTH($E145)-1)/12)*$H145</f>
        <v>413.31282651096927</v>
      </c>
      <c r="J145" s="230">
        <f>(SUM('1.  LRAMVA Summary'!E$54:E$77)+SUM('1.  LRAMVA Summary'!E$78:E$79)*(MONTH($E145)-1)/12)*$H145</f>
        <v>199.72784538384599</v>
      </c>
      <c r="K145" s="230">
        <f>(SUM('1.  LRAMVA Summary'!F$54:F$77)+SUM('1.  LRAMVA Summary'!F$78:F$79)*(MONTH($E145)-1)/12)*$H145</f>
        <v>524.17796091743014</v>
      </c>
      <c r="L145" s="230">
        <f>(SUM('1.  LRAMVA Summary'!G$54:G$77)+SUM('1.  LRAMVA Summary'!G$78:G$79)*(MONTH($E145)-1)/12)*$H145</f>
        <v>28.150059568514759</v>
      </c>
      <c r="M145" s="230">
        <f>(SUM('1.  LRAMVA Summary'!H$54:H$77)+SUM('1.  LRAMVA Summary'!H$78:H$79)*(MONTH($E145)-1)/12)*$H145</f>
        <v>146.90348016588302</v>
      </c>
      <c r="N145" s="230">
        <f>(SUM('1.  LRAMVA Summary'!I$54:I$77)+SUM('1.  LRAMVA Summary'!I$78:I$79)*(MONTH($E145)-1)/12)*$H145</f>
        <v>0.12319765461169785</v>
      </c>
      <c r="O145" s="230">
        <f>(SUM('1.  LRAMVA Summary'!J$54:J$77)+SUM('1.  LRAMVA Summary'!J$78:J$79)*(MONTH($E145)-1)/12)*$H145</f>
        <v>0</v>
      </c>
      <c r="P145" s="230">
        <f>(SUM('1.  LRAMVA Summary'!K$54:K$77)+SUM('1.  LRAMVA Summary'!K$78:K$79)*(MONTH($E145)-1)/12)*$H145</f>
        <v>49.576574665888785</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1361.9719448671435</v>
      </c>
    </row>
    <row r="146" spans="2:23" s="9" customFormat="1">
      <c r="B146" s="66"/>
      <c r="E146" s="214">
        <v>43800</v>
      </c>
      <c r="F146" s="214" t="s">
        <v>186</v>
      </c>
      <c r="G146" s="215" t="s">
        <v>69</v>
      </c>
      <c r="H146" s="240">
        <f>$C$50/12</f>
        <v>1.8166666666666667E-3</v>
      </c>
      <c r="I146" s="230">
        <f>(SUM('1.  LRAMVA Summary'!D$54:D$77)+SUM('1.  LRAMVA Summary'!D$78:D$79)*(MONTH($E146)-1)/12)*$H146</f>
        <v>413.31282651096927</v>
      </c>
      <c r="J146" s="230">
        <f>(SUM('1.  LRAMVA Summary'!E$54:E$77)+SUM('1.  LRAMVA Summary'!E$78:E$79)*(MONTH($E146)-1)/12)*$H146</f>
        <v>199.72784538384599</v>
      </c>
      <c r="K146" s="230">
        <f>(SUM('1.  LRAMVA Summary'!F$54:F$77)+SUM('1.  LRAMVA Summary'!F$78:F$79)*(MONTH($E146)-1)/12)*$H146</f>
        <v>524.17796091743014</v>
      </c>
      <c r="L146" s="230">
        <f>(SUM('1.  LRAMVA Summary'!G$54:G$77)+SUM('1.  LRAMVA Summary'!G$78:G$79)*(MONTH($E146)-1)/12)*$H146</f>
        <v>28.150059568514759</v>
      </c>
      <c r="M146" s="230">
        <f>(SUM('1.  LRAMVA Summary'!H$54:H$77)+SUM('1.  LRAMVA Summary'!H$78:H$79)*(MONTH($E146)-1)/12)*$H146</f>
        <v>146.90348016588302</v>
      </c>
      <c r="N146" s="230">
        <f>(SUM('1.  LRAMVA Summary'!I$54:I$77)+SUM('1.  LRAMVA Summary'!I$78:I$79)*(MONTH($E146)-1)/12)*$H146</f>
        <v>0.12319765461169785</v>
      </c>
      <c r="O146" s="230">
        <f>(SUM('1.  LRAMVA Summary'!J$54:J$77)+SUM('1.  LRAMVA Summary'!J$78:J$79)*(MONTH($E146)-1)/12)*$H146</f>
        <v>0</v>
      </c>
      <c r="P146" s="230">
        <f>(SUM('1.  LRAMVA Summary'!K$54:K$77)+SUM('1.  LRAMVA Summary'!K$78:K$79)*(MONTH($E146)-1)/12)*$H146</f>
        <v>49.576574665888785</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1361.9719448671435</v>
      </c>
    </row>
    <row r="147" spans="2:23" s="9" customFormat="1" ht="15.75" thickBot="1">
      <c r="B147" s="66"/>
      <c r="E147" s="216" t="s">
        <v>468</v>
      </c>
      <c r="F147" s="216"/>
      <c r="G147" s="217"/>
      <c r="H147" s="218"/>
      <c r="I147" s="219">
        <f t="shared" ref="I147:O147" si="40">SUM(I134:I146)</f>
        <v>7198.373734199643</v>
      </c>
      <c r="J147" s="219">
        <f t="shared" si="40"/>
        <v>3478.5169585372369</v>
      </c>
      <c r="K147" s="219">
        <f t="shared" si="40"/>
        <v>9129.2324454736372</v>
      </c>
      <c r="L147" s="219">
        <f t="shared" si="40"/>
        <v>490.26944342549712</v>
      </c>
      <c r="M147" s="219">
        <f t="shared" si="40"/>
        <v>2558.5127904578744</v>
      </c>
      <c r="N147" s="219">
        <f t="shared" si="40"/>
        <v>2.1456453905824038</v>
      </c>
      <c r="O147" s="219">
        <f t="shared" si="40"/>
        <v>0</v>
      </c>
      <c r="P147" s="219">
        <f t="shared" ref="P147:V147" si="41">SUM(P134:P146)</f>
        <v>863.43972414088626</v>
      </c>
      <c r="Q147" s="219">
        <f t="shared" si="41"/>
        <v>0</v>
      </c>
      <c r="R147" s="219">
        <f t="shared" si="41"/>
        <v>0</v>
      </c>
      <c r="S147" s="219">
        <f t="shared" si="41"/>
        <v>0</v>
      </c>
      <c r="T147" s="219">
        <f t="shared" si="41"/>
        <v>0</v>
      </c>
      <c r="U147" s="219">
        <f t="shared" si="41"/>
        <v>0</v>
      </c>
      <c r="V147" s="219">
        <f t="shared" si="41"/>
        <v>0</v>
      </c>
      <c r="W147" s="219">
        <f>SUM(W134:W146)</f>
        <v>23720.490741625352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 t="shared" ref="I149:N149" si="42">I147+I148</f>
        <v>7198.373734199643</v>
      </c>
      <c r="J149" s="228">
        <f t="shared" si="42"/>
        <v>3478.5169585372369</v>
      </c>
      <c r="K149" s="228">
        <f t="shared" si="42"/>
        <v>9129.2324454736372</v>
      </c>
      <c r="L149" s="228">
        <f t="shared" si="42"/>
        <v>490.26944342549712</v>
      </c>
      <c r="M149" s="228">
        <f t="shared" si="42"/>
        <v>2558.5127904578744</v>
      </c>
      <c r="N149" s="228">
        <f t="shared" si="42"/>
        <v>2.1456453905824038</v>
      </c>
      <c r="O149" s="228">
        <f t="shared" ref="O149:V149" si="43">O147+O148</f>
        <v>0</v>
      </c>
      <c r="P149" s="228">
        <f t="shared" si="43"/>
        <v>863.43972414088626</v>
      </c>
      <c r="Q149" s="228">
        <f t="shared" si="43"/>
        <v>0</v>
      </c>
      <c r="R149" s="228">
        <f t="shared" si="43"/>
        <v>0</v>
      </c>
      <c r="S149" s="228">
        <f t="shared" si="43"/>
        <v>0</v>
      </c>
      <c r="T149" s="228">
        <f t="shared" si="43"/>
        <v>0</v>
      </c>
      <c r="U149" s="228">
        <f t="shared" si="43"/>
        <v>0</v>
      </c>
      <c r="V149" s="228">
        <f t="shared" si="43"/>
        <v>0</v>
      </c>
      <c r="W149" s="228">
        <f>W147+W148</f>
        <v>23720.490741625352</v>
      </c>
    </row>
    <row r="150" spans="2:23" s="9" customFormat="1">
      <c r="B150" s="66"/>
      <c r="E150" s="214">
        <v>43831</v>
      </c>
      <c r="F150" s="214" t="s">
        <v>187</v>
      </c>
      <c r="G150" s="215" t="s">
        <v>65</v>
      </c>
      <c r="H150" s="240">
        <f>$C$51/12</f>
        <v>1.8166666666666667E-3</v>
      </c>
      <c r="I150" s="230">
        <f>(SUM('1.  LRAMVA Summary'!D$54:D$80)+SUM('1.  LRAMVA Summary'!D$81:D$82)*(MONTH($E150)-1)/12)*$H150</f>
        <v>413.31282651096927</v>
      </c>
      <c r="J150" s="230">
        <f>(SUM('1.  LRAMVA Summary'!E$54:E$80)+SUM('1.  LRAMVA Summary'!E$81:E$82)*(MONTH($E150)-1)/12)*$H150</f>
        <v>199.72784538384599</v>
      </c>
      <c r="K150" s="230">
        <f>(SUM('1.  LRAMVA Summary'!F$54:F$80)+SUM('1.  LRAMVA Summary'!F$81:F$82)*(MONTH($E150)-1)/12)*$H150</f>
        <v>524.17796091743014</v>
      </c>
      <c r="L150" s="230">
        <f>(SUM('1.  LRAMVA Summary'!G$54:G$80)+SUM('1.  LRAMVA Summary'!G$81:G$82)*(MONTH($E150)-1)/12)*$H150</f>
        <v>28.150059568514759</v>
      </c>
      <c r="M150" s="230">
        <f>(SUM('1.  LRAMVA Summary'!H$54:H$80)+SUM('1.  LRAMVA Summary'!H$81:H$82)*(MONTH($E150)-1)/12)*$H150</f>
        <v>146.90348016588302</v>
      </c>
      <c r="N150" s="230">
        <f>(SUM('1.  LRAMVA Summary'!I$54:I$80)+SUM('1.  LRAMVA Summary'!I$81:I$82)*(MONTH($E150)-1)/12)*$H150</f>
        <v>0.12319765461169785</v>
      </c>
      <c r="O150" s="230">
        <f>(SUM('1.  LRAMVA Summary'!J$54:J$80)+SUM('1.  LRAMVA Summary'!J$81:J$82)*(MONTH($E150)-1)/12)*$H150</f>
        <v>0</v>
      </c>
      <c r="P150" s="230">
        <f>(SUM('1.  LRAMVA Summary'!K$54:K$80)+SUM('1.  LRAMVA Summary'!K$81:K$82)*(MONTH($E150)-1)/12)*$H150</f>
        <v>49.576574665888785</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1361.9719448671435</v>
      </c>
    </row>
    <row r="151" spans="2:23" s="9" customFormat="1">
      <c r="B151" s="66"/>
      <c r="E151" s="214">
        <v>43862</v>
      </c>
      <c r="F151" s="214" t="s">
        <v>187</v>
      </c>
      <c r="G151" s="215" t="s">
        <v>65</v>
      </c>
      <c r="H151" s="240">
        <f>$C$51/12</f>
        <v>1.8166666666666667E-3</v>
      </c>
      <c r="I151" s="230">
        <f>(SUM('1.  LRAMVA Summary'!D$54:D$80)+SUM('1.  LRAMVA Summary'!D$81:D$82)*(MONTH($E151)-1)/12)*$H151</f>
        <v>413.31282651096927</v>
      </c>
      <c r="J151" s="230">
        <f>(SUM('1.  LRAMVA Summary'!E$54:E$80)+SUM('1.  LRAMVA Summary'!E$81:E$82)*(MONTH($E151)-1)/12)*$H151</f>
        <v>199.72784538384599</v>
      </c>
      <c r="K151" s="230">
        <f>(SUM('1.  LRAMVA Summary'!F$54:F$80)+SUM('1.  LRAMVA Summary'!F$81:F$82)*(MONTH($E151)-1)/12)*$H151</f>
        <v>524.17796091743014</v>
      </c>
      <c r="L151" s="230">
        <f>(SUM('1.  LRAMVA Summary'!G$54:G$80)+SUM('1.  LRAMVA Summary'!G$81:G$82)*(MONTH($E151)-1)/12)*$H151</f>
        <v>28.150059568514759</v>
      </c>
      <c r="M151" s="230">
        <f>(SUM('1.  LRAMVA Summary'!H$54:H$80)+SUM('1.  LRAMVA Summary'!H$81:H$82)*(MONTH($E151)-1)/12)*$H151</f>
        <v>146.90348016588302</v>
      </c>
      <c r="N151" s="230">
        <f>(SUM('1.  LRAMVA Summary'!I$54:I$80)+SUM('1.  LRAMVA Summary'!I$81:I$82)*(MONTH($E151)-1)/12)*$H151</f>
        <v>0.12319765461169785</v>
      </c>
      <c r="O151" s="230">
        <f>(SUM('1.  LRAMVA Summary'!J$54:J$80)+SUM('1.  LRAMVA Summary'!J$81:J$82)*(MONTH($E151)-1)/12)*$H151</f>
        <v>0</v>
      </c>
      <c r="P151" s="230">
        <f>(SUM('1.  LRAMVA Summary'!K$54:K$80)+SUM('1.  LRAMVA Summary'!K$81:K$82)*(MONTH($E151)-1)/12)*$H151</f>
        <v>49.576574665888785</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1361.9719448671435</v>
      </c>
    </row>
    <row r="152" spans="2:23" s="9" customFormat="1">
      <c r="B152" s="66"/>
      <c r="E152" s="214">
        <v>43891</v>
      </c>
      <c r="F152" s="214" t="s">
        <v>187</v>
      </c>
      <c r="G152" s="215" t="s">
        <v>65</v>
      </c>
      <c r="H152" s="240">
        <f>$C$51/12</f>
        <v>1.8166666666666667E-3</v>
      </c>
      <c r="I152" s="230">
        <f>(SUM('1.  LRAMVA Summary'!D$54:D$80)+SUM('1.  LRAMVA Summary'!D$81:D$82)*(MONTH($E152)-1)/12)*$H152</f>
        <v>413.31282651096927</v>
      </c>
      <c r="J152" s="230">
        <f>(SUM('1.  LRAMVA Summary'!E$54:E$80)+SUM('1.  LRAMVA Summary'!E$81:E$82)*(MONTH($E152)-1)/12)*$H152</f>
        <v>199.72784538384599</v>
      </c>
      <c r="K152" s="230">
        <f>(SUM('1.  LRAMVA Summary'!F$54:F$80)+SUM('1.  LRAMVA Summary'!F$81:F$82)*(MONTH($E152)-1)/12)*$H152</f>
        <v>524.17796091743014</v>
      </c>
      <c r="L152" s="230">
        <f>(SUM('1.  LRAMVA Summary'!G$54:G$80)+SUM('1.  LRAMVA Summary'!G$81:G$82)*(MONTH($E152)-1)/12)*$H152</f>
        <v>28.150059568514759</v>
      </c>
      <c r="M152" s="230">
        <f>(SUM('1.  LRAMVA Summary'!H$54:H$80)+SUM('1.  LRAMVA Summary'!H$81:H$82)*(MONTH($E152)-1)/12)*$H152</f>
        <v>146.90348016588302</v>
      </c>
      <c r="N152" s="230">
        <f>(SUM('1.  LRAMVA Summary'!I$54:I$80)+SUM('1.  LRAMVA Summary'!I$81:I$82)*(MONTH($E152)-1)/12)*$H152</f>
        <v>0.12319765461169785</v>
      </c>
      <c r="O152" s="230">
        <f>(SUM('1.  LRAMVA Summary'!J$54:J$80)+SUM('1.  LRAMVA Summary'!J$81:J$82)*(MONTH($E152)-1)/12)*$H152</f>
        <v>0</v>
      </c>
      <c r="P152" s="230">
        <f>(SUM('1.  LRAMVA Summary'!K$54:K$80)+SUM('1.  LRAMVA Summary'!K$81:K$82)*(MONTH($E152)-1)/12)*$H152</f>
        <v>49.576574665888785</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1361.9719448671435</v>
      </c>
    </row>
    <row r="153" spans="2:23" s="9" customFormat="1">
      <c r="B153" s="66"/>
      <c r="E153" s="214">
        <v>43922</v>
      </c>
      <c r="F153" s="214" t="s">
        <v>187</v>
      </c>
      <c r="G153" s="215" t="s">
        <v>66</v>
      </c>
      <c r="H153" s="240">
        <f>$C$52/12</f>
        <v>1.8166666666666667E-3</v>
      </c>
      <c r="I153" s="230">
        <f>(SUM('1.  LRAMVA Summary'!D$54:D$80)+SUM('1.  LRAMVA Summary'!D$81:D$82)*(MONTH($E153)-1)/12)*$H153</f>
        <v>413.31282651096927</v>
      </c>
      <c r="J153" s="230">
        <f>(SUM('1.  LRAMVA Summary'!E$54:E$80)+SUM('1.  LRAMVA Summary'!E$81:E$82)*(MONTH($E153)-1)/12)*$H153</f>
        <v>199.72784538384599</v>
      </c>
      <c r="K153" s="230">
        <f>(SUM('1.  LRAMVA Summary'!F$54:F$80)+SUM('1.  LRAMVA Summary'!F$81:F$82)*(MONTH($E153)-1)/12)*$H153</f>
        <v>524.17796091743014</v>
      </c>
      <c r="L153" s="230">
        <f>(SUM('1.  LRAMVA Summary'!G$54:G$80)+SUM('1.  LRAMVA Summary'!G$81:G$82)*(MONTH($E153)-1)/12)*$H153</f>
        <v>28.150059568514759</v>
      </c>
      <c r="M153" s="230">
        <f>(SUM('1.  LRAMVA Summary'!H$54:H$80)+SUM('1.  LRAMVA Summary'!H$81:H$82)*(MONTH($E153)-1)/12)*$H153</f>
        <v>146.90348016588302</v>
      </c>
      <c r="N153" s="230">
        <f>(SUM('1.  LRAMVA Summary'!I$54:I$80)+SUM('1.  LRAMVA Summary'!I$81:I$82)*(MONTH($E153)-1)/12)*$H153</f>
        <v>0.12319765461169785</v>
      </c>
      <c r="O153" s="230">
        <f>(SUM('1.  LRAMVA Summary'!J$54:J$80)+SUM('1.  LRAMVA Summary'!J$81:J$82)*(MONTH($E153)-1)/12)*$H153</f>
        <v>0</v>
      </c>
      <c r="P153" s="230">
        <f>(SUM('1.  LRAMVA Summary'!K$54:K$80)+SUM('1.  LRAMVA Summary'!K$81:K$82)*(MONTH($E153)-1)/12)*$H153</f>
        <v>49.576574665888785</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1361.9719448671435</v>
      </c>
    </row>
    <row r="154" spans="2:23" s="9" customFormat="1">
      <c r="B154" s="66"/>
      <c r="E154" s="214">
        <v>43952</v>
      </c>
      <c r="F154" s="214" t="s">
        <v>187</v>
      </c>
      <c r="G154" s="215" t="s">
        <v>66</v>
      </c>
      <c r="H154" s="240">
        <f>$C$52/12</f>
        <v>1.8166666666666667E-3</v>
      </c>
      <c r="I154" s="230">
        <f>(SUM('1.  LRAMVA Summary'!D$54:D$80)+SUM('1.  LRAMVA Summary'!D$81:D$82)*(MONTH($E154)-1)/12)*$H154</f>
        <v>413.31282651096927</v>
      </c>
      <c r="J154" s="230">
        <f>(SUM('1.  LRAMVA Summary'!E$54:E$80)+SUM('1.  LRAMVA Summary'!E$81:E$82)*(MONTH($E154)-1)/12)*$H154</f>
        <v>199.72784538384599</v>
      </c>
      <c r="K154" s="230">
        <f>(SUM('1.  LRAMVA Summary'!F$54:F$80)+SUM('1.  LRAMVA Summary'!F$81:F$82)*(MONTH($E154)-1)/12)*$H154</f>
        <v>524.17796091743014</v>
      </c>
      <c r="L154" s="230">
        <f>(SUM('1.  LRAMVA Summary'!G$54:G$80)+SUM('1.  LRAMVA Summary'!G$81:G$82)*(MONTH($E154)-1)/12)*$H154</f>
        <v>28.150059568514759</v>
      </c>
      <c r="M154" s="230">
        <f>(SUM('1.  LRAMVA Summary'!H$54:H$80)+SUM('1.  LRAMVA Summary'!H$81:H$82)*(MONTH($E154)-1)/12)*$H154</f>
        <v>146.90348016588302</v>
      </c>
      <c r="N154" s="230">
        <f>(SUM('1.  LRAMVA Summary'!I$54:I$80)+SUM('1.  LRAMVA Summary'!I$81:I$82)*(MONTH($E154)-1)/12)*$H154</f>
        <v>0.12319765461169785</v>
      </c>
      <c r="O154" s="230">
        <f>(SUM('1.  LRAMVA Summary'!J$54:J$80)+SUM('1.  LRAMVA Summary'!J$81:J$82)*(MONTH($E154)-1)/12)*$H154</f>
        <v>0</v>
      </c>
      <c r="P154" s="230">
        <f>(SUM('1.  LRAMVA Summary'!K$54:K$80)+SUM('1.  LRAMVA Summary'!K$81:K$82)*(MONTH($E154)-1)/12)*$H154</f>
        <v>49.576574665888785</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1361.9719448671435</v>
      </c>
    </row>
    <row r="155" spans="2:23" s="9" customFormat="1">
      <c r="B155" s="66"/>
      <c r="E155" s="214">
        <v>43983</v>
      </c>
      <c r="F155" s="214" t="s">
        <v>187</v>
      </c>
      <c r="G155" s="215" t="s">
        <v>66</v>
      </c>
      <c r="H155" s="240">
        <f>$C$52/12</f>
        <v>1.8166666666666667E-3</v>
      </c>
      <c r="I155" s="230">
        <f>(SUM('1.  LRAMVA Summary'!D$54:D$80)+SUM('1.  LRAMVA Summary'!D$81:D$82)*(MONTH($E155)-1)/12)*$H155</f>
        <v>413.31282651096927</v>
      </c>
      <c r="J155" s="230">
        <f>(SUM('1.  LRAMVA Summary'!E$54:E$80)+SUM('1.  LRAMVA Summary'!E$81:E$82)*(MONTH($E155)-1)/12)*$H155</f>
        <v>199.72784538384599</v>
      </c>
      <c r="K155" s="230">
        <f>(SUM('1.  LRAMVA Summary'!F$54:F$80)+SUM('1.  LRAMVA Summary'!F$81:F$82)*(MONTH($E155)-1)/12)*$H155</f>
        <v>524.17796091743014</v>
      </c>
      <c r="L155" s="230">
        <f>(SUM('1.  LRAMVA Summary'!G$54:G$80)+SUM('1.  LRAMVA Summary'!G$81:G$82)*(MONTH($E155)-1)/12)*$H155</f>
        <v>28.150059568514759</v>
      </c>
      <c r="M155" s="230">
        <f>(SUM('1.  LRAMVA Summary'!H$54:H$80)+SUM('1.  LRAMVA Summary'!H$81:H$82)*(MONTH($E155)-1)/12)*$H155</f>
        <v>146.90348016588302</v>
      </c>
      <c r="N155" s="230">
        <f>(SUM('1.  LRAMVA Summary'!I$54:I$80)+SUM('1.  LRAMVA Summary'!I$81:I$82)*(MONTH($E155)-1)/12)*$H155</f>
        <v>0.12319765461169785</v>
      </c>
      <c r="O155" s="230">
        <f>(SUM('1.  LRAMVA Summary'!J$54:J$80)+SUM('1.  LRAMVA Summary'!J$81:J$82)*(MONTH($E155)-1)/12)*$H155</f>
        <v>0</v>
      </c>
      <c r="P155" s="230">
        <f>(SUM('1.  LRAMVA Summary'!K$54:K$80)+SUM('1.  LRAMVA Summary'!K$81:K$82)*(MONTH($E155)-1)/12)*$H155</f>
        <v>49.576574665888785</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1361.9719448671435</v>
      </c>
    </row>
    <row r="156" spans="2:23" s="9" customFormat="1">
      <c r="B156" s="66"/>
      <c r="E156" s="214">
        <v>44013</v>
      </c>
      <c r="F156" s="214" t="s">
        <v>187</v>
      </c>
      <c r="G156" s="215" t="s">
        <v>68</v>
      </c>
      <c r="H156" s="240">
        <f>$C$53/12</f>
        <v>4.75E-4</v>
      </c>
      <c r="I156" s="230">
        <f>(SUM('1.  LRAMVA Summary'!D$54:D$80)+SUM('1.  LRAMVA Summary'!D$81:D$82)*(MONTH($E156)-1)/12)*$H156</f>
        <v>108.06803261984059</v>
      </c>
      <c r="J156" s="230">
        <f>(SUM('1.  LRAMVA Summary'!E$54:E$80)+SUM('1.  LRAMVA Summary'!E$81:E$82)*(MONTH($E156)-1)/12)*$H156</f>
        <v>52.222418288436792</v>
      </c>
      <c r="K156" s="230">
        <f>(SUM('1.  LRAMVA Summary'!F$54:F$80)+SUM('1.  LRAMVA Summary'!F$81:F$82)*(MONTH($E156)-1)/12)*$H156</f>
        <v>137.05570537749321</v>
      </c>
      <c r="L156" s="230">
        <f>(SUM('1.  LRAMVA Summary'!G$54:G$80)+SUM('1.  LRAMVA Summary'!G$81:G$82)*(MONTH($E156)-1)/12)*$H156</f>
        <v>7.3603366761712898</v>
      </c>
      <c r="M156" s="230">
        <f>(SUM('1.  LRAMVA Summary'!H$54:H$80)+SUM('1.  LRAMVA Summary'!H$81:H$82)*(MONTH($E156)-1)/12)*$H156</f>
        <v>38.410542979152901</v>
      </c>
      <c r="N156" s="230">
        <f>(SUM('1.  LRAMVA Summary'!I$54:I$80)+SUM('1.  LRAMVA Summary'!I$81:I$82)*(MONTH($E156)-1)/12)*$H156</f>
        <v>3.2212230792966867E-2</v>
      </c>
      <c r="O156" s="230">
        <f>(SUM('1.  LRAMVA Summary'!J$54:J$80)+SUM('1.  LRAMVA Summary'!J$81:J$82)*(MONTH($E156)-1)/12)*$H156</f>
        <v>0</v>
      </c>
      <c r="P156" s="230">
        <f>(SUM('1.  LRAMVA Summary'!K$54:K$80)+SUM('1.  LRAMVA Summary'!K$81:K$82)*(MONTH($E156)-1)/12)*$H156</f>
        <v>12.962682366769087</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356.11193053865691</v>
      </c>
    </row>
    <row r="157" spans="2:23" s="9" customFormat="1">
      <c r="B157" s="66"/>
      <c r="E157" s="214">
        <v>44044</v>
      </c>
      <c r="F157" s="214" t="s">
        <v>187</v>
      </c>
      <c r="G157" s="215" t="s">
        <v>68</v>
      </c>
      <c r="H157" s="240">
        <f>$C$53/12</f>
        <v>4.75E-4</v>
      </c>
      <c r="I157" s="230">
        <f>(SUM('1.  LRAMVA Summary'!D$54:D$80)+SUM('1.  LRAMVA Summary'!D$81:D$82)*(MONTH($E157)-1)/12)*$H157</f>
        <v>108.06803261984059</v>
      </c>
      <c r="J157" s="230">
        <f>(SUM('1.  LRAMVA Summary'!E$54:E$80)+SUM('1.  LRAMVA Summary'!E$81:E$82)*(MONTH($E157)-1)/12)*$H157</f>
        <v>52.222418288436792</v>
      </c>
      <c r="K157" s="230">
        <f>(SUM('1.  LRAMVA Summary'!F$54:F$80)+SUM('1.  LRAMVA Summary'!F$81:F$82)*(MONTH($E157)-1)/12)*$H157</f>
        <v>137.05570537749321</v>
      </c>
      <c r="L157" s="230">
        <f>(SUM('1.  LRAMVA Summary'!G$54:G$80)+SUM('1.  LRAMVA Summary'!G$81:G$82)*(MONTH($E157)-1)/12)*$H157</f>
        <v>7.3603366761712898</v>
      </c>
      <c r="M157" s="230">
        <f>(SUM('1.  LRAMVA Summary'!H$54:H$80)+SUM('1.  LRAMVA Summary'!H$81:H$82)*(MONTH($E157)-1)/12)*$H157</f>
        <v>38.410542979152901</v>
      </c>
      <c r="N157" s="230">
        <f>(SUM('1.  LRAMVA Summary'!I$54:I$80)+SUM('1.  LRAMVA Summary'!I$81:I$82)*(MONTH($E157)-1)/12)*$H157</f>
        <v>3.2212230792966867E-2</v>
      </c>
      <c r="O157" s="230">
        <f>(SUM('1.  LRAMVA Summary'!J$54:J$80)+SUM('1.  LRAMVA Summary'!J$81:J$82)*(MONTH($E157)-1)/12)*$H157</f>
        <v>0</v>
      </c>
      <c r="P157" s="230">
        <f>(SUM('1.  LRAMVA Summary'!K$54:K$80)+SUM('1.  LRAMVA Summary'!K$81:K$82)*(MONTH($E157)-1)/12)*$H157</f>
        <v>12.962682366769087</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356.11193053865691</v>
      </c>
    </row>
    <row r="158" spans="2:23" s="9" customFormat="1">
      <c r="B158" s="66"/>
      <c r="E158" s="214">
        <v>44075</v>
      </c>
      <c r="F158" s="214" t="s">
        <v>187</v>
      </c>
      <c r="G158" s="215" t="s">
        <v>68</v>
      </c>
      <c r="H158" s="240">
        <f>$C$53/12</f>
        <v>4.75E-4</v>
      </c>
      <c r="I158" s="230">
        <f>(SUM('1.  LRAMVA Summary'!D$54:D$80)+SUM('1.  LRAMVA Summary'!D$81:D$82)*(MONTH($E158)-1)/12)*$H158</f>
        <v>108.06803261984059</v>
      </c>
      <c r="J158" s="230">
        <f>(SUM('1.  LRAMVA Summary'!E$54:E$80)+SUM('1.  LRAMVA Summary'!E$81:E$82)*(MONTH($E158)-1)/12)*$H158</f>
        <v>52.222418288436792</v>
      </c>
      <c r="K158" s="230">
        <f>(SUM('1.  LRAMVA Summary'!F$54:F$80)+SUM('1.  LRAMVA Summary'!F$81:F$82)*(MONTH($E158)-1)/12)*$H158</f>
        <v>137.05570537749321</v>
      </c>
      <c r="L158" s="230">
        <f>(SUM('1.  LRAMVA Summary'!G$54:G$80)+SUM('1.  LRAMVA Summary'!G$81:G$82)*(MONTH($E158)-1)/12)*$H158</f>
        <v>7.3603366761712898</v>
      </c>
      <c r="M158" s="230">
        <f>(SUM('1.  LRAMVA Summary'!H$54:H$80)+SUM('1.  LRAMVA Summary'!H$81:H$82)*(MONTH($E158)-1)/12)*$H158</f>
        <v>38.410542979152901</v>
      </c>
      <c r="N158" s="230">
        <f>(SUM('1.  LRAMVA Summary'!I$54:I$80)+SUM('1.  LRAMVA Summary'!I$81:I$82)*(MONTH($E158)-1)/12)*$H158</f>
        <v>3.2212230792966867E-2</v>
      </c>
      <c r="O158" s="230">
        <f>(SUM('1.  LRAMVA Summary'!J$54:J$80)+SUM('1.  LRAMVA Summary'!J$81:J$82)*(MONTH($E158)-1)/12)*$H158</f>
        <v>0</v>
      </c>
      <c r="P158" s="230">
        <f>(SUM('1.  LRAMVA Summary'!K$54:K$80)+SUM('1.  LRAMVA Summary'!K$81:K$82)*(MONTH($E158)-1)/12)*$H158</f>
        <v>12.962682366769087</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356.11193053865691</v>
      </c>
    </row>
    <row r="159" spans="2:23" s="9" customFormat="1">
      <c r="B159" s="66"/>
      <c r="E159" s="214">
        <v>44105</v>
      </c>
      <c r="F159" s="214" t="s">
        <v>187</v>
      </c>
      <c r="G159" s="215" t="s">
        <v>69</v>
      </c>
      <c r="H159" s="240">
        <f>$C$54/12</f>
        <v>4.75E-4</v>
      </c>
      <c r="I159" s="230">
        <f>(SUM('1.  LRAMVA Summary'!D$54:D$80)+SUM('1.  LRAMVA Summary'!D$81:D$82)*(MONTH($E159)-1)/12)*$H159</f>
        <v>108.06803261984059</v>
      </c>
      <c r="J159" s="230">
        <f>(SUM('1.  LRAMVA Summary'!E$54:E$80)+SUM('1.  LRAMVA Summary'!E$81:E$82)*(MONTH($E159)-1)/12)*$H159</f>
        <v>52.222418288436792</v>
      </c>
      <c r="K159" s="230">
        <f>(SUM('1.  LRAMVA Summary'!F$54:F$80)+SUM('1.  LRAMVA Summary'!F$81:F$82)*(MONTH($E159)-1)/12)*$H159</f>
        <v>137.05570537749321</v>
      </c>
      <c r="L159" s="230">
        <f>(SUM('1.  LRAMVA Summary'!G$54:G$80)+SUM('1.  LRAMVA Summary'!G$81:G$82)*(MONTH($E159)-1)/12)*$H159</f>
        <v>7.3603366761712898</v>
      </c>
      <c r="M159" s="230">
        <f>(SUM('1.  LRAMVA Summary'!H$54:H$80)+SUM('1.  LRAMVA Summary'!H$81:H$82)*(MONTH($E159)-1)/12)*$H159</f>
        <v>38.410542979152901</v>
      </c>
      <c r="N159" s="230">
        <f>(SUM('1.  LRAMVA Summary'!I$54:I$80)+SUM('1.  LRAMVA Summary'!I$81:I$82)*(MONTH($E159)-1)/12)*$H159</f>
        <v>3.2212230792966867E-2</v>
      </c>
      <c r="O159" s="230">
        <f>(SUM('1.  LRAMVA Summary'!J$54:J$80)+SUM('1.  LRAMVA Summary'!J$81:J$82)*(MONTH($E159)-1)/12)*$H159</f>
        <v>0</v>
      </c>
      <c r="P159" s="230">
        <f>(SUM('1.  LRAMVA Summary'!K$54:K$80)+SUM('1.  LRAMVA Summary'!K$81:K$82)*(MONTH($E159)-1)/12)*$H159</f>
        <v>12.962682366769087</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356.11193053865691</v>
      </c>
    </row>
    <row r="160" spans="2:23" s="9" customFormat="1">
      <c r="B160" s="66"/>
      <c r="E160" s="214">
        <v>44136</v>
      </c>
      <c r="F160" s="214" t="s">
        <v>187</v>
      </c>
      <c r="G160" s="215" t="s">
        <v>69</v>
      </c>
      <c r="H160" s="240">
        <f>$C$54/12</f>
        <v>4.75E-4</v>
      </c>
      <c r="I160" s="230">
        <f>(SUM('1.  LRAMVA Summary'!D$54:D$80)+SUM('1.  LRAMVA Summary'!D$81:D$82)*(MONTH($E160)-1)/12)*$H160</f>
        <v>108.06803261984059</v>
      </c>
      <c r="J160" s="230">
        <f>(SUM('1.  LRAMVA Summary'!E$54:E$80)+SUM('1.  LRAMVA Summary'!E$81:E$82)*(MONTH($E160)-1)/12)*$H160</f>
        <v>52.222418288436792</v>
      </c>
      <c r="K160" s="230">
        <f>(SUM('1.  LRAMVA Summary'!F$54:F$80)+SUM('1.  LRAMVA Summary'!F$81:F$82)*(MONTH($E160)-1)/12)*$H160</f>
        <v>137.05570537749321</v>
      </c>
      <c r="L160" s="230">
        <f>(SUM('1.  LRAMVA Summary'!G$54:G$80)+SUM('1.  LRAMVA Summary'!G$81:G$82)*(MONTH($E160)-1)/12)*$H160</f>
        <v>7.3603366761712898</v>
      </c>
      <c r="M160" s="230">
        <f>(SUM('1.  LRAMVA Summary'!H$54:H$80)+SUM('1.  LRAMVA Summary'!H$81:H$82)*(MONTH($E160)-1)/12)*$H160</f>
        <v>38.410542979152901</v>
      </c>
      <c r="N160" s="230">
        <f>(SUM('1.  LRAMVA Summary'!I$54:I$80)+SUM('1.  LRAMVA Summary'!I$81:I$82)*(MONTH($E160)-1)/12)*$H160</f>
        <v>3.2212230792966867E-2</v>
      </c>
      <c r="O160" s="230">
        <f>(SUM('1.  LRAMVA Summary'!J$54:J$80)+SUM('1.  LRAMVA Summary'!J$81:J$82)*(MONTH($E160)-1)/12)*$H160</f>
        <v>0</v>
      </c>
      <c r="P160" s="230">
        <f>(SUM('1.  LRAMVA Summary'!K$54:K$80)+SUM('1.  LRAMVA Summary'!K$81:K$82)*(MONTH($E160)-1)/12)*$H160</f>
        <v>12.962682366769087</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356.11193053865691</v>
      </c>
    </row>
    <row r="161" spans="2:23" s="9" customFormat="1">
      <c r="B161" s="66"/>
      <c r="E161" s="214">
        <v>44166</v>
      </c>
      <c r="F161" s="214" t="s">
        <v>187</v>
      </c>
      <c r="G161" s="215" t="s">
        <v>69</v>
      </c>
      <c r="H161" s="240">
        <f>$C$54/12</f>
        <v>4.75E-4</v>
      </c>
      <c r="I161" s="230">
        <f>(SUM('1.  LRAMVA Summary'!D$54:D$80)+SUM('1.  LRAMVA Summary'!D$81:D$82)*(MONTH($E161)-1)/12)*$H161</f>
        <v>108.06803261984059</v>
      </c>
      <c r="J161" s="230">
        <f>(SUM('1.  LRAMVA Summary'!E$54:E$80)+SUM('1.  LRAMVA Summary'!E$81:E$82)*(MONTH($E161)-1)/12)*$H161</f>
        <v>52.222418288436792</v>
      </c>
      <c r="K161" s="230">
        <f>(SUM('1.  LRAMVA Summary'!F$54:F$80)+SUM('1.  LRAMVA Summary'!F$81:F$82)*(MONTH($E161)-1)/12)*$H161</f>
        <v>137.05570537749321</v>
      </c>
      <c r="L161" s="230">
        <f>(SUM('1.  LRAMVA Summary'!G$54:G$80)+SUM('1.  LRAMVA Summary'!G$81:G$82)*(MONTH($E161)-1)/12)*$H161</f>
        <v>7.3603366761712898</v>
      </c>
      <c r="M161" s="230">
        <f>(SUM('1.  LRAMVA Summary'!H$54:H$80)+SUM('1.  LRAMVA Summary'!H$81:H$82)*(MONTH($E161)-1)/12)*$H161</f>
        <v>38.410542979152901</v>
      </c>
      <c r="N161" s="230">
        <f>(SUM('1.  LRAMVA Summary'!I$54:I$80)+SUM('1.  LRAMVA Summary'!I$81:I$82)*(MONTH($E161)-1)/12)*$H161</f>
        <v>3.2212230792966867E-2</v>
      </c>
      <c r="O161" s="230">
        <f>(SUM('1.  LRAMVA Summary'!J$54:J$80)+SUM('1.  LRAMVA Summary'!J$81:J$82)*(MONTH($E161)-1)/12)*$H161</f>
        <v>0</v>
      </c>
      <c r="P161" s="230">
        <f>(SUM('1.  LRAMVA Summary'!K$54:K$80)+SUM('1.  LRAMVA Summary'!K$81:K$82)*(MONTH($E161)-1)/12)*$H161</f>
        <v>12.962682366769087</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356.11193053865691</v>
      </c>
    </row>
    <row r="162" spans="2:23" s="9" customFormat="1" ht="15.75" thickBot="1">
      <c r="B162" s="66"/>
      <c r="E162" s="216" t="s">
        <v>469</v>
      </c>
      <c r="F162" s="216"/>
      <c r="G162" s="217"/>
      <c r="H162" s="218"/>
      <c r="I162" s="219">
        <f t="shared" ref="I162:O162" si="45">SUM(I149:I161)</f>
        <v>10326.658888984499</v>
      </c>
      <c r="J162" s="219">
        <f t="shared" si="45"/>
        <v>4990.2185405709333</v>
      </c>
      <c r="K162" s="219">
        <f t="shared" si="45"/>
        <v>13096.63444324318</v>
      </c>
      <c r="L162" s="219">
        <f t="shared" si="45"/>
        <v>703.33182089361333</v>
      </c>
      <c r="M162" s="219">
        <f t="shared" si="45"/>
        <v>3670.3969293280911</v>
      </c>
      <c r="N162" s="219">
        <f t="shared" si="45"/>
        <v>3.0781047030103927</v>
      </c>
      <c r="O162" s="219">
        <f t="shared" si="45"/>
        <v>0</v>
      </c>
      <c r="P162" s="219">
        <f t="shared" ref="P162:V162" si="46">SUM(P149:P161)</f>
        <v>1238.6752663368331</v>
      </c>
      <c r="Q162" s="219">
        <f t="shared" si="46"/>
        <v>0</v>
      </c>
      <c r="R162" s="219">
        <f t="shared" si="46"/>
        <v>0</v>
      </c>
      <c r="S162" s="219">
        <f t="shared" si="46"/>
        <v>0</v>
      </c>
      <c r="T162" s="219">
        <f t="shared" si="46"/>
        <v>0</v>
      </c>
      <c r="U162" s="219">
        <f t="shared" si="46"/>
        <v>0</v>
      </c>
      <c r="V162" s="219">
        <f t="shared" si="46"/>
        <v>0</v>
      </c>
      <c r="W162" s="219">
        <f>SUM(W149:W161)</f>
        <v>34028.993994060154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715</v>
      </c>
      <c r="F164" s="225"/>
      <c r="G164" s="226"/>
      <c r="H164" s="227"/>
      <c r="I164" s="228">
        <f>I162+I163</f>
        <v>10326.658888984499</v>
      </c>
      <c r="J164" s="228">
        <f t="shared" ref="J164:U164" si="47">J162+J163</f>
        <v>4990.2185405709333</v>
      </c>
      <c r="K164" s="228">
        <f t="shared" si="47"/>
        <v>13096.63444324318</v>
      </c>
      <c r="L164" s="228">
        <f t="shared" si="47"/>
        <v>703.33182089361333</v>
      </c>
      <c r="M164" s="228">
        <f t="shared" si="47"/>
        <v>3670.3969293280911</v>
      </c>
      <c r="N164" s="228">
        <f t="shared" si="47"/>
        <v>3.0781047030103927</v>
      </c>
      <c r="O164" s="228">
        <f t="shared" si="47"/>
        <v>0</v>
      </c>
      <c r="P164" s="228">
        <f t="shared" si="47"/>
        <v>1238.6752663368331</v>
      </c>
      <c r="Q164" s="228">
        <f t="shared" si="47"/>
        <v>0</v>
      </c>
      <c r="R164" s="228">
        <f t="shared" si="47"/>
        <v>0</v>
      </c>
      <c r="S164" s="228">
        <f t="shared" si="47"/>
        <v>0</v>
      </c>
      <c r="T164" s="228">
        <f t="shared" si="47"/>
        <v>0</v>
      </c>
      <c r="U164" s="228">
        <f t="shared" si="47"/>
        <v>0</v>
      </c>
      <c r="V164" s="228">
        <f>V162+V163</f>
        <v>0</v>
      </c>
      <c r="W164" s="228">
        <f>W162+W163</f>
        <v>34028.993994060154</v>
      </c>
    </row>
    <row r="165" spans="2:23">
      <c r="E165" s="214">
        <v>44197</v>
      </c>
      <c r="F165" s="214" t="s">
        <v>721</v>
      </c>
      <c r="G165" s="215" t="s">
        <v>65</v>
      </c>
      <c r="H165" s="812"/>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721</v>
      </c>
      <c r="G166" s="215" t="s">
        <v>65</v>
      </c>
      <c r="H166" s="812"/>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48">SUM(I166:V166)</f>
        <v>0</v>
      </c>
    </row>
    <row r="167" spans="2:23">
      <c r="E167" s="214">
        <v>44256</v>
      </c>
      <c r="F167" s="214" t="s">
        <v>721</v>
      </c>
      <c r="G167" s="215" t="s">
        <v>65</v>
      </c>
      <c r="H167" s="812"/>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48"/>
        <v>0</v>
      </c>
    </row>
    <row r="168" spans="2:23">
      <c r="E168" s="214">
        <v>44287</v>
      </c>
      <c r="F168" s="214" t="s">
        <v>721</v>
      </c>
      <c r="G168" s="215" t="s">
        <v>66</v>
      </c>
      <c r="H168" s="812"/>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48"/>
        <v>0</v>
      </c>
    </row>
    <row r="169" spans="2:23">
      <c r="E169" s="214">
        <v>44317</v>
      </c>
      <c r="F169" s="214" t="s">
        <v>721</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48"/>
        <v>0</v>
      </c>
    </row>
    <row r="170" spans="2:23">
      <c r="E170" s="214">
        <v>44348</v>
      </c>
      <c r="F170" s="214" t="s">
        <v>721</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48"/>
        <v>0</v>
      </c>
    </row>
    <row r="171" spans="2:23">
      <c r="E171" s="214">
        <v>44378</v>
      </c>
      <c r="F171" s="214" t="s">
        <v>721</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48"/>
        <v>0</v>
      </c>
    </row>
    <row r="172" spans="2:23">
      <c r="E172" s="214">
        <v>44409</v>
      </c>
      <c r="F172" s="214" t="s">
        <v>721</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48"/>
        <v>0</v>
      </c>
    </row>
    <row r="173" spans="2:23">
      <c r="E173" s="214">
        <v>44440</v>
      </c>
      <c r="F173" s="214" t="s">
        <v>721</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48"/>
        <v>0</v>
      </c>
    </row>
    <row r="174" spans="2:23">
      <c r="E174" s="214">
        <v>44470</v>
      </c>
      <c r="F174" s="214" t="s">
        <v>721</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48"/>
        <v>0</v>
      </c>
    </row>
    <row r="175" spans="2:23">
      <c r="E175" s="214">
        <v>44501</v>
      </c>
      <c r="F175" s="214" t="s">
        <v>721</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48"/>
        <v>0</v>
      </c>
    </row>
    <row r="176" spans="2:23">
      <c r="E176" s="214">
        <v>44531</v>
      </c>
      <c r="F176" s="214" t="s">
        <v>721</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716</v>
      </c>
      <c r="F177" s="216"/>
      <c r="G177" s="217"/>
      <c r="H177" s="218"/>
      <c r="I177" s="219">
        <f>SUM(I164:I176)</f>
        <v>10326.658888984499</v>
      </c>
      <c r="J177" s="219">
        <f>SUM(J164:J176)</f>
        <v>4990.2185405709333</v>
      </c>
      <c r="K177" s="219">
        <f t="shared" ref="K177:V177" si="49">SUM(K164:K176)</f>
        <v>13096.63444324318</v>
      </c>
      <c r="L177" s="219">
        <f t="shared" si="49"/>
        <v>703.33182089361333</v>
      </c>
      <c r="M177" s="219">
        <f t="shared" si="49"/>
        <v>3670.3969293280911</v>
      </c>
      <c r="N177" s="219">
        <f t="shared" si="49"/>
        <v>3.0781047030103927</v>
      </c>
      <c r="O177" s="219">
        <f t="shared" si="49"/>
        <v>0</v>
      </c>
      <c r="P177" s="219">
        <f t="shared" si="49"/>
        <v>1238.6752663368331</v>
      </c>
      <c r="Q177" s="219">
        <f t="shared" si="49"/>
        <v>0</v>
      </c>
      <c r="R177" s="219">
        <f t="shared" si="49"/>
        <v>0</v>
      </c>
      <c r="S177" s="219">
        <f t="shared" si="49"/>
        <v>0</v>
      </c>
      <c r="T177" s="219">
        <f t="shared" si="49"/>
        <v>0</v>
      </c>
      <c r="U177" s="219">
        <f t="shared" si="49"/>
        <v>0</v>
      </c>
      <c r="V177" s="219">
        <f t="shared" si="49"/>
        <v>0</v>
      </c>
      <c r="W177" s="219">
        <f>SUM(W164:W176)</f>
        <v>34028.993994060154</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717</v>
      </c>
      <c r="F179" s="225"/>
      <c r="G179" s="226"/>
      <c r="H179" s="227"/>
      <c r="I179" s="228">
        <f>I177+I178</f>
        <v>10326.658888984499</v>
      </c>
      <c r="J179" s="228">
        <f t="shared" ref="J179:U179" si="50">J177+J178</f>
        <v>4990.2185405709333</v>
      </c>
      <c r="K179" s="228">
        <f t="shared" si="50"/>
        <v>13096.63444324318</v>
      </c>
      <c r="L179" s="228">
        <f t="shared" si="50"/>
        <v>703.33182089361333</v>
      </c>
      <c r="M179" s="228">
        <f t="shared" si="50"/>
        <v>3670.3969293280911</v>
      </c>
      <c r="N179" s="228">
        <f t="shared" si="50"/>
        <v>3.0781047030103927</v>
      </c>
      <c r="O179" s="228">
        <f t="shared" si="50"/>
        <v>0</v>
      </c>
      <c r="P179" s="228">
        <f t="shared" si="50"/>
        <v>1238.6752663368331</v>
      </c>
      <c r="Q179" s="228">
        <f t="shared" si="50"/>
        <v>0</v>
      </c>
      <c r="R179" s="228">
        <f t="shared" si="50"/>
        <v>0</v>
      </c>
      <c r="S179" s="228">
        <f t="shared" si="50"/>
        <v>0</v>
      </c>
      <c r="T179" s="228">
        <f t="shared" si="50"/>
        <v>0</v>
      </c>
      <c r="U179" s="228">
        <f t="shared" si="50"/>
        <v>0</v>
      </c>
      <c r="V179" s="228">
        <f>V177+V178</f>
        <v>0</v>
      </c>
      <c r="W179" s="228">
        <f>W177+W178</f>
        <v>34028.993994060154</v>
      </c>
    </row>
    <row r="180" spans="5:23">
      <c r="E180" s="214">
        <v>44562</v>
      </c>
      <c r="F180" s="214" t="s">
        <v>722</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722</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51">SUM(I181:V181)</f>
        <v>0</v>
      </c>
    </row>
    <row r="182" spans="5:23">
      <c r="E182" s="214">
        <v>44621</v>
      </c>
      <c r="F182" s="214" t="s">
        <v>722</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51"/>
        <v>0</v>
      </c>
    </row>
    <row r="183" spans="5:23">
      <c r="E183" s="214">
        <v>44652</v>
      </c>
      <c r="F183" s="214" t="s">
        <v>722</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51"/>
        <v>0</v>
      </c>
    </row>
    <row r="184" spans="5:23">
      <c r="E184" s="214">
        <v>44682</v>
      </c>
      <c r="F184" s="214" t="s">
        <v>722</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51"/>
        <v>0</v>
      </c>
    </row>
    <row r="185" spans="5:23">
      <c r="E185" s="214">
        <v>44713</v>
      </c>
      <c r="F185" s="214" t="s">
        <v>722</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51"/>
        <v>0</v>
      </c>
    </row>
    <row r="186" spans="5:23">
      <c r="E186" s="214">
        <v>44743</v>
      </c>
      <c r="F186" s="214" t="s">
        <v>722</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51"/>
        <v>0</v>
      </c>
    </row>
    <row r="187" spans="5:23">
      <c r="E187" s="214">
        <v>44774</v>
      </c>
      <c r="F187" s="214" t="s">
        <v>722</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51"/>
        <v>0</v>
      </c>
    </row>
    <row r="188" spans="5:23">
      <c r="E188" s="214">
        <v>44805</v>
      </c>
      <c r="F188" s="214" t="s">
        <v>722</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51"/>
        <v>0</v>
      </c>
    </row>
    <row r="189" spans="5:23">
      <c r="E189" s="214">
        <v>44835</v>
      </c>
      <c r="F189" s="214" t="s">
        <v>722</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51"/>
        <v>0</v>
      </c>
    </row>
    <row r="190" spans="5:23">
      <c r="E190" s="214">
        <v>44866</v>
      </c>
      <c r="F190" s="214" t="s">
        <v>722</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51"/>
        <v>0</v>
      </c>
    </row>
    <row r="191" spans="5:23">
      <c r="E191" s="214">
        <v>44896</v>
      </c>
      <c r="F191" s="214" t="s">
        <v>722</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718</v>
      </c>
      <c r="F192" s="216"/>
      <c r="G192" s="217"/>
      <c r="H192" s="218"/>
      <c r="I192" s="219">
        <f>SUM(I179:I191)</f>
        <v>10326.658888984499</v>
      </c>
      <c r="J192" s="219">
        <f>SUM(J179:J191)</f>
        <v>4990.2185405709333</v>
      </c>
      <c r="K192" s="219">
        <f t="shared" ref="K192:V192" si="52">SUM(K179:K191)</f>
        <v>13096.63444324318</v>
      </c>
      <c r="L192" s="219">
        <f t="shared" si="52"/>
        <v>703.33182089361333</v>
      </c>
      <c r="M192" s="219">
        <f t="shared" si="52"/>
        <v>3670.3969293280911</v>
      </c>
      <c r="N192" s="219">
        <f t="shared" si="52"/>
        <v>3.0781047030103927</v>
      </c>
      <c r="O192" s="219">
        <f t="shared" si="52"/>
        <v>0</v>
      </c>
      <c r="P192" s="219">
        <f t="shared" si="52"/>
        <v>1238.6752663368331</v>
      </c>
      <c r="Q192" s="219">
        <f t="shared" si="52"/>
        <v>0</v>
      </c>
      <c r="R192" s="219">
        <f t="shared" si="52"/>
        <v>0</v>
      </c>
      <c r="S192" s="219">
        <f t="shared" si="52"/>
        <v>0</v>
      </c>
      <c r="T192" s="219">
        <f t="shared" si="52"/>
        <v>0</v>
      </c>
      <c r="U192" s="219">
        <f t="shared" si="52"/>
        <v>0</v>
      </c>
      <c r="V192" s="219">
        <f t="shared" si="52"/>
        <v>0</v>
      </c>
      <c r="W192" s="219">
        <f>SUM(W179:W191)</f>
        <v>34028.993994060154</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719</v>
      </c>
      <c r="F194" s="225"/>
      <c r="G194" s="226"/>
      <c r="H194" s="227"/>
      <c r="I194" s="228">
        <f>I192+I193</f>
        <v>10326.658888984499</v>
      </c>
      <c r="J194" s="228">
        <f t="shared" ref="J194:U194" si="53">J192+J193</f>
        <v>4990.2185405709333</v>
      </c>
      <c r="K194" s="228">
        <f t="shared" si="53"/>
        <v>13096.63444324318</v>
      </c>
      <c r="L194" s="228">
        <f t="shared" si="53"/>
        <v>703.33182089361333</v>
      </c>
      <c r="M194" s="228">
        <f t="shared" si="53"/>
        <v>3670.3969293280911</v>
      </c>
      <c r="N194" s="228">
        <f t="shared" si="53"/>
        <v>3.0781047030103927</v>
      </c>
      <c r="O194" s="228">
        <f t="shared" si="53"/>
        <v>0</v>
      </c>
      <c r="P194" s="228">
        <f t="shared" si="53"/>
        <v>1238.6752663368331</v>
      </c>
      <c r="Q194" s="228">
        <f t="shared" si="53"/>
        <v>0</v>
      </c>
      <c r="R194" s="228">
        <f t="shared" si="53"/>
        <v>0</v>
      </c>
      <c r="S194" s="228">
        <f t="shared" si="53"/>
        <v>0</v>
      </c>
      <c r="T194" s="228">
        <f t="shared" si="53"/>
        <v>0</v>
      </c>
      <c r="U194" s="228">
        <f t="shared" si="53"/>
        <v>0</v>
      </c>
      <c r="V194" s="228">
        <f>V192+V193</f>
        <v>0</v>
      </c>
      <c r="W194" s="228">
        <f>W192+W193</f>
        <v>34028.993994060154</v>
      </c>
    </row>
    <row r="195" spans="5:23">
      <c r="E195" s="214">
        <v>44927</v>
      </c>
      <c r="F195" s="214" t="s">
        <v>723</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723</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54">SUM(I196:V196)</f>
        <v>0</v>
      </c>
    </row>
    <row r="197" spans="5:23">
      <c r="E197" s="214">
        <v>44986</v>
      </c>
      <c r="F197" s="214" t="s">
        <v>723</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54"/>
        <v>0</v>
      </c>
    </row>
    <row r="198" spans="5:23">
      <c r="E198" s="214">
        <v>45017</v>
      </c>
      <c r="F198" s="214" t="s">
        <v>723</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54"/>
        <v>0</v>
      </c>
    </row>
    <row r="199" spans="5:23">
      <c r="E199" s="214">
        <v>45047</v>
      </c>
      <c r="F199" s="214" t="s">
        <v>723</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54"/>
        <v>0</v>
      </c>
    </row>
    <row r="200" spans="5:23">
      <c r="E200" s="214">
        <v>45078</v>
      </c>
      <c r="F200" s="214" t="s">
        <v>723</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54"/>
        <v>0</v>
      </c>
    </row>
    <row r="201" spans="5:23">
      <c r="E201" s="214">
        <v>45108</v>
      </c>
      <c r="F201" s="214" t="s">
        <v>723</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54"/>
        <v>0</v>
      </c>
    </row>
    <row r="202" spans="5:23">
      <c r="E202" s="214">
        <v>45139</v>
      </c>
      <c r="F202" s="214" t="s">
        <v>723</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54"/>
        <v>0</v>
      </c>
    </row>
    <row r="203" spans="5:23">
      <c r="E203" s="214">
        <v>45170</v>
      </c>
      <c r="F203" s="214" t="s">
        <v>723</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54"/>
        <v>0</v>
      </c>
    </row>
    <row r="204" spans="5:23">
      <c r="E204" s="214">
        <v>45200</v>
      </c>
      <c r="F204" s="214" t="s">
        <v>723</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54"/>
        <v>0</v>
      </c>
    </row>
    <row r="205" spans="5:23">
      <c r="E205" s="214">
        <v>45231</v>
      </c>
      <c r="F205" s="214" t="s">
        <v>723</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54"/>
        <v>0</v>
      </c>
    </row>
    <row r="206" spans="5:23">
      <c r="E206" s="214">
        <v>45261</v>
      </c>
      <c r="F206" s="214" t="s">
        <v>723</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720</v>
      </c>
      <c r="F207" s="216"/>
      <c r="G207" s="217"/>
      <c r="H207" s="218"/>
      <c r="I207" s="219">
        <f>SUM(I194:I206)</f>
        <v>10326.658888984499</v>
      </c>
      <c r="J207" s="219">
        <f>SUM(J194:J206)</f>
        <v>4990.2185405709333</v>
      </c>
      <c r="K207" s="219">
        <f t="shared" ref="K207:V207" si="55">SUM(K194:K206)</f>
        <v>13096.63444324318</v>
      </c>
      <c r="L207" s="219">
        <f t="shared" si="55"/>
        <v>703.33182089361333</v>
      </c>
      <c r="M207" s="219">
        <f t="shared" si="55"/>
        <v>3670.3969293280911</v>
      </c>
      <c r="N207" s="219">
        <f t="shared" si="55"/>
        <v>3.0781047030103927</v>
      </c>
      <c r="O207" s="219">
        <f t="shared" si="55"/>
        <v>0</v>
      </c>
      <c r="P207" s="219">
        <f t="shared" si="55"/>
        <v>1238.6752663368331</v>
      </c>
      <c r="Q207" s="219">
        <f t="shared" si="55"/>
        <v>0</v>
      </c>
      <c r="R207" s="219">
        <f t="shared" si="55"/>
        <v>0</v>
      </c>
      <c r="S207" s="219">
        <f t="shared" si="55"/>
        <v>0</v>
      </c>
      <c r="T207" s="219">
        <f t="shared" si="55"/>
        <v>0</v>
      </c>
      <c r="U207" s="219">
        <f t="shared" si="55"/>
        <v>0</v>
      </c>
      <c r="V207" s="219">
        <f t="shared" si="55"/>
        <v>0</v>
      </c>
      <c r="W207" s="219">
        <f>SUM(W194:W206)</f>
        <v>34028.993994060154</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738</v>
      </c>
      <c r="F209" s="225"/>
      <c r="G209" s="226"/>
      <c r="H209" s="227"/>
      <c r="I209" s="228">
        <f>I207+I208</f>
        <v>10326.658888984499</v>
      </c>
      <c r="J209" s="228">
        <f t="shared" ref="J209:U209" si="56">J207+J208</f>
        <v>4990.2185405709333</v>
      </c>
      <c r="K209" s="228">
        <f t="shared" si="56"/>
        <v>13096.63444324318</v>
      </c>
      <c r="L209" s="228">
        <f t="shared" si="56"/>
        <v>703.33182089361333</v>
      </c>
      <c r="M209" s="228">
        <f t="shared" si="56"/>
        <v>3670.3969293280911</v>
      </c>
      <c r="N209" s="228">
        <f t="shared" si="56"/>
        <v>3.0781047030103927</v>
      </c>
      <c r="O209" s="228">
        <f t="shared" si="56"/>
        <v>0</v>
      </c>
      <c r="P209" s="228">
        <f t="shared" si="56"/>
        <v>1238.6752663368331</v>
      </c>
      <c r="Q209" s="228">
        <f t="shared" si="56"/>
        <v>0</v>
      </c>
      <c r="R209" s="228">
        <f t="shared" si="56"/>
        <v>0</v>
      </c>
      <c r="S209" s="228">
        <f t="shared" si="56"/>
        <v>0</v>
      </c>
      <c r="T209" s="228">
        <f t="shared" si="56"/>
        <v>0</v>
      </c>
      <c r="U209" s="228">
        <f t="shared" si="56"/>
        <v>0</v>
      </c>
      <c r="V209" s="228">
        <f>V207+V208</f>
        <v>0</v>
      </c>
      <c r="W209" s="228">
        <f>W207+W208</f>
        <v>34028.993994060154</v>
      </c>
    </row>
    <row r="210" spans="5:23">
      <c r="E210" s="214">
        <v>45292</v>
      </c>
      <c r="F210" s="214" t="s">
        <v>742</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742</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57">SUM(I211:V211)</f>
        <v>0</v>
      </c>
    </row>
    <row r="212" spans="5:23">
      <c r="E212" s="214">
        <v>45352</v>
      </c>
      <c r="F212" s="214" t="s">
        <v>742</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57"/>
        <v>0</v>
      </c>
    </row>
    <row r="213" spans="5:23">
      <c r="E213" s="214">
        <v>45383</v>
      </c>
      <c r="F213" s="214" t="s">
        <v>742</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57"/>
        <v>0</v>
      </c>
    </row>
    <row r="214" spans="5:23">
      <c r="E214" s="214">
        <v>45413</v>
      </c>
      <c r="F214" s="214" t="s">
        <v>742</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57"/>
        <v>0</v>
      </c>
    </row>
    <row r="215" spans="5:23">
      <c r="E215" s="214">
        <v>45444</v>
      </c>
      <c r="F215" s="214" t="s">
        <v>742</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57"/>
        <v>0</v>
      </c>
    </row>
    <row r="216" spans="5:23">
      <c r="E216" s="214">
        <v>45474</v>
      </c>
      <c r="F216" s="214" t="s">
        <v>742</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57"/>
        <v>0</v>
      </c>
    </row>
    <row r="217" spans="5:23">
      <c r="E217" s="214">
        <v>45505</v>
      </c>
      <c r="F217" s="214" t="s">
        <v>742</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57"/>
        <v>0</v>
      </c>
    </row>
    <row r="218" spans="5:23">
      <c r="E218" s="214">
        <v>45536</v>
      </c>
      <c r="F218" s="214" t="s">
        <v>742</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57"/>
        <v>0</v>
      </c>
    </row>
    <row r="219" spans="5:23">
      <c r="E219" s="214">
        <v>45566</v>
      </c>
      <c r="F219" s="214" t="s">
        <v>742</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57"/>
        <v>0</v>
      </c>
    </row>
    <row r="220" spans="5:23">
      <c r="E220" s="214">
        <v>45597</v>
      </c>
      <c r="F220" s="214" t="s">
        <v>742</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57"/>
        <v>0</v>
      </c>
    </row>
    <row r="221" spans="5:23">
      <c r="E221" s="214">
        <v>45627</v>
      </c>
      <c r="F221" s="214" t="s">
        <v>742</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740</v>
      </c>
      <c r="F222" s="216"/>
      <c r="G222" s="217"/>
      <c r="H222" s="218"/>
      <c r="I222" s="219">
        <f>SUM(I209:I221)</f>
        <v>10326.658888984499</v>
      </c>
      <c r="J222" s="219">
        <f>SUM(J209:J221)</f>
        <v>4990.2185405709333</v>
      </c>
      <c r="K222" s="219">
        <f t="shared" ref="K222:V222" si="58">SUM(K209:K221)</f>
        <v>13096.63444324318</v>
      </c>
      <c r="L222" s="219">
        <f t="shared" si="58"/>
        <v>703.33182089361333</v>
      </c>
      <c r="M222" s="219">
        <f t="shared" si="58"/>
        <v>3670.3969293280911</v>
      </c>
      <c r="N222" s="219">
        <f t="shared" si="58"/>
        <v>3.0781047030103927</v>
      </c>
      <c r="O222" s="219">
        <f t="shared" si="58"/>
        <v>0</v>
      </c>
      <c r="P222" s="219">
        <f t="shared" si="58"/>
        <v>1238.6752663368331</v>
      </c>
      <c r="Q222" s="219">
        <f t="shared" si="58"/>
        <v>0</v>
      </c>
      <c r="R222" s="219">
        <f t="shared" si="58"/>
        <v>0</v>
      </c>
      <c r="S222" s="219">
        <f t="shared" si="58"/>
        <v>0</v>
      </c>
      <c r="T222" s="219">
        <f t="shared" si="58"/>
        <v>0</v>
      </c>
      <c r="U222" s="219">
        <f t="shared" si="58"/>
        <v>0</v>
      </c>
      <c r="V222" s="219">
        <f t="shared" si="58"/>
        <v>0</v>
      </c>
      <c r="W222" s="219">
        <f>SUM(W209:W221)</f>
        <v>34028.993994060154</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739</v>
      </c>
      <c r="F224" s="225"/>
      <c r="G224" s="226"/>
      <c r="H224" s="227"/>
      <c r="I224" s="228">
        <f>I222+I223</f>
        <v>10326.658888984499</v>
      </c>
      <c r="J224" s="228">
        <f t="shared" ref="J224:U224" si="59">J222+J223</f>
        <v>4990.2185405709333</v>
      </c>
      <c r="K224" s="228">
        <f t="shared" si="59"/>
        <v>13096.63444324318</v>
      </c>
      <c r="L224" s="228">
        <f t="shared" si="59"/>
        <v>703.33182089361333</v>
      </c>
      <c r="M224" s="228">
        <f t="shared" si="59"/>
        <v>3670.3969293280911</v>
      </c>
      <c r="N224" s="228">
        <f t="shared" si="59"/>
        <v>3.0781047030103927</v>
      </c>
      <c r="O224" s="228">
        <f t="shared" si="59"/>
        <v>0</v>
      </c>
      <c r="P224" s="228">
        <f t="shared" si="59"/>
        <v>1238.6752663368331</v>
      </c>
      <c r="Q224" s="228">
        <f t="shared" si="59"/>
        <v>0</v>
      </c>
      <c r="R224" s="228">
        <f t="shared" si="59"/>
        <v>0</v>
      </c>
      <c r="S224" s="228">
        <f t="shared" si="59"/>
        <v>0</v>
      </c>
      <c r="T224" s="228">
        <f t="shared" si="59"/>
        <v>0</v>
      </c>
      <c r="U224" s="228">
        <f t="shared" si="59"/>
        <v>0</v>
      </c>
      <c r="V224" s="228">
        <f>V222+V223</f>
        <v>0</v>
      </c>
      <c r="W224" s="228">
        <f>W222+W223</f>
        <v>34028.993994060154</v>
      </c>
    </row>
    <row r="225" spans="5:23">
      <c r="E225" s="214">
        <v>45658</v>
      </c>
      <c r="F225" s="214" t="s">
        <v>743</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743</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60">SUM(I226:V226)</f>
        <v>0</v>
      </c>
    </row>
    <row r="227" spans="5:23">
      <c r="E227" s="214">
        <v>45717</v>
      </c>
      <c r="F227" s="214" t="s">
        <v>743</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60"/>
        <v>0</v>
      </c>
    </row>
    <row r="228" spans="5:23">
      <c r="E228" s="214">
        <v>45748</v>
      </c>
      <c r="F228" s="214" t="s">
        <v>743</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60"/>
        <v>0</v>
      </c>
    </row>
    <row r="229" spans="5:23">
      <c r="E229" s="214">
        <v>45778</v>
      </c>
      <c r="F229" s="214" t="s">
        <v>743</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60"/>
        <v>0</v>
      </c>
    </row>
    <row r="230" spans="5:23">
      <c r="E230" s="214">
        <v>45809</v>
      </c>
      <c r="F230" s="214" t="s">
        <v>743</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60"/>
        <v>0</v>
      </c>
    </row>
    <row r="231" spans="5:23">
      <c r="E231" s="214">
        <v>45839</v>
      </c>
      <c r="F231" s="214" t="s">
        <v>743</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60"/>
        <v>0</v>
      </c>
    </row>
    <row r="232" spans="5:23">
      <c r="E232" s="214">
        <v>45870</v>
      </c>
      <c r="F232" s="214" t="s">
        <v>743</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60"/>
        <v>0</v>
      </c>
    </row>
    <row r="233" spans="5:23">
      <c r="E233" s="214">
        <v>45901</v>
      </c>
      <c r="F233" s="214" t="s">
        <v>743</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60"/>
        <v>0</v>
      </c>
    </row>
    <row r="234" spans="5:23">
      <c r="E234" s="214">
        <v>45931</v>
      </c>
      <c r="F234" s="214" t="s">
        <v>743</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60"/>
        <v>0</v>
      </c>
    </row>
    <row r="235" spans="5:23">
      <c r="E235" s="214">
        <v>45962</v>
      </c>
      <c r="F235" s="214" t="s">
        <v>743</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60"/>
        <v>0</v>
      </c>
    </row>
    <row r="236" spans="5:23">
      <c r="E236" s="214">
        <v>45992</v>
      </c>
      <c r="F236" s="214" t="s">
        <v>743</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741</v>
      </c>
      <c r="F237" s="216"/>
      <c r="G237" s="217"/>
      <c r="H237" s="218"/>
      <c r="I237" s="219">
        <f>SUM(I224:I236)</f>
        <v>10326.658888984499</v>
      </c>
      <c r="J237" s="219">
        <f>SUM(J224:J236)</f>
        <v>4990.2185405709333</v>
      </c>
      <c r="K237" s="219">
        <f t="shared" ref="K237:U237" si="61">SUM(K224:K236)</f>
        <v>13096.63444324318</v>
      </c>
      <c r="L237" s="219">
        <f t="shared" si="61"/>
        <v>703.33182089361333</v>
      </c>
      <c r="M237" s="219">
        <f>SUM(M224:M236)</f>
        <v>3670.3969293280911</v>
      </c>
      <c r="N237" s="219">
        <f t="shared" si="61"/>
        <v>3.0781047030103927</v>
      </c>
      <c r="O237" s="219">
        <f t="shared" si="61"/>
        <v>0</v>
      </c>
      <c r="P237" s="219">
        <f t="shared" si="61"/>
        <v>1238.6752663368331</v>
      </c>
      <c r="Q237" s="219">
        <f t="shared" si="61"/>
        <v>0</v>
      </c>
      <c r="R237" s="219">
        <f t="shared" si="61"/>
        <v>0</v>
      </c>
      <c r="S237" s="219">
        <f t="shared" si="61"/>
        <v>0</v>
      </c>
      <c r="T237" s="219">
        <f t="shared" si="61"/>
        <v>0</v>
      </c>
      <c r="U237" s="219">
        <f t="shared" si="61"/>
        <v>0</v>
      </c>
      <c r="V237" s="219">
        <f>SUM(V224:V236)</f>
        <v>0</v>
      </c>
      <c r="W237" s="219">
        <f>SUM(W224:W236)</f>
        <v>34028.993994060154</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0" zoomScale="90" zoomScaleNormal="90" workbookViewId="0">
      <selection activeCell="J27" sqref="J27"/>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550</v>
      </c>
      <c r="I14" s="12"/>
      <c r="J14" s="12"/>
      <c r="BU14" s="12"/>
    </row>
    <row r="15" spans="2:73" ht="26.25" customHeight="1" outlineLevel="1">
      <c r="C15" s="90"/>
      <c r="I15" s="12"/>
      <c r="J15" s="12"/>
    </row>
    <row r="16" spans="2:73" ht="23.25" customHeight="1" outlineLevel="1">
      <c r="B16" s="116" t="s">
        <v>504</v>
      </c>
      <c r="C16" s="90"/>
      <c r="D16" s="614" t="s">
        <v>618</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612</v>
      </c>
      <c r="C17" s="90"/>
      <c r="D17" s="610" t="s">
        <v>590</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625</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624</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626</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635</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595</v>
      </c>
      <c r="H23" s="10"/>
      <c r="I23" s="10"/>
      <c r="J23" s="10"/>
    </row>
    <row r="24" spans="2:73" s="669" customFormat="1" ht="21" customHeight="1">
      <c r="B24" s="701" t="s">
        <v>599</v>
      </c>
      <c r="C24" s="886" t="s">
        <v>600</v>
      </c>
      <c r="D24" s="886"/>
      <c r="E24" s="886"/>
      <c r="F24" s="886"/>
      <c r="G24" s="886"/>
      <c r="H24" s="677" t="s">
        <v>597</v>
      </c>
      <c r="I24" s="677" t="s">
        <v>596</v>
      </c>
      <c r="J24" s="677" t="s">
        <v>598</v>
      </c>
      <c r="K24" s="668"/>
      <c r="L24" s="669" t="s">
        <v>600</v>
      </c>
      <c r="AQ24" s="669" t="s">
        <v>600</v>
      </c>
      <c r="BU24" s="668"/>
    </row>
    <row r="25" spans="2:73" s="250" customFormat="1" ht="49.5" customHeight="1">
      <c r="B25" s="245" t="s">
        <v>472</v>
      </c>
      <c r="C25" s="245" t="s">
        <v>211</v>
      </c>
      <c r="D25" s="627" t="s">
        <v>473</v>
      </c>
      <c r="E25" s="245" t="s">
        <v>208</v>
      </c>
      <c r="F25" s="245" t="s">
        <v>474</v>
      </c>
      <c r="G25" s="245" t="s">
        <v>475</v>
      </c>
      <c r="H25" s="627" t="s">
        <v>476</v>
      </c>
      <c r="I25" s="635" t="s">
        <v>588</v>
      </c>
      <c r="J25" s="642" t="s">
        <v>589</v>
      </c>
      <c r="K25" s="640"/>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V207"/>
  <sheetViews>
    <sheetView topLeftCell="A19" zoomScale="133" zoomScaleNormal="90" workbookViewId="0">
      <selection activeCell="L28" sqref="L28"/>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85546875" style="12" customWidth="1"/>
    <col min="6" max="6" width="12" style="12" customWidth="1"/>
    <col min="7" max="7" width="11.42578125" style="12" customWidth="1"/>
    <col min="8" max="8" width="24.42578125" style="12" customWidth="1"/>
    <col min="9" max="9" width="11.140625" style="12" customWidth="1"/>
    <col min="10" max="10" width="9.140625" style="12"/>
    <col min="11" max="11" width="11.42578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7"/>
      <c r="B13" s="587" t="s">
        <v>171</v>
      </c>
      <c r="D13" s="126" t="s">
        <v>175</v>
      </c>
      <c r="E13" s="745"/>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504</v>
      </c>
    </row>
    <row r="16" spans="1:17" ht="15.75">
      <c r="B16" s="587"/>
    </row>
    <row r="17" spans="2:22" s="667" customFormat="1" ht="20.45" customHeight="1">
      <c r="B17" s="665" t="s">
        <v>668</v>
      </c>
      <c r="C17" s="666"/>
      <c r="D17" s="666"/>
      <c r="E17" s="666"/>
      <c r="F17" s="666"/>
      <c r="G17" s="666"/>
      <c r="H17" s="666"/>
      <c r="I17" s="666"/>
      <c r="J17" s="666"/>
      <c r="K17" s="666"/>
      <c r="L17" s="666"/>
      <c r="M17" s="666"/>
      <c r="N17" s="666"/>
      <c r="O17" s="666"/>
      <c r="P17" s="666"/>
      <c r="Q17" s="666"/>
      <c r="R17" s="666"/>
      <c r="S17" s="666"/>
      <c r="T17" s="666"/>
      <c r="U17" s="666"/>
    </row>
    <row r="18" spans="2:22" ht="60" customHeight="1">
      <c r="B18" s="887" t="s">
        <v>706</v>
      </c>
      <c r="C18" s="887"/>
      <c r="D18" s="887"/>
      <c r="E18" s="887"/>
      <c r="F18" s="887"/>
      <c r="G18" s="887"/>
      <c r="H18" s="887"/>
      <c r="I18" s="887"/>
      <c r="J18" s="887"/>
      <c r="K18" s="887"/>
      <c r="L18" s="887"/>
      <c r="M18" s="887"/>
      <c r="N18" s="887"/>
      <c r="O18" s="887"/>
      <c r="P18" s="887"/>
      <c r="Q18" s="887"/>
      <c r="R18" s="887"/>
      <c r="S18" s="887"/>
      <c r="T18" s="887"/>
      <c r="U18" s="887"/>
    </row>
    <row r="20" spans="2:22" ht="45" customHeight="1">
      <c r="B20" s="891" t="s">
        <v>806</v>
      </c>
      <c r="C20" s="891" t="s">
        <v>234</v>
      </c>
      <c r="D20" s="891" t="s">
        <v>816</v>
      </c>
      <c r="E20" s="891" t="s">
        <v>754</v>
      </c>
      <c r="F20" s="891" t="s">
        <v>817</v>
      </c>
      <c r="G20" s="891" t="s">
        <v>818</v>
      </c>
      <c r="H20" s="891" t="s">
        <v>807</v>
      </c>
      <c r="I20" s="891" t="s">
        <v>808</v>
      </c>
      <c r="J20" s="891" t="s">
        <v>809</v>
      </c>
      <c r="K20" s="891" t="s">
        <v>810</v>
      </c>
      <c r="L20" s="891" t="s">
        <v>811</v>
      </c>
      <c r="M20" s="891" t="s">
        <v>812</v>
      </c>
      <c r="N20" s="891" t="s">
        <v>754</v>
      </c>
      <c r="O20" s="891" t="s">
        <v>821</v>
      </c>
      <c r="P20" s="888" t="s">
        <v>805</v>
      </c>
      <c r="Q20" s="889"/>
      <c r="R20" s="889"/>
      <c r="S20" s="889"/>
      <c r="T20" s="889"/>
      <c r="U20" s="889"/>
      <c r="V20" s="890"/>
    </row>
    <row r="21" spans="2:22" ht="45" customHeight="1">
      <c r="B21" s="892"/>
      <c r="C21" s="892"/>
      <c r="D21" s="892"/>
      <c r="E21" s="892"/>
      <c r="F21" s="892"/>
      <c r="G21" s="892"/>
      <c r="H21" s="892"/>
      <c r="I21" s="892"/>
      <c r="J21" s="892"/>
      <c r="K21" s="892"/>
      <c r="L21" s="892"/>
      <c r="M21" s="892"/>
      <c r="N21" s="892"/>
      <c r="O21" s="892"/>
      <c r="P21" s="782">
        <v>2014</v>
      </c>
      <c r="Q21" s="782">
        <v>2015</v>
      </c>
      <c r="R21" s="782">
        <v>2016</v>
      </c>
      <c r="S21" s="782">
        <v>2017</v>
      </c>
      <c r="T21" s="782">
        <v>2018</v>
      </c>
      <c r="U21" s="782">
        <v>2019</v>
      </c>
      <c r="V21" s="782">
        <v>2020</v>
      </c>
    </row>
    <row r="22" spans="2:22">
      <c r="B22" s="783" t="s">
        <v>813</v>
      </c>
      <c r="C22" s="783">
        <v>2014</v>
      </c>
      <c r="D22" s="795">
        <v>494736</v>
      </c>
      <c r="E22" s="796">
        <v>0.72</v>
      </c>
      <c r="F22" s="784">
        <f>E22*D22</f>
        <v>356209.91999999998</v>
      </c>
      <c r="G22" s="785">
        <f>'8.  Streetlighting'!$R$66</f>
        <v>129.08000000000001</v>
      </c>
      <c r="H22" s="786">
        <v>41730</v>
      </c>
      <c r="I22" s="785">
        <v>276.79000000000002</v>
      </c>
      <c r="J22" s="786">
        <v>41760</v>
      </c>
      <c r="K22" s="785">
        <v>155.30000000000001</v>
      </c>
      <c r="L22" s="785">
        <f>I22-K22</f>
        <v>121.49000000000001</v>
      </c>
      <c r="M22" s="785">
        <f>MIN(L22,G22)</f>
        <v>121.49000000000001</v>
      </c>
      <c r="N22" s="783">
        <v>0.72</v>
      </c>
      <c r="O22" s="799">
        <f>N22*M22</f>
        <v>87.472800000000007</v>
      </c>
      <c r="P22" s="799">
        <f>'8.  Streetlighting'!$F$60/12</f>
        <v>58.315200000000004</v>
      </c>
      <c r="Q22" s="799">
        <f>'8.  Streetlighting'!$F$61/12</f>
        <v>87.472800000000007</v>
      </c>
      <c r="R22" s="799">
        <f>Q22</f>
        <v>87.472800000000007</v>
      </c>
      <c r="S22" s="799">
        <f>R22</f>
        <v>87.472800000000007</v>
      </c>
      <c r="T22" s="799">
        <f>S22</f>
        <v>87.472800000000007</v>
      </c>
      <c r="U22" s="799">
        <f>T22</f>
        <v>87.472800000000007</v>
      </c>
      <c r="V22" s="799">
        <f>U22</f>
        <v>87.472800000000007</v>
      </c>
    </row>
    <row r="23" spans="2:22">
      <c r="B23" s="783" t="s">
        <v>814</v>
      </c>
      <c r="C23" s="783">
        <v>2014</v>
      </c>
      <c r="D23" s="795">
        <v>251391</v>
      </c>
      <c r="E23" s="796">
        <v>0.72</v>
      </c>
      <c r="F23" s="784">
        <f>E23*D23</f>
        <v>181001.52</v>
      </c>
      <c r="G23" s="785">
        <f>'8.  Streetlighting'!$R$89</f>
        <v>64.676000000000016</v>
      </c>
      <c r="H23" s="786">
        <v>42583</v>
      </c>
      <c r="I23" s="783">
        <v>139.57</v>
      </c>
      <c r="J23" s="786">
        <v>42614</v>
      </c>
      <c r="K23" s="783">
        <v>80.25</v>
      </c>
      <c r="L23" s="785">
        <f t="shared" ref="L23:L28" si="0">I23-K23</f>
        <v>59.319999999999993</v>
      </c>
      <c r="M23" s="785">
        <f t="shared" ref="M23:M28" si="1">MIN(L23,G23)</f>
        <v>59.319999999999993</v>
      </c>
      <c r="N23" s="783">
        <v>0.72</v>
      </c>
      <c r="O23" s="799">
        <f>N23*M23</f>
        <v>42.710399999999993</v>
      </c>
      <c r="P23" s="799">
        <v>0</v>
      </c>
      <c r="Q23" s="799">
        <v>0</v>
      </c>
      <c r="R23" s="799">
        <f>'8.  Streetlighting'!$F$85/12</f>
        <v>10.657199999999998</v>
      </c>
      <c r="S23" s="799">
        <f>'8.  Streetlighting'!$F$86/12</f>
        <v>42.587999999999994</v>
      </c>
      <c r="T23" s="799">
        <f>S23</f>
        <v>42.587999999999994</v>
      </c>
      <c r="U23" s="799">
        <f>T23</f>
        <v>42.587999999999994</v>
      </c>
      <c r="V23" s="799">
        <f>U23</f>
        <v>42.587999999999994</v>
      </c>
    </row>
    <row r="24" spans="2:22">
      <c r="B24" s="783" t="s">
        <v>815</v>
      </c>
      <c r="C24" s="783">
        <v>2014</v>
      </c>
      <c r="D24" s="795">
        <v>3706</v>
      </c>
      <c r="E24" s="796">
        <v>0.72</v>
      </c>
      <c r="F24" s="784">
        <f>E24*D24</f>
        <v>2668.3199999999997</v>
      </c>
      <c r="G24" s="785"/>
      <c r="H24" s="786"/>
      <c r="I24" s="783"/>
      <c r="J24" s="786"/>
      <c r="K24" s="783"/>
      <c r="L24" s="785">
        <f t="shared" si="0"/>
        <v>0</v>
      </c>
      <c r="M24" s="785">
        <f t="shared" si="1"/>
        <v>0</v>
      </c>
      <c r="N24" s="783">
        <v>0.72</v>
      </c>
      <c r="O24" s="799">
        <f>N24*M24</f>
        <v>0</v>
      </c>
      <c r="P24" s="799"/>
      <c r="Q24" s="799"/>
      <c r="R24" s="799"/>
      <c r="S24" s="799"/>
      <c r="T24" s="799"/>
      <c r="U24" s="799"/>
      <c r="V24" s="799"/>
    </row>
    <row r="25" spans="2:22">
      <c r="B25" s="783" t="s">
        <v>829</v>
      </c>
      <c r="C25" s="783">
        <v>2016</v>
      </c>
      <c r="D25" s="803"/>
      <c r="E25" s="804"/>
      <c r="F25" s="795">
        <v>9062.9603289399056</v>
      </c>
      <c r="G25" s="785"/>
      <c r="H25" s="786"/>
      <c r="I25" s="783"/>
      <c r="J25" s="786"/>
      <c r="K25" s="783"/>
      <c r="L25" s="785"/>
      <c r="M25" s="785">
        <f t="shared" si="1"/>
        <v>0</v>
      </c>
      <c r="N25" s="783">
        <v>0.79</v>
      </c>
      <c r="O25" s="799"/>
      <c r="P25" s="799"/>
      <c r="Q25" s="799"/>
      <c r="R25" s="799"/>
      <c r="S25" s="799"/>
      <c r="T25" s="799"/>
      <c r="U25" s="799"/>
      <c r="V25" s="799"/>
    </row>
    <row r="26" spans="2:22">
      <c r="B26" s="783" t="s">
        <v>793</v>
      </c>
      <c r="C26" s="783">
        <v>2017</v>
      </c>
      <c r="D26" s="783"/>
      <c r="E26" s="783"/>
      <c r="F26" s="795">
        <v>4050886.3029331379</v>
      </c>
      <c r="G26" s="785">
        <f>R143</f>
        <v>655.22300000000007</v>
      </c>
      <c r="H26" s="786">
        <v>43008</v>
      </c>
      <c r="I26" s="787">
        <v>1258.19</v>
      </c>
      <c r="J26" s="786">
        <v>43190</v>
      </c>
      <c r="K26" s="787">
        <v>594.03</v>
      </c>
      <c r="L26" s="785">
        <f t="shared" si="0"/>
        <v>664.16000000000008</v>
      </c>
      <c r="M26" s="785">
        <f t="shared" si="1"/>
        <v>655.22300000000007</v>
      </c>
      <c r="N26" s="783">
        <v>0.86</v>
      </c>
      <c r="O26" s="799">
        <f>N26*M26</f>
        <v>563.49178000000006</v>
      </c>
      <c r="P26" s="799"/>
      <c r="Q26" s="799"/>
      <c r="R26" s="799"/>
      <c r="S26" s="799">
        <v>0</v>
      </c>
      <c r="T26" s="799">
        <f>F133/12</f>
        <v>95.50293333333336</v>
      </c>
      <c r="U26" s="799">
        <f>F137/12</f>
        <v>570.68955000000017</v>
      </c>
      <c r="V26" s="799">
        <f>U26</f>
        <v>570.68955000000017</v>
      </c>
    </row>
    <row r="27" spans="2:22">
      <c r="B27" s="783" t="s">
        <v>815</v>
      </c>
      <c r="C27" s="783">
        <v>2017</v>
      </c>
      <c r="D27" s="783"/>
      <c r="E27" s="783"/>
      <c r="F27" s="795">
        <v>1067782.442875898</v>
      </c>
      <c r="G27" s="785">
        <f>'8.  Streetlighting'!$R$175</f>
        <v>178.51299999999998</v>
      </c>
      <c r="H27" s="786">
        <v>43100</v>
      </c>
      <c r="I27" s="787">
        <v>1716.08</v>
      </c>
      <c r="J27" s="786">
        <v>43131</v>
      </c>
      <c r="K27" s="787">
        <v>1533.93</v>
      </c>
      <c r="L27" s="785">
        <f t="shared" si="0"/>
        <v>182.14999999999986</v>
      </c>
      <c r="M27" s="785">
        <f t="shared" si="1"/>
        <v>178.51299999999998</v>
      </c>
      <c r="N27" s="783">
        <v>0.86</v>
      </c>
      <c r="O27" s="799">
        <f>N27*M27</f>
        <v>153.52117999999999</v>
      </c>
      <c r="P27" s="799"/>
      <c r="Q27" s="799"/>
      <c r="R27" s="799"/>
      <c r="S27" s="799">
        <f>F165/12</f>
        <v>0</v>
      </c>
      <c r="T27" s="799">
        <f>F167/12</f>
        <v>106.87561058499494</v>
      </c>
      <c r="U27" s="799">
        <f>T27</f>
        <v>106.87561058499494</v>
      </c>
      <c r="V27" s="799">
        <f>U27</f>
        <v>106.87561058499494</v>
      </c>
    </row>
    <row r="28" spans="2:22" ht="15.75" thickBot="1">
      <c r="B28" s="788" t="s">
        <v>779</v>
      </c>
      <c r="C28" s="788" t="s">
        <v>828</v>
      </c>
      <c r="D28" s="797">
        <v>2569202</v>
      </c>
      <c r="E28" s="798">
        <f>0.86</f>
        <v>0.86</v>
      </c>
      <c r="F28" s="789">
        <f>E28*D28</f>
        <v>2209513.7199999997</v>
      </c>
      <c r="G28" s="790">
        <f>'8.  Streetlighting'!$R$207</f>
        <v>316.24900000000002</v>
      </c>
      <c r="H28" s="791">
        <v>42916</v>
      </c>
      <c r="I28" s="792">
        <v>672.45</v>
      </c>
      <c r="J28" s="791">
        <v>43190</v>
      </c>
      <c r="K28" s="792">
        <v>355.42</v>
      </c>
      <c r="L28" s="790">
        <f t="shared" si="0"/>
        <v>317.03000000000003</v>
      </c>
      <c r="M28" s="790">
        <f t="shared" si="1"/>
        <v>316.24900000000002</v>
      </c>
      <c r="N28" s="788">
        <v>0.86</v>
      </c>
      <c r="O28" s="800">
        <f>N28*M28</f>
        <v>271.97414000000003</v>
      </c>
      <c r="P28" s="800"/>
      <c r="Q28" s="800"/>
      <c r="R28" s="800"/>
      <c r="S28" s="800">
        <f>'8.  Streetlighting'!$F$197/12*G28/L28</f>
        <v>87.637589240187594</v>
      </c>
      <c r="T28" s="800">
        <f>'8.  Streetlighting'!$F$201/12*G28/L28</f>
        <v>270.00172768292174</v>
      </c>
      <c r="U28" s="800">
        <f>'8.  Streetlighting'!$F$202/12*M28/L28</f>
        <v>271.97414000000003</v>
      </c>
      <c r="V28" s="800">
        <f>U28</f>
        <v>271.97414000000003</v>
      </c>
    </row>
    <row r="29" spans="2:22">
      <c r="B29" s="793" t="s">
        <v>450</v>
      </c>
      <c r="C29" s="793">
        <v>2014</v>
      </c>
      <c r="D29" s="793"/>
      <c r="E29" s="793"/>
      <c r="F29" s="794">
        <f>SUM(F22:F24)</f>
        <v>539879.75999999989</v>
      </c>
      <c r="G29" s="793">
        <f>SUM(G22:G24)</f>
        <v>193.75600000000003</v>
      </c>
      <c r="H29" s="793"/>
      <c r="I29" s="793"/>
      <c r="J29" s="793"/>
      <c r="K29" s="793"/>
      <c r="L29" s="793">
        <f>SUM(L22:L24)</f>
        <v>180.81</v>
      </c>
      <c r="M29" s="793">
        <f>SUM(M22:M24)</f>
        <v>180.81</v>
      </c>
      <c r="N29" s="793"/>
      <c r="O29" s="801">
        <f>SUM(O22:O24)</f>
        <v>130.1832</v>
      </c>
      <c r="P29" s="801">
        <f t="shared" ref="P29:V29" si="2">SUM(P22:P24)</f>
        <v>58.315200000000004</v>
      </c>
      <c r="Q29" s="801">
        <f t="shared" si="2"/>
        <v>87.472800000000007</v>
      </c>
      <c r="R29" s="801">
        <f t="shared" si="2"/>
        <v>98.13000000000001</v>
      </c>
      <c r="S29" s="801">
        <f t="shared" si="2"/>
        <v>130.0608</v>
      </c>
      <c r="T29" s="801">
        <f t="shared" si="2"/>
        <v>130.0608</v>
      </c>
      <c r="U29" s="801">
        <f t="shared" si="2"/>
        <v>130.0608</v>
      </c>
      <c r="V29" s="801">
        <f t="shared" si="2"/>
        <v>130.0608</v>
      </c>
    </row>
    <row r="30" spans="2:22">
      <c r="B30" s="805" t="s">
        <v>450</v>
      </c>
      <c r="C30" s="805">
        <v>2016</v>
      </c>
      <c r="D30" s="805"/>
      <c r="E30" s="805"/>
      <c r="F30" s="806">
        <f>F25</f>
        <v>9062.9603289399056</v>
      </c>
      <c r="G30" s="806">
        <f>G25</f>
        <v>0</v>
      </c>
      <c r="H30" s="805"/>
      <c r="I30" s="805"/>
      <c r="J30" s="805"/>
      <c r="K30" s="805"/>
      <c r="L30" s="806">
        <f>L25</f>
        <v>0</v>
      </c>
      <c r="M30" s="806">
        <f>M25</f>
        <v>0</v>
      </c>
      <c r="N30" s="805"/>
      <c r="O30" s="806">
        <f>O25</f>
        <v>0</v>
      </c>
      <c r="P30" s="807"/>
      <c r="Q30" s="807"/>
      <c r="R30" s="806">
        <f>R25</f>
        <v>0</v>
      </c>
      <c r="S30" s="806">
        <f>S25</f>
        <v>0</v>
      </c>
      <c r="T30" s="806">
        <f>T25</f>
        <v>0</v>
      </c>
      <c r="U30" s="806">
        <f>U25</f>
        <v>0</v>
      </c>
      <c r="V30" s="806">
        <f>V25</f>
        <v>0</v>
      </c>
    </row>
    <row r="31" spans="2:22">
      <c r="B31" s="783" t="s">
        <v>450</v>
      </c>
      <c r="C31" s="783">
        <v>2017</v>
      </c>
      <c r="D31" s="783"/>
      <c r="E31" s="783"/>
      <c r="F31" s="784">
        <f>SUM(F26:F27)</f>
        <v>5118668.7458090354</v>
      </c>
      <c r="G31" s="784">
        <f>SUM(G26:G27)</f>
        <v>833.7360000000001</v>
      </c>
      <c r="H31" s="783"/>
      <c r="I31" s="783"/>
      <c r="J31" s="783"/>
      <c r="K31" s="783"/>
      <c r="L31" s="784">
        <f>SUM(L26:L27)</f>
        <v>846.31</v>
      </c>
      <c r="M31" s="784">
        <f>SUM(M26:M27)</f>
        <v>833.7360000000001</v>
      </c>
      <c r="N31" s="783"/>
      <c r="O31" s="784">
        <f>SUM(O26:O27)</f>
        <v>717.01296000000002</v>
      </c>
      <c r="P31" s="799"/>
      <c r="Q31" s="799"/>
      <c r="R31" s="799"/>
      <c r="S31" s="784">
        <f>SUM(S26:S27)</f>
        <v>0</v>
      </c>
      <c r="T31" s="784">
        <f>SUM(T26:T27)</f>
        <v>202.37854391832832</v>
      </c>
      <c r="U31" s="784">
        <f>SUM(U26:U27)</f>
        <v>677.56516058499506</v>
      </c>
      <c r="V31" s="784">
        <f>SUM(V26:V27)</f>
        <v>677.56516058499506</v>
      </c>
    </row>
    <row r="32" spans="2:22">
      <c r="B32" s="783" t="s">
        <v>450</v>
      </c>
      <c r="C32" s="783" t="s">
        <v>827</v>
      </c>
      <c r="D32" s="783"/>
      <c r="E32" s="783"/>
      <c r="F32" s="784">
        <f>F28</f>
        <v>2209513.7199999997</v>
      </c>
      <c r="G32" s="783">
        <f>G28</f>
        <v>316.24900000000002</v>
      </c>
      <c r="H32" s="783"/>
      <c r="I32" s="783"/>
      <c r="J32" s="783"/>
      <c r="K32" s="783"/>
      <c r="L32" s="783">
        <f>L28</f>
        <v>317.03000000000003</v>
      </c>
      <c r="M32" s="783">
        <f>M28</f>
        <v>316.24900000000002</v>
      </c>
      <c r="N32" s="783"/>
      <c r="O32" s="799">
        <f>O28</f>
        <v>271.97414000000003</v>
      </c>
      <c r="P32" s="799"/>
      <c r="Q32" s="799"/>
      <c r="R32" s="799"/>
      <c r="S32" s="799"/>
      <c r="T32" s="799">
        <f>T28</f>
        <v>270.00172768292174</v>
      </c>
      <c r="U32" s="799">
        <f>U28</f>
        <v>271.97414000000003</v>
      </c>
      <c r="V32" s="799">
        <f>V28</f>
        <v>271.97414000000003</v>
      </c>
    </row>
    <row r="34" spans="1:16">
      <c r="A34" s="802"/>
      <c r="B34" s="802" t="s">
        <v>822</v>
      </c>
      <c r="C34" s="802" t="s">
        <v>823</v>
      </c>
      <c r="I34" s="810"/>
    </row>
    <row r="35" spans="1:16">
      <c r="C35" s="802" t="s">
        <v>842</v>
      </c>
      <c r="I35" s="810"/>
    </row>
    <row r="36" spans="1:16">
      <c r="C36" s="802" t="s">
        <v>824</v>
      </c>
      <c r="I36" s="809"/>
    </row>
    <row r="37" spans="1:16">
      <c r="C37" s="802" t="s">
        <v>825</v>
      </c>
    </row>
    <row r="38" spans="1:16">
      <c r="C38" s="802" t="s">
        <v>826</v>
      </c>
    </row>
    <row r="42" spans="1:16" ht="21">
      <c r="B42" s="743" t="s">
        <v>831</v>
      </c>
    </row>
    <row r="44" spans="1:16" ht="21">
      <c r="B44" s="743" t="s">
        <v>705</v>
      </c>
      <c r="C44" s="744"/>
      <c r="E44" s="744"/>
      <c r="F44" s="744"/>
      <c r="H44" s="743" t="s">
        <v>820</v>
      </c>
    </row>
    <row r="45" spans="1:16" ht="18.75" customHeight="1">
      <c r="B45" s="888" t="s">
        <v>684</v>
      </c>
      <c r="C45" s="889"/>
      <c r="D45" s="889"/>
      <c r="E45" s="889"/>
      <c r="F45" s="890"/>
      <c r="H45" s="12" t="s">
        <v>692</v>
      </c>
      <c r="M45" s="12" t="s">
        <v>693</v>
      </c>
    </row>
    <row r="46" spans="1:16" ht="45">
      <c r="B46" s="740" t="s">
        <v>62</v>
      </c>
      <c r="C46" s="740" t="s">
        <v>685</v>
      </c>
      <c r="D46" s="740" t="s">
        <v>686</v>
      </c>
      <c r="E46" s="740" t="s">
        <v>688</v>
      </c>
      <c r="F46" s="740" t="s">
        <v>687</v>
      </c>
      <c r="H46" s="740" t="s">
        <v>689</v>
      </c>
      <c r="I46" s="740" t="s">
        <v>690</v>
      </c>
      <c r="J46" s="740" t="s">
        <v>691</v>
      </c>
      <c r="K46" s="740" t="s">
        <v>685</v>
      </c>
      <c r="M46" s="740" t="s">
        <v>689</v>
      </c>
      <c r="N46" s="740" t="s">
        <v>690</v>
      </c>
      <c r="O46" s="740" t="s">
        <v>691</v>
      </c>
      <c r="P46" s="740" t="s">
        <v>685</v>
      </c>
    </row>
    <row r="47" spans="1:16" ht="18">
      <c r="B47" s="747"/>
      <c r="C47" s="747" t="s">
        <v>695</v>
      </c>
      <c r="D47" s="747" t="s">
        <v>696</v>
      </c>
      <c r="E47" s="747" t="s">
        <v>697</v>
      </c>
      <c r="F47" s="747" t="s">
        <v>698</v>
      </c>
      <c r="H47" s="747"/>
      <c r="I47" s="747" t="s">
        <v>699</v>
      </c>
      <c r="J47" s="747" t="s">
        <v>700</v>
      </c>
      <c r="K47" s="747" t="s">
        <v>701</v>
      </c>
      <c r="M47" s="747"/>
      <c r="N47" s="747" t="s">
        <v>702</v>
      </c>
      <c r="O47" s="747" t="s">
        <v>703</v>
      </c>
      <c r="P47" s="747" t="s">
        <v>704</v>
      </c>
    </row>
    <row r="48" spans="1:16" ht="15.75" customHeight="1">
      <c r="B48" s="742">
        <v>41640</v>
      </c>
      <c r="C48" s="750"/>
      <c r="D48" s="748"/>
      <c r="E48" s="741"/>
      <c r="F48" s="741"/>
      <c r="H48" s="741" t="s">
        <v>894</v>
      </c>
      <c r="I48" s="741">
        <v>96</v>
      </c>
      <c r="J48" s="741">
        <v>15</v>
      </c>
      <c r="K48" s="770">
        <f t="shared" ref="K48:K53" si="3">J48*I48/1000</f>
        <v>1.44</v>
      </c>
      <c r="M48" s="741" t="s">
        <v>895</v>
      </c>
      <c r="N48" s="741">
        <v>50</v>
      </c>
      <c r="O48" s="741">
        <f t="shared" ref="O48:O53" si="4">J48</f>
        <v>15</v>
      </c>
      <c r="P48" s="741">
        <f t="shared" ref="P48:P53" si="5">N48*O48/1000</f>
        <v>0.75</v>
      </c>
    </row>
    <row r="49" spans="2:18" ht="15.75" customHeight="1">
      <c r="B49" s="742">
        <v>41671</v>
      </c>
      <c r="C49" s="751"/>
      <c r="D49" s="752"/>
      <c r="E49" s="741"/>
      <c r="F49" s="749">
        <f>D49*E49</f>
        <v>0</v>
      </c>
      <c r="H49" s="741" t="s">
        <v>896</v>
      </c>
      <c r="I49" s="741">
        <v>131</v>
      </c>
      <c r="J49" s="741">
        <v>1134</v>
      </c>
      <c r="K49" s="770">
        <f t="shared" si="3"/>
        <v>148.554</v>
      </c>
      <c r="M49" s="741" t="s">
        <v>897</v>
      </c>
      <c r="N49" s="741">
        <v>70</v>
      </c>
      <c r="O49" s="741">
        <f t="shared" si="4"/>
        <v>1134</v>
      </c>
      <c r="P49" s="741">
        <f t="shared" si="5"/>
        <v>79.38</v>
      </c>
    </row>
    <row r="50" spans="2:18" ht="15.75" customHeight="1">
      <c r="B50" s="742">
        <v>41699</v>
      </c>
      <c r="C50" s="741"/>
      <c r="D50" s="741"/>
      <c r="E50" s="741"/>
      <c r="F50" s="741"/>
      <c r="H50" s="741" t="s">
        <v>898</v>
      </c>
      <c r="I50" s="741">
        <v>191</v>
      </c>
      <c r="J50" s="741">
        <v>22</v>
      </c>
      <c r="K50" s="770">
        <f t="shared" si="3"/>
        <v>4.202</v>
      </c>
      <c r="M50" s="741" t="s">
        <v>899</v>
      </c>
      <c r="N50" s="741">
        <v>100</v>
      </c>
      <c r="O50" s="741">
        <f t="shared" si="4"/>
        <v>22</v>
      </c>
      <c r="P50" s="741">
        <f t="shared" si="5"/>
        <v>2.2000000000000002</v>
      </c>
    </row>
    <row r="51" spans="2:18" ht="15.75" customHeight="1">
      <c r="B51" s="742">
        <v>41730</v>
      </c>
      <c r="C51" s="772">
        <v>276.79000000000002</v>
      </c>
      <c r="D51" s="741"/>
      <c r="E51" s="741"/>
      <c r="F51" s="741"/>
      <c r="H51" s="741" t="s">
        <v>798</v>
      </c>
      <c r="I51" s="741">
        <v>240</v>
      </c>
      <c r="J51" s="741">
        <v>58</v>
      </c>
      <c r="K51" s="770">
        <f t="shared" si="3"/>
        <v>13.92</v>
      </c>
      <c r="M51" s="741" t="s">
        <v>900</v>
      </c>
      <c r="N51" s="741">
        <v>150</v>
      </c>
      <c r="O51" s="741">
        <f t="shared" si="4"/>
        <v>58</v>
      </c>
      <c r="P51" s="741">
        <f t="shared" si="5"/>
        <v>8.6999999999999993</v>
      </c>
    </row>
    <row r="52" spans="2:18" ht="15.75" customHeight="1">
      <c r="B52" s="742">
        <v>41760</v>
      </c>
      <c r="C52" s="772">
        <v>155.30000000000001</v>
      </c>
      <c r="D52" s="772">
        <f t="shared" ref="D52:D59" si="6">$C$51-C52</f>
        <v>121.49000000000001</v>
      </c>
      <c r="E52" s="741">
        <v>0.72</v>
      </c>
      <c r="F52" s="770">
        <f t="shared" ref="F52:F59" si="7">E52*D52</f>
        <v>87.472800000000007</v>
      </c>
      <c r="H52" s="741" t="s">
        <v>799</v>
      </c>
      <c r="I52" s="741">
        <v>300</v>
      </c>
      <c r="J52" s="741">
        <v>335</v>
      </c>
      <c r="K52" s="770">
        <f t="shared" si="3"/>
        <v>100.5</v>
      </c>
      <c r="M52" s="741" t="s">
        <v>900</v>
      </c>
      <c r="N52" s="741">
        <v>150</v>
      </c>
      <c r="O52" s="741">
        <f t="shared" si="4"/>
        <v>335</v>
      </c>
      <c r="P52" s="741">
        <f t="shared" si="5"/>
        <v>50.25</v>
      </c>
    </row>
    <row r="53" spans="2:18" ht="15.75" customHeight="1">
      <c r="B53" s="742">
        <v>41791</v>
      </c>
      <c r="C53" s="772">
        <v>155.30000000000001</v>
      </c>
      <c r="D53" s="772">
        <f t="shared" si="6"/>
        <v>121.49000000000001</v>
      </c>
      <c r="E53" s="741">
        <v>0.72</v>
      </c>
      <c r="F53" s="770">
        <f t="shared" si="7"/>
        <v>87.472800000000007</v>
      </c>
      <c r="H53" s="741" t="s">
        <v>800</v>
      </c>
      <c r="I53" s="741">
        <v>468</v>
      </c>
      <c r="J53" s="741">
        <v>8</v>
      </c>
      <c r="K53" s="770">
        <f t="shared" si="3"/>
        <v>3.7440000000000002</v>
      </c>
      <c r="M53" s="741" t="s">
        <v>901</v>
      </c>
      <c r="N53" s="741">
        <v>250</v>
      </c>
      <c r="O53" s="741">
        <f t="shared" si="4"/>
        <v>8</v>
      </c>
      <c r="P53" s="741">
        <f t="shared" si="5"/>
        <v>2</v>
      </c>
    </row>
    <row r="54" spans="2:18" ht="15.75" customHeight="1">
      <c r="B54" s="742">
        <v>41821</v>
      </c>
      <c r="C54" s="772">
        <v>155.30000000000001</v>
      </c>
      <c r="D54" s="772">
        <f t="shared" si="6"/>
        <v>121.49000000000001</v>
      </c>
      <c r="E54" s="741">
        <v>0.72</v>
      </c>
      <c r="F54" s="770">
        <f t="shared" si="7"/>
        <v>87.472800000000007</v>
      </c>
      <c r="H54" s="741"/>
      <c r="I54" s="741"/>
      <c r="J54" s="741"/>
      <c r="K54" s="741"/>
      <c r="M54" s="741"/>
      <c r="N54" s="741"/>
      <c r="O54" s="741"/>
      <c r="P54" s="741"/>
    </row>
    <row r="55" spans="2:18" ht="15.75" customHeight="1">
      <c r="B55" s="742">
        <v>41852</v>
      </c>
      <c r="C55" s="772">
        <v>155.30000000000001</v>
      </c>
      <c r="D55" s="772">
        <f t="shared" si="6"/>
        <v>121.49000000000001</v>
      </c>
      <c r="E55" s="741">
        <v>0.72</v>
      </c>
      <c r="F55" s="770">
        <f t="shared" si="7"/>
        <v>87.472800000000007</v>
      </c>
      <c r="H55" s="741"/>
      <c r="I55" s="741"/>
      <c r="J55" s="741"/>
      <c r="K55" s="741"/>
      <c r="M55" s="741"/>
      <c r="N55" s="741"/>
      <c r="O55" s="741"/>
      <c r="P55" s="741"/>
    </row>
    <row r="56" spans="2:18" ht="15.75" customHeight="1">
      <c r="B56" s="742">
        <v>41883</v>
      </c>
      <c r="C56" s="772">
        <v>155.30000000000001</v>
      </c>
      <c r="D56" s="772">
        <f t="shared" si="6"/>
        <v>121.49000000000001</v>
      </c>
      <c r="E56" s="741">
        <v>0.72</v>
      </c>
      <c r="F56" s="770">
        <f t="shared" si="7"/>
        <v>87.472800000000007</v>
      </c>
      <c r="H56" s="741"/>
      <c r="I56" s="741"/>
      <c r="J56" s="741"/>
      <c r="K56" s="741"/>
      <c r="M56" s="741"/>
      <c r="N56" s="741"/>
      <c r="O56" s="741"/>
      <c r="P56" s="741"/>
    </row>
    <row r="57" spans="2:18" ht="15.75" customHeight="1">
      <c r="B57" s="742">
        <v>41913</v>
      </c>
      <c r="C57" s="772">
        <v>155.30000000000001</v>
      </c>
      <c r="D57" s="772">
        <f t="shared" si="6"/>
        <v>121.49000000000001</v>
      </c>
      <c r="E57" s="741">
        <v>0.72</v>
      </c>
      <c r="F57" s="770">
        <f t="shared" si="7"/>
        <v>87.472800000000007</v>
      </c>
      <c r="H57" s="741"/>
      <c r="I57" s="741"/>
      <c r="J57" s="741"/>
      <c r="K57" s="741"/>
      <c r="M57" s="741"/>
      <c r="N57" s="741"/>
      <c r="O57" s="741"/>
      <c r="P57" s="741"/>
    </row>
    <row r="58" spans="2:18" ht="15.75" customHeight="1">
      <c r="B58" s="742">
        <v>41944</v>
      </c>
      <c r="C58" s="772">
        <v>155.30000000000001</v>
      </c>
      <c r="D58" s="772">
        <f t="shared" si="6"/>
        <v>121.49000000000001</v>
      </c>
      <c r="E58" s="741">
        <v>0.72</v>
      </c>
      <c r="F58" s="770">
        <f t="shared" si="7"/>
        <v>87.472800000000007</v>
      </c>
      <c r="H58" s="741"/>
      <c r="I58" s="741"/>
      <c r="J58" s="741"/>
      <c r="K58" s="741"/>
      <c r="M58" s="741"/>
      <c r="N58" s="741"/>
      <c r="O58" s="741"/>
      <c r="P58" s="741"/>
    </row>
    <row r="59" spans="2:18" ht="15.75" customHeight="1">
      <c r="B59" s="742">
        <v>41974</v>
      </c>
      <c r="C59" s="772">
        <v>155.30000000000001</v>
      </c>
      <c r="D59" s="772">
        <f t="shared" si="6"/>
        <v>121.49000000000001</v>
      </c>
      <c r="E59" s="741">
        <v>0.72</v>
      </c>
      <c r="F59" s="770">
        <f t="shared" si="7"/>
        <v>87.472800000000007</v>
      </c>
      <c r="H59" s="741"/>
      <c r="I59" s="741"/>
      <c r="J59" s="741"/>
      <c r="K59" s="741"/>
      <c r="M59" s="741"/>
      <c r="N59" s="741"/>
      <c r="O59" s="741"/>
      <c r="P59" s="741"/>
    </row>
    <row r="60" spans="2:18" ht="16.350000000000001" customHeight="1">
      <c r="B60" s="753" t="s">
        <v>26</v>
      </c>
      <c r="C60" s="754"/>
      <c r="D60" s="754"/>
      <c r="E60" s="754"/>
      <c r="F60" s="755">
        <f>SUM(F49:F59)</f>
        <v>699.78240000000005</v>
      </c>
      <c r="H60" s="741"/>
      <c r="I60" s="741"/>
      <c r="J60" s="741"/>
      <c r="K60" s="741"/>
      <c r="M60" s="741"/>
      <c r="N60" s="741"/>
      <c r="O60" s="741"/>
      <c r="P60" s="741"/>
    </row>
    <row r="61" spans="2:18">
      <c r="B61" s="742" t="s">
        <v>755</v>
      </c>
      <c r="C61" s="741"/>
      <c r="D61" s="741"/>
      <c r="E61" s="741"/>
      <c r="F61" s="741">
        <f>F59*12</f>
        <v>1049.6736000000001</v>
      </c>
      <c r="H61" s="741"/>
      <c r="I61" s="741"/>
      <c r="J61" s="741"/>
      <c r="K61" s="741"/>
      <c r="M61" s="741"/>
      <c r="N61" s="741"/>
      <c r="O61" s="741"/>
      <c r="P61" s="741"/>
    </row>
    <row r="62" spans="2:18">
      <c r="B62" s="742" t="s">
        <v>756</v>
      </c>
      <c r="C62" s="741"/>
      <c r="D62" s="741"/>
      <c r="E62" s="741"/>
      <c r="F62" s="741">
        <f>F61</f>
        <v>1049.6736000000001</v>
      </c>
      <c r="H62" s="741"/>
      <c r="I62" s="741"/>
      <c r="J62" s="741"/>
      <c r="K62" s="741"/>
      <c r="M62" s="741"/>
      <c r="N62" s="741"/>
      <c r="O62" s="741"/>
      <c r="P62" s="741"/>
      <c r="R62" s="771"/>
    </row>
    <row r="63" spans="2:18">
      <c r="B63" s="742" t="s">
        <v>757</v>
      </c>
      <c r="C63" s="741"/>
      <c r="D63" s="741"/>
      <c r="E63" s="741"/>
      <c r="F63" s="741">
        <f>F62</f>
        <v>1049.6736000000001</v>
      </c>
      <c r="H63" s="741"/>
      <c r="I63" s="741"/>
      <c r="J63" s="741"/>
      <c r="K63" s="741"/>
      <c r="M63" s="741"/>
      <c r="N63" s="741"/>
      <c r="O63" s="741"/>
      <c r="P63" s="741"/>
    </row>
    <row r="64" spans="2:18">
      <c r="B64" s="742" t="s">
        <v>758</v>
      </c>
      <c r="C64" s="741"/>
      <c r="D64" s="741"/>
      <c r="E64" s="741"/>
      <c r="F64" s="741">
        <f>F63</f>
        <v>1049.6736000000001</v>
      </c>
      <c r="H64" s="741"/>
      <c r="I64" s="741"/>
      <c r="J64" s="741"/>
      <c r="K64" s="741"/>
      <c r="M64" s="741"/>
      <c r="N64" s="741"/>
      <c r="O64" s="741"/>
      <c r="P64" s="741"/>
    </row>
    <row r="65" spans="2:18">
      <c r="B65" s="742" t="s">
        <v>759</v>
      </c>
      <c r="C65" s="741"/>
      <c r="D65" s="741"/>
      <c r="E65" s="741"/>
      <c r="F65" s="741">
        <f>F64</f>
        <v>1049.6736000000001</v>
      </c>
      <c r="H65" s="741"/>
      <c r="I65" s="741"/>
      <c r="J65" s="741"/>
      <c r="K65" s="741"/>
      <c r="M65" s="741"/>
      <c r="N65" s="741"/>
      <c r="O65" s="741"/>
      <c r="P65" s="741"/>
    </row>
    <row r="66" spans="2:18">
      <c r="B66" s="742" t="s">
        <v>760</v>
      </c>
      <c r="C66" s="741"/>
      <c r="D66" s="741"/>
      <c r="E66" s="741"/>
      <c r="F66" s="741">
        <f>F65</f>
        <v>1049.6736000000001</v>
      </c>
      <c r="H66" s="753" t="s">
        <v>26</v>
      </c>
      <c r="I66" s="754"/>
      <c r="J66" s="754"/>
      <c r="K66" s="750">
        <f>SUM(K48:K65)</f>
        <v>272.36</v>
      </c>
      <c r="M66" s="753" t="s">
        <v>26</v>
      </c>
      <c r="N66" s="754"/>
      <c r="O66" s="754"/>
      <c r="P66" s="751">
        <f>SUM(P48:P65)</f>
        <v>143.28</v>
      </c>
      <c r="R66" s="775">
        <f>K66-P66</f>
        <v>129.08000000000001</v>
      </c>
    </row>
    <row r="67" spans="2:18">
      <c r="B67" s="802" t="s">
        <v>832</v>
      </c>
      <c r="H67" s="802" t="s">
        <v>833</v>
      </c>
    </row>
    <row r="70" spans="2:18" ht="21">
      <c r="B70" s="743" t="s">
        <v>834</v>
      </c>
    </row>
    <row r="72" spans="2:18" ht="21">
      <c r="B72" s="743" t="s">
        <v>789</v>
      </c>
      <c r="C72" s="744"/>
      <c r="E72" s="744"/>
      <c r="F72" s="744"/>
      <c r="H72" s="743" t="s">
        <v>797</v>
      </c>
    </row>
    <row r="73" spans="2:18" ht="15" customHeight="1">
      <c r="B73" s="888" t="s">
        <v>684</v>
      </c>
      <c r="C73" s="889"/>
      <c r="D73" s="889"/>
      <c r="E73" s="889"/>
      <c r="F73" s="890"/>
      <c r="H73" s="12" t="s">
        <v>692</v>
      </c>
      <c r="M73" s="12" t="s">
        <v>693</v>
      </c>
    </row>
    <row r="74" spans="2:18" ht="45">
      <c r="B74" s="756" t="s">
        <v>62</v>
      </c>
      <c r="C74" s="756" t="s">
        <v>685</v>
      </c>
      <c r="D74" s="756" t="s">
        <v>686</v>
      </c>
      <c r="E74" s="756" t="s">
        <v>688</v>
      </c>
      <c r="F74" s="756" t="s">
        <v>687</v>
      </c>
      <c r="H74" s="756" t="s">
        <v>689</v>
      </c>
      <c r="I74" s="756" t="s">
        <v>772</v>
      </c>
      <c r="J74" s="756" t="s">
        <v>691</v>
      </c>
      <c r="K74" s="756" t="s">
        <v>685</v>
      </c>
      <c r="M74" s="756" t="s">
        <v>689</v>
      </c>
      <c r="N74" s="756" t="s">
        <v>772</v>
      </c>
      <c r="O74" s="756" t="s">
        <v>691</v>
      </c>
      <c r="P74" s="756" t="s">
        <v>685</v>
      </c>
    </row>
    <row r="75" spans="2:18" ht="33">
      <c r="B75" s="756"/>
      <c r="C75" s="756" t="s">
        <v>695</v>
      </c>
      <c r="D75" s="756" t="s">
        <v>696</v>
      </c>
      <c r="E75" s="756" t="s">
        <v>697</v>
      </c>
      <c r="F75" s="756" t="s">
        <v>698</v>
      </c>
      <c r="H75" s="756"/>
      <c r="I75" s="756" t="s">
        <v>699</v>
      </c>
      <c r="J75" s="756" t="s">
        <v>700</v>
      </c>
      <c r="K75" s="756" t="s">
        <v>773</v>
      </c>
      <c r="M75" s="756"/>
      <c r="N75" s="756" t="s">
        <v>702</v>
      </c>
      <c r="O75" s="756" t="s">
        <v>703</v>
      </c>
      <c r="P75" s="756" t="s">
        <v>774</v>
      </c>
    </row>
    <row r="76" spans="2:18">
      <c r="B76" s="742">
        <v>41640</v>
      </c>
      <c r="C76" s="750"/>
      <c r="D76" s="748"/>
      <c r="E76" s="741"/>
      <c r="F76" s="741"/>
      <c r="H76" s="741" t="s">
        <v>775</v>
      </c>
      <c r="I76" s="741">
        <v>130</v>
      </c>
      <c r="J76" s="741">
        <v>786</v>
      </c>
      <c r="K76" s="741">
        <f>J76*I76/1000</f>
        <v>102.18</v>
      </c>
      <c r="M76" s="741" t="s">
        <v>776</v>
      </c>
      <c r="N76" s="741">
        <v>38</v>
      </c>
      <c r="O76" s="741">
        <v>16</v>
      </c>
      <c r="P76" s="741">
        <f>N76*O76/1000</f>
        <v>0.60799999999999998</v>
      </c>
    </row>
    <row r="77" spans="2:18">
      <c r="B77" s="742">
        <v>41974</v>
      </c>
      <c r="C77" s="751"/>
      <c r="D77" s="752"/>
      <c r="E77" s="741"/>
      <c r="F77" s="749">
        <f>D77*E77</f>
        <v>0</v>
      </c>
      <c r="H77" s="741" t="s">
        <v>777</v>
      </c>
      <c r="I77" s="741">
        <v>190</v>
      </c>
      <c r="J77" s="741">
        <v>8</v>
      </c>
      <c r="K77" s="741">
        <f>J77*I77/1000</f>
        <v>1.52</v>
      </c>
      <c r="M77" s="741" t="s">
        <v>776</v>
      </c>
      <c r="N77" s="741">
        <v>43</v>
      </c>
      <c r="O77" s="741">
        <v>361</v>
      </c>
      <c r="P77" s="741">
        <f t="shared" ref="P77:P85" si="8">N77*O77/1000</f>
        <v>15.523</v>
      </c>
    </row>
    <row r="78" spans="2:18">
      <c r="B78" s="742">
        <v>42583</v>
      </c>
      <c r="C78" s="772">
        <v>139.57</v>
      </c>
      <c r="D78" s="752"/>
      <c r="E78" s="741"/>
      <c r="F78" s="741"/>
      <c r="H78" s="741" t="s">
        <v>778</v>
      </c>
      <c r="I78" s="741">
        <v>310</v>
      </c>
      <c r="J78" s="741">
        <v>8</v>
      </c>
      <c r="K78" s="741">
        <f>J78*I78/1000</f>
        <v>2.48</v>
      </c>
      <c r="M78" s="741" t="s">
        <v>776</v>
      </c>
      <c r="N78" s="741">
        <v>48</v>
      </c>
      <c r="O78" s="741">
        <v>132</v>
      </c>
      <c r="P78" s="741">
        <f t="shared" si="8"/>
        <v>6.3360000000000003</v>
      </c>
    </row>
    <row r="79" spans="2:18">
      <c r="B79" s="742">
        <v>42614</v>
      </c>
      <c r="C79" s="772">
        <v>139.57</v>
      </c>
      <c r="D79" s="752">
        <f>$C$78-C79</f>
        <v>0</v>
      </c>
      <c r="E79" s="741">
        <v>0.72</v>
      </c>
      <c r="F79" s="770">
        <f>E79*D79</f>
        <v>0</v>
      </c>
      <c r="H79" s="741"/>
      <c r="I79" s="741"/>
      <c r="J79" s="741"/>
      <c r="K79" s="741"/>
      <c r="M79" s="741" t="s">
        <v>776</v>
      </c>
      <c r="N79" s="741">
        <v>53</v>
      </c>
      <c r="O79" s="741">
        <v>145</v>
      </c>
      <c r="P79" s="741">
        <f t="shared" si="8"/>
        <v>7.6849999999999996</v>
      </c>
    </row>
    <row r="80" spans="2:18">
      <c r="B80" s="742">
        <v>42644</v>
      </c>
      <c r="C80" s="772">
        <v>80.25</v>
      </c>
      <c r="D80" s="752">
        <f>$C$78-C80</f>
        <v>59.319999999999993</v>
      </c>
      <c r="E80" s="741">
        <v>0.72</v>
      </c>
      <c r="F80" s="770">
        <f>E80*D80</f>
        <v>42.710399999999993</v>
      </c>
      <c r="H80" s="741"/>
      <c r="I80" s="741"/>
      <c r="J80" s="741"/>
      <c r="K80" s="741"/>
      <c r="M80" s="741" t="s">
        <v>776</v>
      </c>
      <c r="N80" s="741">
        <v>56</v>
      </c>
      <c r="O80" s="741">
        <v>12</v>
      </c>
      <c r="P80" s="741">
        <f t="shared" si="8"/>
        <v>0.67200000000000004</v>
      </c>
    </row>
    <row r="81" spans="2:18">
      <c r="B81" s="742">
        <v>42675</v>
      </c>
      <c r="C81" s="772">
        <v>80.42</v>
      </c>
      <c r="D81" s="752">
        <f>$C$78-C81</f>
        <v>59.149999999999991</v>
      </c>
      <c r="E81" s="741">
        <v>0.72</v>
      </c>
      <c r="F81" s="770">
        <f>E81*D81</f>
        <v>42.587999999999994</v>
      </c>
      <c r="H81" s="741"/>
      <c r="I81" s="741"/>
      <c r="J81" s="741"/>
      <c r="K81" s="741"/>
      <c r="M81" s="741" t="s">
        <v>776</v>
      </c>
      <c r="N81" s="741">
        <v>65</v>
      </c>
      <c r="O81" s="741">
        <v>25</v>
      </c>
      <c r="P81" s="741">
        <f t="shared" si="8"/>
        <v>1.625</v>
      </c>
      <c r="R81" s="773"/>
    </row>
    <row r="82" spans="2:18">
      <c r="B82" s="742">
        <v>42705</v>
      </c>
      <c r="C82" s="772">
        <v>80.42</v>
      </c>
      <c r="D82" s="752">
        <f>$C$78-C82</f>
        <v>59.149999999999991</v>
      </c>
      <c r="E82" s="741">
        <v>0.72</v>
      </c>
      <c r="F82" s="770">
        <f>E82*D82</f>
        <v>42.587999999999994</v>
      </c>
      <c r="H82" s="741"/>
      <c r="I82" s="741"/>
      <c r="J82" s="741"/>
      <c r="K82" s="741"/>
      <c r="M82" s="741" t="s">
        <v>776</v>
      </c>
      <c r="N82" s="741">
        <v>73</v>
      </c>
      <c r="O82" s="741">
        <v>31</v>
      </c>
      <c r="P82" s="741">
        <f t="shared" si="8"/>
        <v>2.2629999999999999</v>
      </c>
    </row>
    <row r="83" spans="2:18">
      <c r="B83" s="753" t="s">
        <v>26</v>
      </c>
      <c r="C83" s="754"/>
      <c r="D83" s="754"/>
      <c r="E83" s="754"/>
      <c r="F83" s="774">
        <v>0</v>
      </c>
      <c r="H83" s="741"/>
      <c r="I83" s="741"/>
      <c r="J83" s="741"/>
      <c r="K83" s="741"/>
      <c r="M83" s="741" t="s">
        <v>776</v>
      </c>
      <c r="N83" s="741">
        <v>83</v>
      </c>
      <c r="O83" s="741">
        <v>71</v>
      </c>
      <c r="P83" s="741">
        <f t="shared" si="8"/>
        <v>5.8929999999999998</v>
      </c>
    </row>
    <row r="84" spans="2:18">
      <c r="B84" s="742" t="s">
        <v>755</v>
      </c>
      <c r="C84" s="741"/>
      <c r="D84" s="741"/>
      <c r="E84" s="741"/>
      <c r="F84" s="770"/>
      <c r="H84" s="741"/>
      <c r="I84" s="741"/>
      <c r="J84" s="741"/>
      <c r="K84" s="741"/>
      <c r="M84" s="741" t="s">
        <v>776</v>
      </c>
      <c r="N84" s="741">
        <v>91</v>
      </c>
      <c r="O84" s="741">
        <v>1</v>
      </c>
      <c r="P84" s="741">
        <f t="shared" si="8"/>
        <v>9.0999999999999998E-2</v>
      </c>
    </row>
    <row r="85" spans="2:18">
      <c r="B85" s="742" t="s">
        <v>756</v>
      </c>
      <c r="C85" s="741"/>
      <c r="D85" s="741"/>
      <c r="E85" s="741"/>
      <c r="F85" s="770">
        <f>SUM(F79:F82)</f>
        <v>127.88639999999998</v>
      </c>
      <c r="H85" s="741"/>
      <c r="I85" s="741"/>
      <c r="J85" s="741"/>
      <c r="K85" s="741"/>
      <c r="M85" s="741" t="s">
        <v>776</v>
      </c>
      <c r="N85" s="741">
        <v>101</v>
      </c>
      <c r="O85" s="741">
        <v>8</v>
      </c>
      <c r="P85" s="741">
        <f t="shared" si="8"/>
        <v>0.80800000000000005</v>
      </c>
    </row>
    <row r="86" spans="2:18">
      <c r="B86" s="742" t="s">
        <v>757</v>
      </c>
      <c r="C86" s="741"/>
      <c r="D86" s="741"/>
      <c r="E86" s="741"/>
      <c r="F86" s="770">
        <f>F82*12</f>
        <v>511.05599999999993</v>
      </c>
      <c r="H86" s="741"/>
      <c r="I86" s="741"/>
      <c r="J86" s="741"/>
      <c r="K86" s="741"/>
      <c r="M86" s="741"/>
      <c r="N86" s="741"/>
      <c r="O86" s="741"/>
      <c r="P86" s="741"/>
    </row>
    <row r="87" spans="2:18">
      <c r="B87" s="742" t="s">
        <v>758</v>
      </c>
      <c r="C87" s="741"/>
      <c r="D87" s="741"/>
      <c r="E87" s="741"/>
      <c r="F87" s="770">
        <f>F86</f>
        <v>511.05599999999993</v>
      </c>
      <c r="H87" s="741"/>
      <c r="I87" s="741"/>
      <c r="J87" s="741"/>
      <c r="K87" s="741"/>
      <c r="M87" s="741"/>
      <c r="N87" s="741"/>
      <c r="O87" s="741"/>
      <c r="P87" s="741"/>
    </row>
    <row r="88" spans="2:18">
      <c r="B88" s="742" t="s">
        <v>759</v>
      </c>
      <c r="C88" s="741"/>
      <c r="D88" s="741"/>
      <c r="E88" s="741"/>
      <c r="F88" s="770">
        <f>F87</f>
        <v>511.05599999999993</v>
      </c>
      <c r="H88" s="741"/>
      <c r="I88" s="741"/>
      <c r="J88" s="741"/>
      <c r="K88" s="741"/>
      <c r="M88" s="741"/>
      <c r="N88" s="741"/>
      <c r="O88" s="741"/>
      <c r="P88" s="741"/>
    </row>
    <row r="89" spans="2:18">
      <c r="B89" s="742" t="s">
        <v>760</v>
      </c>
      <c r="C89" s="741"/>
      <c r="D89" s="741"/>
      <c r="E89" s="741"/>
      <c r="F89" s="770">
        <f>F88</f>
        <v>511.05599999999993</v>
      </c>
      <c r="H89" s="753" t="s">
        <v>26</v>
      </c>
      <c r="I89" s="754"/>
      <c r="J89" s="754"/>
      <c r="K89" s="750">
        <f>SUM(K76:K88)</f>
        <v>106.18</v>
      </c>
      <c r="M89" s="753" t="s">
        <v>26</v>
      </c>
      <c r="N89" s="754"/>
      <c r="O89" s="754"/>
      <c r="P89" s="751">
        <f>SUM(P76:P88)</f>
        <v>41.503999999999998</v>
      </c>
      <c r="Q89" s="775"/>
      <c r="R89" s="775">
        <f>K89-P89</f>
        <v>64.676000000000016</v>
      </c>
    </row>
    <row r="90" spans="2:18">
      <c r="B90" s="802" t="s">
        <v>832</v>
      </c>
      <c r="H90" s="802" t="s">
        <v>833</v>
      </c>
    </row>
    <row r="91" spans="2:18">
      <c r="B91" s="802"/>
      <c r="H91" s="802"/>
    </row>
    <row r="92" spans="2:18" ht="21">
      <c r="B92" s="743" t="s">
        <v>835</v>
      </c>
    </row>
    <row r="94" spans="2:18" ht="21">
      <c r="B94" s="743" t="s">
        <v>790</v>
      </c>
      <c r="C94" s="744"/>
      <c r="E94" s="744"/>
      <c r="F94" s="744"/>
      <c r="H94" s="743" t="s">
        <v>830</v>
      </c>
    </row>
    <row r="95" spans="2:18">
      <c r="B95" s="888" t="s">
        <v>684</v>
      </c>
      <c r="C95" s="889"/>
      <c r="D95" s="889"/>
      <c r="E95" s="889"/>
      <c r="F95" s="890"/>
      <c r="H95" s="12" t="s">
        <v>692</v>
      </c>
      <c r="M95" s="12" t="s">
        <v>693</v>
      </c>
    </row>
    <row r="96" spans="2:18" ht="45">
      <c r="B96" s="777" t="s">
        <v>62</v>
      </c>
      <c r="C96" s="777" t="s">
        <v>685</v>
      </c>
      <c r="D96" s="777" t="s">
        <v>686</v>
      </c>
      <c r="E96" s="777" t="s">
        <v>688</v>
      </c>
      <c r="F96" s="777" t="s">
        <v>687</v>
      </c>
      <c r="H96" s="777" t="s">
        <v>689</v>
      </c>
      <c r="I96" s="777" t="s">
        <v>772</v>
      </c>
      <c r="J96" s="777" t="s">
        <v>691</v>
      </c>
      <c r="K96" s="777" t="s">
        <v>685</v>
      </c>
      <c r="M96" s="777" t="s">
        <v>689</v>
      </c>
      <c r="N96" s="777" t="s">
        <v>772</v>
      </c>
      <c r="O96" s="777" t="s">
        <v>691</v>
      </c>
      <c r="P96" s="777" t="s">
        <v>685</v>
      </c>
    </row>
    <row r="97" spans="2:18" ht="33">
      <c r="B97" s="777"/>
      <c r="C97" s="777" t="s">
        <v>695</v>
      </c>
      <c r="D97" s="777" t="s">
        <v>696</v>
      </c>
      <c r="E97" s="777" t="s">
        <v>697</v>
      </c>
      <c r="F97" s="777" t="s">
        <v>698</v>
      </c>
      <c r="H97" s="777"/>
      <c r="I97" s="777" t="s">
        <v>699</v>
      </c>
      <c r="J97" s="777" t="s">
        <v>700</v>
      </c>
      <c r="K97" s="777" t="s">
        <v>773</v>
      </c>
      <c r="M97" s="777"/>
      <c r="N97" s="777" t="s">
        <v>702</v>
      </c>
      <c r="O97" s="777" t="s">
        <v>703</v>
      </c>
      <c r="P97" s="777" t="s">
        <v>774</v>
      </c>
    </row>
    <row r="98" spans="2:18">
      <c r="B98" s="742">
        <v>41640</v>
      </c>
      <c r="C98" s="750"/>
      <c r="D98" s="748"/>
      <c r="E98" s="741"/>
      <c r="F98" s="741"/>
      <c r="H98" s="741"/>
      <c r="I98" s="741"/>
      <c r="J98" s="762"/>
      <c r="K98" s="741"/>
      <c r="M98" s="741"/>
      <c r="N98" s="741"/>
      <c r="O98" s="762"/>
      <c r="P98" s="741"/>
    </row>
    <row r="99" spans="2:18">
      <c r="B99" s="742">
        <v>41974</v>
      </c>
      <c r="C99" s="751"/>
      <c r="D99" s="752">
        <f t="shared" ref="D99:D104" si="9">$C$98-C99</f>
        <v>0</v>
      </c>
      <c r="E99" s="741"/>
      <c r="F99" s="749">
        <f>D99*E99</f>
        <v>0</v>
      </c>
      <c r="H99" s="741"/>
      <c r="I99" s="741"/>
      <c r="J99" s="762"/>
      <c r="K99" s="741"/>
      <c r="M99" s="741"/>
      <c r="N99" s="741"/>
      <c r="O99" s="762"/>
      <c r="P99" s="741"/>
    </row>
    <row r="100" spans="2:18">
      <c r="B100" s="742">
        <v>42583</v>
      </c>
      <c r="C100" s="772"/>
      <c r="D100" s="752">
        <f t="shared" si="9"/>
        <v>0</v>
      </c>
      <c r="E100" s="741"/>
      <c r="F100" s="741"/>
      <c r="H100" s="741"/>
      <c r="I100" s="741"/>
      <c r="J100" s="741"/>
      <c r="K100" s="741"/>
      <c r="M100" s="741"/>
      <c r="N100" s="741"/>
      <c r="O100" s="741"/>
      <c r="P100" s="741"/>
    </row>
    <row r="101" spans="2:18">
      <c r="B101" s="742">
        <v>42614</v>
      </c>
      <c r="C101" s="772"/>
      <c r="D101" s="752">
        <f t="shared" si="9"/>
        <v>0</v>
      </c>
      <c r="E101" s="741">
        <v>0.72</v>
      </c>
      <c r="F101" s="770">
        <f>E101*D101</f>
        <v>0</v>
      </c>
      <c r="H101" s="741"/>
      <c r="I101" s="741"/>
      <c r="J101" s="741"/>
      <c r="K101" s="741"/>
      <c r="M101" s="741"/>
      <c r="N101" s="741"/>
      <c r="O101" s="741"/>
      <c r="P101" s="741"/>
    </row>
    <row r="102" spans="2:18">
      <c r="B102" s="742">
        <v>42644</v>
      </c>
      <c r="C102" s="772"/>
      <c r="D102" s="752">
        <f t="shared" si="9"/>
        <v>0</v>
      </c>
      <c r="E102" s="741">
        <v>0.72</v>
      </c>
      <c r="F102" s="770">
        <f>E102*D102</f>
        <v>0</v>
      </c>
      <c r="H102" s="741"/>
      <c r="I102" s="741"/>
      <c r="J102" s="741"/>
      <c r="K102" s="741"/>
      <c r="M102" s="741"/>
      <c r="N102" s="741"/>
      <c r="O102" s="741"/>
      <c r="P102" s="741"/>
    </row>
    <row r="103" spans="2:18">
      <c r="B103" s="742">
        <v>42675</v>
      </c>
      <c r="C103" s="772"/>
      <c r="D103" s="752">
        <f t="shared" si="9"/>
        <v>0</v>
      </c>
      <c r="E103" s="741">
        <v>0.72</v>
      </c>
      <c r="F103" s="770">
        <f>E103*D103</f>
        <v>0</v>
      </c>
      <c r="H103" s="741"/>
      <c r="I103" s="741"/>
      <c r="J103" s="741"/>
      <c r="K103" s="741"/>
      <c r="M103" s="741"/>
      <c r="N103" s="741"/>
      <c r="O103" s="741"/>
      <c r="P103" s="741"/>
    </row>
    <row r="104" spans="2:18">
      <c r="B104" s="742">
        <v>42705</v>
      </c>
      <c r="C104" s="772"/>
      <c r="D104" s="752">
        <f t="shared" si="9"/>
        <v>0</v>
      </c>
      <c r="E104" s="741">
        <v>0.72</v>
      </c>
      <c r="F104" s="770">
        <f>E104*D104</f>
        <v>0</v>
      </c>
      <c r="H104" s="741"/>
      <c r="I104" s="741"/>
      <c r="J104" s="741"/>
      <c r="K104" s="741"/>
      <c r="M104" s="741"/>
      <c r="N104" s="741"/>
      <c r="O104" s="741"/>
      <c r="P104" s="741"/>
    </row>
    <row r="105" spans="2:18">
      <c r="B105" s="753" t="s">
        <v>26</v>
      </c>
      <c r="C105" s="754"/>
      <c r="D105" s="754"/>
      <c r="E105" s="754"/>
      <c r="F105" s="774">
        <v>0</v>
      </c>
      <c r="H105" s="741"/>
      <c r="I105" s="741"/>
      <c r="J105" s="741"/>
      <c r="K105" s="741"/>
      <c r="M105" s="741"/>
      <c r="N105" s="741"/>
      <c r="O105" s="741"/>
      <c r="P105" s="741"/>
    </row>
    <row r="106" spans="2:18">
      <c r="B106" s="742" t="s">
        <v>755</v>
      </c>
      <c r="C106" s="741"/>
      <c r="D106" s="741"/>
      <c r="E106" s="741"/>
      <c r="F106" s="770"/>
      <c r="H106" s="741"/>
      <c r="I106" s="741"/>
      <c r="J106" s="741"/>
      <c r="K106" s="741"/>
      <c r="M106" s="741"/>
      <c r="N106" s="741"/>
      <c r="O106" s="741"/>
      <c r="P106" s="741"/>
    </row>
    <row r="107" spans="2:18">
      <c r="B107" s="742" t="s">
        <v>756</v>
      </c>
      <c r="C107" s="741"/>
      <c r="D107" s="741"/>
      <c r="E107" s="741"/>
      <c r="F107" s="770">
        <f>SUM(F101:F104)</f>
        <v>0</v>
      </c>
      <c r="H107" s="741"/>
      <c r="I107" s="741"/>
      <c r="J107" s="741"/>
      <c r="K107" s="741"/>
      <c r="M107" s="741"/>
      <c r="N107" s="741"/>
      <c r="O107" s="741"/>
      <c r="P107" s="741"/>
    </row>
    <row r="108" spans="2:18">
      <c r="B108" s="742" t="s">
        <v>757</v>
      </c>
      <c r="C108" s="741"/>
      <c r="D108" s="741"/>
      <c r="E108" s="741"/>
      <c r="F108" s="770">
        <f>F104*12</f>
        <v>0</v>
      </c>
      <c r="H108" s="741"/>
      <c r="I108" s="741"/>
      <c r="J108" s="741"/>
      <c r="K108" s="741"/>
      <c r="M108" s="741"/>
      <c r="N108" s="741"/>
      <c r="O108" s="741"/>
      <c r="P108" s="741"/>
    </row>
    <row r="109" spans="2:18">
      <c r="B109" s="742" t="s">
        <v>758</v>
      </c>
      <c r="C109" s="741"/>
      <c r="D109" s="741"/>
      <c r="E109" s="741"/>
      <c r="F109" s="770">
        <f>F108</f>
        <v>0</v>
      </c>
      <c r="H109" s="741"/>
      <c r="I109" s="741"/>
      <c r="J109" s="741"/>
      <c r="K109" s="741"/>
      <c r="M109" s="741"/>
      <c r="N109" s="741"/>
      <c r="O109" s="741"/>
      <c r="P109" s="741"/>
    </row>
    <row r="110" spans="2:18">
      <c r="B110" s="742" t="s">
        <v>759</v>
      </c>
      <c r="C110" s="741"/>
      <c r="D110" s="741"/>
      <c r="E110" s="741"/>
      <c r="F110" s="770">
        <f>F109</f>
        <v>0</v>
      </c>
      <c r="H110" s="741"/>
      <c r="I110" s="741"/>
      <c r="J110" s="741"/>
      <c r="K110" s="741"/>
      <c r="M110" s="741"/>
      <c r="N110" s="741"/>
      <c r="O110" s="741"/>
      <c r="P110" s="741"/>
    </row>
    <row r="111" spans="2:18">
      <c r="B111" s="742" t="s">
        <v>760</v>
      </c>
      <c r="C111" s="741"/>
      <c r="D111" s="741"/>
      <c r="E111" s="741"/>
      <c r="F111" s="770">
        <f>F110</f>
        <v>0</v>
      </c>
      <c r="H111" s="753" t="s">
        <v>26</v>
      </c>
      <c r="I111" s="754"/>
      <c r="J111" s="754"/>
      <c r="K111" s="750">
        <f>SUM(K98:K110)</f>
        <v>0</v>
      </c>
      <c r="M111" s="753" t="s">
        <v>26</v>
      </c>
      <c r="N111" s="754"/>
      <c r="O111" s="754"/>
      <c r="P111" s="751">
        <f>SUM(P98:P110)</f>
        <v>0</v>
      </c>
      <c r="R111" s="775">
        <f>K111-P111</f>
        <v>0</v>
      </c>
    </row>
    <row r="112" spans="2:18">
      <c r="B112" s="802" t="s">
        <v>836</v>
      </c>
    </row>
    <row r="115" spans="2:16" ht="21">
      <c r="B115" s="743" t="s">
        <v>792</v>
      </c>
    </row>
    <row r="117" spans="2:16" ht="21">
      <c r="B117" s="743" t="s">
        <v>791</v>
      </c>
      <c r="C117" s="744"/>
      <c r="E117" s="744"/>
      <c r="F117" s="744"/>
      <c r="H117" s="743" t="s">
        <v>819</v>
      </c>
    </row>
    <row r="118" spans="2:16" ht="15" customHeight="1">
      <c r="B118" s="888" t="s">
        <v>684</v>
      </c>
      <c r="C118" s="889"/>
      <c r="D118" s="889"/>
      <c r="E118" s="889"/>
      <c r="F118" s="890"/>
      <c r="H118" s="12" t="s">
        <v>692</v>
      </c>
      <c r="M118" s="12" t="s">
        <v>693</v>
      </c>
    </row>
    <row r="119" spans="2:16" ht="45">
      <c r="B119" s="756" t="s">
        <v>62</v>
      </c>
      <c r="C119" s="756" t="s">
        <v>685</v>
      </c>
      <c r="D119" s="756" t="s">
        <v>686</v>
      </c>
      <c r="E119" s="756" t="s">
        <v>688</v>
      </c>
      <c r="F119" s="756" t="s">
        <v>687</v>
      </c>
      <c r="H119" s="756" t="s">
        <v>689</v>
      </c>
      <c r="I119" s="756" t="s">
        <v>690</v>
      </c>
      <c r="J119" s="756" t="s">
        <v>691</v>
      </c>
      <c r="K119" s="756" t="s">
        <v>685</v>
      </c>
      <c r="M119" s="756" t="s">
        <v>689</v>
      </c>
      <c r="N119" s="756" t="s">
        <v>772</v>
      </c>
      <c r="O119" s="756" t="s">
        <v>691</v>
      </c>
      <c r="P119" s="756" t="s">
        <v>685</v>
      </c>
    </row>
    <row r="120" spans="2:16" ht="33">
      <c r="B120" s="756"/>
      <c r="C120" s="756" t="s">
        <v>695</v>
      </c>
      <c r="D120" s="756" t="s">
        <v>696</v>
      </c>
      <c r="E120" s="756" t="s">
        <v>697</v>
      </c>
      <c r="F120" s="756" t="s">
        <v>698</v>
      </c>
      <c r="H120" s="756"/>
      <c r="I120" s="756" t="s">
        <v>699</v>
      </c>
      <c r="J120" s="756" t="s">
        <v>700</v>
      </c>
      <c r="K120" s="756" t="s">
        <v>701</v>
      </c>
      <c r="M120" s="756"/>
      <c r="N120" s="756" t="s">
        <v>702</v>
      </c>
      <c r="O120" s="756" t="s">
        <v>703</v>
      </c>
      <c r="P120" s="756" t="s">
        <v>774</v>
      </c>
    </row>
    <row r="121" spans="2:16">
      <c r="B121" s="742">
        <v>42736</v>
      </c>
      <c r="C121" s="750"/>
      <c r="D121" s="748"/>
      <c r="E121" s="741"/>
      <c r="F121" s="741"/>
      <c r="H121" s="741" t="s">
        <v>902</v>
      </c>
      <c r="I121" s="741">
        <v>100</v>
      </c>
      <c r="J121" s="741">
        <v>4</v>
      </c>
      <c r="K121" s="741">
        <f>I121*J121/1000</f>
        <v>0.4</v>
      </c>
      <c r="M121" s="741" t="s">
        <v>903</v>
      </c>
      <c r="N121" s="741">
        <v>18</v>
      </c>
      <c r="O121" s="741">
        <v>1</v>
      </c>
      <c r="P121" s="770">
        <f>N121*O121/1000</f>
        <v>1.7999999999999999E-2</v>
      </c>
    </row>
    <row r="122" spans="2:16">
      <c r="B122" s="742">
        <v>42767</v>
      </c>
      <c r="C122" s="751"/>
      <c r="D122" s="752"/>
      <c r="E122" s="741"/>
      <c r="F122" s="749">
        <f>D122*E122</f>
        <v>0</v>
      </c>
      <c r="H122" s="741" t="s">
        <v>904</v>
      </c>
      <c r="I122" s="741">
        <v>100</v>
      </c>
      <c r="J122" s="741">
        <v>31</v>
      </c>
      <c r="K122" s="741">
        <f t="shared" ref="K122:K124" si="10">I122*J122/1000</f>
        <v>3.1</v>
      </c>
      <c r="M122" s="741" t="s">
        <v>905</v>
      </c>
      <c r="N122" s="741">
        <v>38</v>
      </c>
      <c r="O122" s="741">
        <v>301</v>
      </c>
      <c r="P122" s="770">
        <f t="shared" ref="P122:P141" si="11">N122*O122/1000</f>
        <v>11.438000000000001</v>
      </c>
    </row>
    <row r="123" spans="2:16">
      <c r="B123" s="742">
        <v>42795</v>
      </c>
      <c r="C123" s="741"/>
      <c r="D123" s="741"/>
      <c r="E123" s="741"/>
      <c r="F123" s="741"/>
      <c r="H123" s="741" t="s">
        <v>906</v>
      </c>
      <c r="I123" s="741">
        <v>100</v>
      </c>
      <c r="J123" s="741">
        <v>1</v>
      </c>
      <c r="K123" s="741">
        <f t="shared" si="10"/>
        <v>0.1</v>
      </c>
      <c r="M123" s="741" t="s">
        <v>907</v>
      </c>
      <c r="N123" s="741">
        <v>40</v>
      </c>
      <c r="O123" s="741">
        <v>1914</v>
      </c>
      <c r="P123" s="770">
        <f t="shared" si="11"/>
        <v>76.56</v>
      </c>
    </row>
    <row r="124" spans="2:16">
      <c r="B124" s="742">
        <v>42826</v>
      </c>
      <c r="C124" s="741"/>
      <c r="D124" s="741"/>
      <c r="E124" s="741"/>
      <c r="F124" s="741"/>
      <c r="H124" s="741" t="s">
        <v>908</v>
      </c>
      <c r="I124" s="741">
        <v>130</v>
      </c>
      <c r="J124" s="741">
        <v>2753</v>
      </c>
      <c r="K124" s="741">
        <f t="shared" si="10"/>
        <v>357.89</v>
      </c>
      <c r="M124" s="741" t="s">
        <v>909</v>
      </c>
      <c r="N124" s="741">
        <v>43</v>
      </c>
      <c r="O124" s="741">
        <v>1286</v>
      </c>
      <c r="P124" s="770">
        <f t="shared" si="11"/>
        <v>55.298000000000002</v>
      </c>
    </row>
    <row r="125" spans="2:16">
      <c r="B125" s="742">
        <v>42856</v>
      </c>
      <c r="C125" s="741"/>
      <c r="D125" s="741"/>
      <c r="E125" s="741"/>
      <c r="F125" s="741"/>
      <c r="H125" s="741" t="s">
        <v>910</v>
      </c>
      <c r="I125" s="741">
        <v>130</v>
      </c>
      <c r="J125" s="741">
        <v>1</v>
      </c>
      <c r="K125" s="741">
        <f t="shared" ref="K125:K137" si="12">I125*J125/1000</f>
        <v>0.13</v>
      </c>
      <c r="M125" s="741" t="s">
        <v>911</v>
      </c>
      <c r="N125" s="741">
        <v>46</v>
      </c>
      <c r="O125" s="741">
        <v>124</v>
      </c>
      <c r="P125" s="770">
        <f t="shared" si="11"/>
        <v>5.7039999999999997</v>
      </c>
    </row>
    <row r="126" spans="2:16">
      <c r="B126" s="742">
        <v>42887</v>
      </c>
      <c r="C126" s="741"/>
      <c r="D126" s="741"/>
      <c r="E126" s="741"/>
      <c r="F126" s="741"/>
      <c r="H126" s="741" t="s">
        <v>912</v>
      </c>
      <c r="I126" s="741">
        <v>130</v>
      </c>
      <c r="J126" s="741">
        <v>124</v>
      </c>
      <c r="K126" s="741">
        <f t="shared" si="12"/>
        <v>16.12</v>
      </c>
      <c r="M126" s="741" t="s">
        <v>913</v>
      </c>
      <c r="N126" s="741">
        <v>49</v>
      </c>
      <c r="O126" s="741">
        <v>349</v>
      </c>
      <c r="P126" s="770">
        <f t="shared" si="11"/>
        <v>17.100999999999999</v>
      </c>
    </row>
    <row r="127" spans="2:16">
      <c r="B127" s="742">
        <v>42917</v>
      </c>
      <c r="C127" s="741"/>
      <c r="D127" s="741"/>
      <c r="E127" s="741"/>
      <c r="F127" s="741"/>
      <c r="H127" s="741" t="s">
        <v>914</v>
      </c>
      <c r="I127" s="741">
        <v>130</v>
      </c>
      <c r="J127" s="741">
        <v>1569</v>
      </c>
      <c r="K127" s="741">
        <f t="shared" si="12"/>
        <v>203.97</v>
      </c>
      <c r="M127" s="741" t="s">
        <v>915</v>
      </c>
      <c r="N127" s="741">
        <v>55</v>
      </c>
      <c r="O127" s="741">
        <v>254</v>
      </c>
      <c r="P127" s="770">
        <f t="shared" si="11"/>
        <v>13.97</v>
      </c>
    </row>
    <row r="128" spans="2:16">
      <c r="B128" s="742">
        <v>42948</v>
      </c>
      <c r="C128" s="779">
        <v>1258.19</v>
      </c>
      <c r="D128" s="741"/>
      <c r="E128" s="741"/>
      <c r="F128" s="741"/>
      <c r="H128" s="741" t="s">
        <v>916</v>
      </c>
      <c r="I128" s="741">
        <v>130</v>
      </c>
      <c r="J128" s="741">
        <v>8</v>
      </c>
      <c r="K128" s="741">
        <f t="shared" si="12"/>
        <v>1.04</v>
      </c>
      <c r="M128" s="741" t="s">
        <v>917</v>
      </c>
      <c r="N128" s="741">
        <v>57</v>
      </c>
      <c r="O128" s="741">
        <v>53</v>
      </c>
      <c r="P128" s="770">
        <f t="shared" si="11"/>
        <v>3.0209999999999999</v>
      </c>
    </row>
    <row r="129" spans="2:19">
      <c r="B129" s="742">
        <v>42979</v>
      </c>
      <c r="C129" s="779">
        <v>1129.8399999999999</v>
      </c>
      <c r="D129" s="779">
        <f>$C$128-C129</f>
        <v>128.35000000000014</v>
      </c>
      <c r="E129" s="741">
        <v>0.86</v>
      </c>
      <c r="F129" s="741">
        <v>114.23150000000012</v>
      </c>
      <c r="H129" s="741" t="s">
        <v>918</v>
      </c>
      <c r="I129" s="741">
        <v>130</v>
      </c>
      <c r="J129" s="741">
        <v>2</v>
      </c>
      <c r="K129" s="741">
        <f t="shared" si="12"/>
        <v>0.26</v>
      </c>
      <c r="M129" s="741" t="s">
        <v>919</v>
      </c>
      <c r="N129" s="741">
        <v>61</v>
      </c>
      <c r="O129" s="741">
        <v>213</v>
      </c>
      <c r="P129" s="770">
        <f t="shared" si="11"/>
        <v>12.993</v>
      </c>
    </row>
    <row r="130" spans="2:19">
      <c r="B130" s="742">
        <v>43009</v>
      </c>
      <c r="C130" s="779">
        <v>983.07</v>
      </c>
      <c r="D130" s="779">
        <f>$C$128-C130</f>
        <v>275.12</v>
      </c>
      <c r="E130" s="741">
        <v>0.86</v>
      </c>
      <c r="F130" s="741">
        <v>244.85680000000002</v>
      </c>
      <c r="H130" s="741" t="s">
        <v>920</v>
      </c>
      <c r="I130" s="741">
        <v>190</v>
      </c>
      <c r="J130" s="741">
        <v>108</v>
      </c>
      <c r="K130" s="741">
        <f t="shared" si="12"/>
        <v>20.52</v>
      </c>
      <c r="M130" s="741" t="s">
        <v>921</v>
      </c>
      <c r="N130" s="741">
        <v>62</v>
      </c>
      <c r="O130" s="741">
        <v>142</v>
      </c>
      <c r="P130" s="770">
        <f t="shared" si="11"/>
        <v>8.8040000000000003</v>
      </c>
    </row>
    <row r="131" spans="2:19">
      <c r="B131" s="742">
        <v>43040</v>
      </c>
      <c r="C131" s="779">
        <v>864.4</v>
      </c>
      <c r="D131" s="779">
        <f>$C$128-C131</f>
        <v>393.79000000000008</v>
      </c>
      <c r="E131" s="741">
        <v>0.86</v>
      </c>
      <c r="F131" s="741">
        <v>350.4731000000001</v>
      </c>
      <c r="H131" s="741" t="s">
        <v>922</v>
      </c>
      <c r="I131" s="741">
        <v>190</v>
      </c>
      <c r="J131" s="741">
        <v>407</v>
      </c>
      <c r="K131" s="741">
        <f t="shared" si="12"/>
        <v>77.33</v>
      </c>
      <c r="M131" s="741" t="s">
        <v>923</v>
      </c>
      <c r="N131" s="741">
        <v>69</v>
      </c>
      <c r="O131" s="741">
        <v>344</v>
      </c>
      <c r="P131" s="770">
        <f t="shared" si="11"/>
        <v>23.736000000000001</v>
      </c>
    </row>
    <row r="132" spans="2:19">
      <c r="B132" s="742">
        <v>43070</v>
      </c>
      <c r="C132" s="779">
        <v>767.77</v>
      </c>
      <c r="D132" s="779">
        <f>$C$128-C132</f>
        <v>490.42000000000007</v>
      </c>
      <c r="E132" s="741">
        <v>0.86</v>
      </c>
      <c r="F132" s="741">
        <v>436.4738000000001</v>
      </c>
      <c r="H132" s="741" t="s">
        <v>924</v>
      </c>
      <c r="I132" s="741">
        <v>190</v>
      </c>
      <c r="J132" s="741">
        <v>1</v>
      </c>
      <c r="K132" s="741">
        <f t="shared" si="12"/>
        <v>0.19</v>
      </c>
      <c r="M132" s="741" t="s">
        <v>925</v>
      </c>
      <c r="N132" s="741">
        <v>70</v>
      </c>
      <c r="O132" s="741">
        <v>40</v>
      </c>
      <c r="P132" s="770">
        <f t="shared" si="11"/>
        <v>2.8</v>
      </c>
    </row>
    <row r="133" spans="2:19">
      <c r="B133" s="753" t="s">
        <v>26</v>
      </c>
      <c r="C133" s="754"/>
      <c r="D133" s="754"/>
      <c r="E133" s="754"/>
      <c r="F133" s="755">
        <f>SUM(F122:F132)</f>
        <v>1146.0352000000003</v>
      </c>
      <c r="H133" s="741" t="s">
        <v>926</v>
      </c>
      <c r="I133" s="741">
        <v>240</v>
      </c>
      <c r="J133" s="741">
        <v>878</v>
      </c>
      <c r="K133" s="741">
        <f t="shared" si="12"/>
        <v>210.72</v>
      </c>
      <c r="M133" s="741" t="s">
        <v>927</v>
      </c>
      <c r="N133" s="741">
        <v>75</v>
      </c>
      <c r="O133" s="741">
        <v>67</v>
      </c>
      <c r="P133" s="770">
        <f t="shared" si="11"/>
        <v>5.0250000000000004</v>
      </c>
    </row>
    <row r="134" spans="2:19">
      <c r="B134" s="742">
        <v>43101</v>
      </c>
      <c r="C134" s="779">
        <v>597.01</v>
      </c>
      <c r="D134" s="779">
        <f>$C$128-C134</f>
        <v>661.18000000000006</v>
      </c>
      <c r="E134" s="741">
        <v>0.86</v>
      </c>
      <c r="F134" s="741">
        <f>E134*D134</f>
        <v>568.61480000000006</v>
      </c>
      <c r="H134" s="741" t="s">
        <v>928</v>
      </c>
      <c r="I134" s="741">
        <v>240</v>
      </c>
      <c r="J134" s="741">
        <v>2</v>
      </c>
      <c r="K134" s="741">
        <f t="shared" si="12"/>
        <v>0.48</v>
      </c>
      <c r="M134" s="741" t="s">
        <v>929</v>
      </c>
      <c r="N134" s="741">
        <v>79</v>
      </c>
      <c r="O134" s="741">
        <v>14</v>
      </c>
      <c r="P134" s="770">
        <f t="shared" si="11"/>
        <v>1.1060000000000001</v>
      </c>
    </row>
    <row r="135" spans="2:19">
      <c r="B135" s="742">
        <v>43132</v>
      </c>
      <c r="C135" s="779">
        <v>597.86</v>
      </c>
      <c r="D135" s="779">
        <f t="shared" ref="D135:D136" si="13">$C$128-C135</f>
        <v>660.33</v>
      </c>
      <c r="E135" s="741">
        <v>0.86</v>
      </c>
      <c r="F135" s="741">
        <f>E135*D135</f>
        <v>567.88380000000006</v>
      </c>
      <c r="H135" s="741" t="s">
        <v>930</v>
      </c>
      <c r="I135" s="741">
        <v>240</v>
      </c>
      <c r="J135" s="741">
        <v>51</v>
      </c>
      <c r="K135" s="741">
        <f t="shared" si="12"/>
        <v>12.24</v>
      </c>
      <c r="M135" s="741" t="s">
        <v>931</v>
      </c>
      <c r="N135" s="741">
        <v>88</v>
      </c>
      <c r="O135" s="741">
        <v>288</v>
      </c>
      <c r="P135" s="770">
        <f t="shared" si="11"/>
        <v>25.344000000000001</v>
      </c>
    </row>
    <row r="136" spans="2:19">
      <c r="B136" s="742">
        <v>43160</v>
      </c>
      <c r="C136" s="779">
        <v>594.03</v>
      </c>
      <c r="D136" s="779">
        <f t="shared" si="13"/>
        <v>664.16000000000008</v>
      </c>
      <c r="E136" s="741">
        <v>0.86</v>
      </c>
      <c r="F136" s="741">
        <f>E136*D136</f>
        <v>571.1776000000001</v>
      </c>
      <c r="H136" s="741" t="s">
        <v>932</v>
      </c>
      <c r="I136" s="741">
        <v>300</v>
      </c>
      <c r="J136" s="741">
        <v>508</v>
      </c>
      <c r="K136" s="741">
        <f t="shared" si="12"/>
        <v>152.4</v>
      </c>
      <c r="M136" s="741" t="s">
        <v>933</v>
      </c>
      <c r="N136" s="741">
        <v>99</v>
      </c>
      <c r="O136" s="741">
        <v>80</v>
      </c>
      <c r="P136" s="770">
        <f t="shared" si="11"/>
        <v>7.92</v>
      </c>
    </row>
    <row r="137" spans="2:19">
      <c r="B137" s="742" t="s">
        <v>758</v>
      </c>
      <c r="C137" s="741"/>
      <c r="D137" s="741"/>
      <c r="E137" s="741" t="s">
        <v>762</v>
      </c>
      <c r="F137" s="741">
        <f>10*F136+F135+F134</f>
        <v>6848.2746000000016</v>
      </c>
      <c r="H137" s="741" t="s">
        <v>934</v>
      </c>
      <c r="I137" s="741">
        <v>470</v>
      </c>
      <c r="J137" s="741">
        <v>17</v>
      </c>
      <c r="K137" s="741">
        <f t="shared" si="12"/>
        <v>7.99</v>
      </c>
      <c r="M137" s="741" t="s">
        <v>935</v>
      </c>
      <c r="N137" s="741">
        <v>112</v>
      </c>
      <c r="O137" s="741">
        <v>13</v>
      </c>
      <c r="P137" s="770">
        <f t="shared" si="11"/>
        <v>1.456</v>
      </c>
    </row>
    <row r="138" spans="2:19">
      <c r="B138" s="742" t="s">
        <v>759</v>
      </c>
      <c r="C138" s="741"/>
      <c r="D138" s="741"/>
      <c r="E138" s="741"/>
      <c r="F138" s="741">
        <f>12*F136</f>
        <v>6854.1312000000016</v>
      </c>
      <c r="H138" s="741"/>
      <c r="I138" s="741"/>
      <c r="J138" s="741"/>
      <c r="K138" s="741"/>
      <c r="M138" s="741" t="s">
        <v>936</v>
      </c>
      <c r="N138" s="741">
        <v>125</v>
      </c>
      <c r="O138" s="741">
        <v>541</v>
      </c>
      <c r="P138" s="770">
        <f t="shared" si="11"/>
        <v>67.625</v>
      </c>
    </row>
    <row r="139" spans="2:19">
      <c r="B139" s="742" t="s">
        <v>760</v>
      </c>
      <c r="C139" s="741"/>
      <c r="D139" s="741"/>
      <c r="E139" s="741"/>
      <c r="F139" s="741">
        <f>F138</f>
        <v>6854.1312000000016</v>
      </c>
      <c r="H139" s="741"/>
      <c r="I139" s="741"/>
      <c r="J139" s="741"/>
      <c r="K139" s="741"/>
      <c r="M139" s="741" t="s">
        <v>937</v>
      </c>
      <c r="N139" s="741">
        <v>143</v>
      </c>
      <c r="O139" s="741">
        <v>9</v>
      </c>
      <c r="P139" s="770">
        <f t="shared" si="11"/>
        <v>1.2869999999999999</v>
      </c>
    </row>
    <row r="140" spans="2:19">
      <c r="B140" s="742" t="s">
        <v>761</v>
      </c>
      <c r="C140" s="741"/>
      <c r="D140" s="741"/>
      <c r="E140" s="741"/>
      <c r="F140" s="741">
        <f>F139</f>
        <v>6854.1312000000016</v>
      </c>
      <c r="H140" s="741"/>
      <c r="I140" s="741"/>
      <c r="J140" s="741"/>
      <c r="K140" s="741"/>
      <c r="M140" s="741" t="s">
        <v>938</v>
      </c>
      <c r="N140" s="741">
        <v>151</v>
      </c>
      <c r="O140" s="741">
        <v>21</v>
      </c>
      <c r="P140" s="770">
        <f t="shared" si="11"/>
        <v>3.1709999999999998</v>
      </c>
    </row>
    <row r="141" spans="2:19">
      <c r="H141" s="741"/>
      <c r="I141" s="741"/>
      <c r="J141" s="741"/>
      <c r="K141" s="741"/>
      <c r="M141" s="741" t="s">
        <v>939</v>
      </c>
      <c r="N141" s="741">
        <v>160</v>
      </c>
      <c r="O141" s="741">
        <v>408</v>
      </c>
      <c r="P141" s="770">
        <f t="shared" si="11"/>
        <v>65.28</v>
      </c>
    </row>
    <row r="142" spans="2:19">
      <c r="H142" s="741"/>
      <c r="I142" s="741"/>
      <c r="J142" s="741"/>
      <c r="K142" s="741"/>
      <c r="M142" s="741"/>
      <c r="N142" s="741"/>
      <c r="O142" s="741"/>
      <c r="P142" s="741"/>
    </row>
    <row r="143" spans="2:19">
      <c r="H143" s="753" t="s">
        <v>26</v>
      </c>
      <c r="I143" s="754"/>
      <c r="J143" s="780">
        <f>SUM(J121:J142)</f>
        <v>6465</v>
      </c>
      <c r="K143" s="750">
        <f>SUM(K121:K142)</f>
        <v>1064.8800000000001</v>
      </c>
      <c r="M143" s="753" t="s">
        <v>26</v>
      </c>
      <c r="N143" s="754"/>
      <c r="O143" s="781">
        <f>SUM(O121:O142)</f>
        <v>6462</v>
      </c>
      <c r="P143" s="751">
        <f>SUM(P121:P142)</f>
        <v>409.65700000000004</v>
      </c>
      <c r="R143" s="771">
        <f>K143-P143</f>
        <v>655.22300000000007</v>
      </c>
      <c r="S143" s="773"/>
    </row>
    <row r="147" spans="2:16" ht="21">
      <c r="B147" s="743" t="s">
        <v>794</v>
      </c>
    </row>
    <row r="149" spans="2:16" ht="21">
      <c r="B149" s="743" t="s">
        <v>795</v>
      </c>
      <c r="C149" s="744"/>
      <c r="E149" s="744"/>
      <c r="F149" s="744"/>
      <c r="H149" s="743" t="s">
        <v>796</v>
      </c>
    </row>
    <row r="150" spans="2:16" ht="15" customHeight="1">
      <c r="B150" s="888" t="s">
        <v>684</v>
      </c>
      <c r="C150" s="889"/>
      <c r="D150" s="889"/>
      <c r="E150" s="889"/>
      <c r="F150" s="890"/>
      <c r="H150" s="12" t="s">
        <v>692</v>
      </c>
      <c r="M150" s="12" t="s">
        <v>693</v>
      </c>
    </row>
    <row r="151" spans="2:16" ht="45">
      <c r="B151" s="769" t="s">
        <v>62</v>
      </c>
      <c r="C151" s="769" t="s">
        <v>685</v>
      </c>
      <c r="D151" s="769" t="s">
        <v>686</v>
      </c>
      <c r="E151" s="769" t="s">
        <v>688</v>
      </c>
      <c r="F151" s="769" t="s">
        <v>687</v>
      </c>
      <c r="H151" s="769" t="s">
        <v>689</v>
      </c>
      <c r="I151" s="769" t="s">
        <v>772</v>
      </c>
      <c r="J151" s="769" t="s">
        <v>691</v>
      </c>
      <c r="K151" s="769" t="s">
        <v>685</v>
      </c>
      <c r="M151" s="769" t="s">
        <v>689</v>
      </c>
      <c r="N151" s="769" t="s">
        <v>772</v>
      </c>
      <c r="O151" s="769" t="s">
        <v>691</v>
      </c>
      <c r="P151" s="769" t="s">
        <v>685</v>
      </c>
    </row>
    <row r="152" spans="2:16" ht="33">
      <c r="B152" s="769"/>
      <c r="C152" s="769" t="s">
        <v>695</v>
      </c>
      <c r="D152" s="769" t="s">
        <v>696</v>
      </c>
      <c r="E152" s="769" t="s">
        <v>697</v>
      </c>
      <c r="F152" s="769" t="s">
        <v>698</v>
      </c>
      <c r="H152" s="769"/>
      <c r="I152" s="769" t="s">
        <v>699</v>
      </c>
      <c r="J152" s="769" t="s">
        <v>700</v>
      </c>
      <c r="K152" s="769" t="s">
        <v>773</v>
      </c>
      <c r="M152" s="769"/>
      <c r="N152" s="769" t="s">
        <v>702</v>
      </c>
      <c r="O152" s="769" t="s">
        <v>703</v>
      </c>
      <c r="P152" s="769" t="s">
        <v>774</v>
      </c>
    </row>
    <row r="153" spans="2:16">
      <c r="B153" s="742">
        <v>42736</v>
      </c>
      <c r="C153" s="750"/>
      <c r="D153" s="748"/>
      <c r="E153" s="741"/>
      <c r="F153" s="741"/>
      <c r="H153" s="741" t="s">
        <v>798</v>
      </c>
      <c r="I153" s="741">
        <v>200</v>
      </c>
      <c r="J153" s="762">
        <v>567</v>
      </c>
      <c r="K153" s="741">
        <f>J153*I153/1000</f>
        <v>113.4</v>
      </c>
      <c r="M153" s="741" t="s">
        <v>801</v>
      </c>
      <c r="N153" s="741">
        <v>79</v>
      </c>
      <c r="O153" s="762">
        <v>468</v>
      </c>
      <c r="P153" s="741">
        <f>O153*N153/1000</f>
        <v>36.972000000000001</v>
      </c>
    </row>
    <row r="154" spans="2:16">
      <c r="B154" s="742">
        <v>42767</v>
      </c>
      <c r="C154" s="751"/>
      <c r="D154" s="752"/>
      <c r="E154" s="741"/>
      <c r="F154" s="749">
        <f>D154*E154</f>
        <v>0</v>
      </c>
      <c r="H154" s="741" t="s">
        <v>799</v>
      </c>
      <c r="I154" s="741">
        <v>250</v>
      </c>
      <c r="J154" s="762">
        <v>738</v>
      </c>
      <c r="K154" s="741">
        <f>J154*I154/1000</f>
        <v>184.5</v>
      </c>
      <c r="M154" s="741" t="s">
        <v>802</v>
      </c>
      <c r="N154" s="741">
        <v>99</v>
      </c>
      <c r="O154" s="762">
        <v>722</v>
      </c>
      <c r="P154" s="741">
        <f>O154*N154/1000</f>
        <v>71.477999999999994</v>
      </c>
    </row>
    <row r="155" spans="2:16">
      <c r="B155" s="742">
        <v>42795</v>
      </c>
      <c r="C155" s="741"/>
      <c r="D155" s="741"/>
      <c r="E155" s="741"/>
      <c r="F155" s="741"/>
      <c r="H155" s="741" t="s">
        <v>800</v>
      </c>
      <c r="I155" s="741">
        <v>400</v>
      </c>
      <c r="J155" s="741">
        <v>11</v>
      </c>
      <c r="K155" s="741">
        <f>J155*I155/1000</f>
        <v>4.4000000000000004</v>
      </c>
      <c r="M155" s="741" t="s">
        <v>803</v>
      </c>
      <c r="N155" s="741">
        <v>107</v>
      </c>
      <c r="O155" s="741">
        <v>91</v>
      </c>
      <c r="P155" s="741">
        <f>O155*N155/1000</f>
        <v>9.7370000000000001</v>
      </c>
    </row>
    <row r="156" spans="2:16">
      <c r="B156" s="742">
        <v>42826</v>
      </c>
      <c r="C156" s="741"/>
      <c r="D156" s="741"/>
      <c r="E156" s="741"/>
      <c r="F156" s="741"/>
      <c r="H156" s="741"/>
      <c r="I156" s="741"/>
      <c r="J156" s="741"/>
      <c r="K156" s="741"/>
      <c r="M156" s="741" t="s">
        <v>804</v>
      </c>
      <c r="N156" s="741">
        <v>160</v>
      </c>
      <c r="O156" s="741">
        <v>35</v>
      </c>
      <c r="P156" s="741">
        <f>O156*N156/1000</f>
        <v>5.6</v>
      </c>
    </row>
    <row r="157" spans="2:16">
      <c r="B157" s="742">
        <v>42856</v>
      </c>
      <c r="C157" s="741"/>
      <c r="D157" s="741"/>
      <c r="E157" s="741"/>
      <c r="F157" s="741"/>
      <c r="H157" s="741"/>
      <c r="I157" s="741"/>
      <c r="J157" s="741"/>
      <c r="K157" s="741"/>
      <c r="M157" s="741"/>
      <c r="N157" s="741"/>
      <c r="O157" s="741"/>
      <c r="P157" s="741"/>
    </row>
    <row r="158" spans="2:16">
      <c r="B158" s="742">
        <v>42887</v>
      </c>
      <c r="C158" s="741"/>
      <c r="D158" s="741"/>
      <c r="E158" s="741"/>
      <c r="F158" s="741"/>
      <c r="H158" s="741"/>
      <c r="I158" s="741"/>
      <c r="J158" s="741"/>
      <c r="K158" s="741"/>
      <c r="M158" s="741"/>
      <c r="N158" s="741"/>
      <c r="O158" s="741"/>
      <c r="P158" s="741"/>
    </row>
    <row r="159" spans="2:16">
      <c r="B159" s="742">
        <v>42917</v>
      </c>
      <c r="C159" s="741"/>
      <c r="D159" s="741"/>
      <c r="E159" s="741"/>
      <c r="F159" s="741"/>
      <c r="H159" s="741"/>
      <c r="I159" s="741"/>
      <c r="J159" s="741"/>
      <c r="K159" s="741"/>
      <c r="M159" s="741"/>
      <c r="N159" s="741"/>
      <c r="O159" s="741"/>
      <c r="P159" s="741"/>
    </row>
    <row r="160" spans="2:16">
      <c r="B160" s="742">
        <v>42948</v>
      </c>
      <c r="C160" s="741"/>
      <c r="D160" s="741"/>
      <c r="E160" s="741"/>
      <c r="F160" s="741"/>
      <c r="H160" s="741"/>
      <c r="I160" s="741"/>
      <c r="J160" s="741"/>
      <c r="K160" s="741"/>
      <c r="M160" s="741"/>
      <c r="N160" s="741"/>
      <c r="O160" s="741"/>
      <c r="P160" s="741"/>
    </row>
    <row r="161" spans="2:18">
      <c r="B161" s="742">
        <v>42979</v>
      </c>
      <c r="C161" s="741"/>
      <c r="D161" s="741"/>
      <c r="E161" s="741"/>
      <c r="F161" s="741"/>
      <c r="H161" s="741"/>
      <c r="I161" s="741"/>
      <c r="J161" s="741"/>
      <c r="K161" s="741"/>
      <c r="M161" s="741"/>
      <c r="N161" s="741"/>
      <c r="O161" s="741"/>
      <c r="P161" s="741"/>
    </row>
    <row r="162" spans="2:18">
      <c r="B162" s="742">
        <v>43009</v>
      </c>
      <c r="C162" s="741"/>
      <c r="D162" s="741"/>
      <c r="E162" s="741"/>
      <c r="F162" s="741"/>
      <c r="H162" s="741"/>
      <c r="I162" s="741"/>
      <c r="J162" s="741"/>
      <c r="K162" s="741"/>
      <c r="M162" s="741"/>
      <c r="N162" s="741"/>
      <c r="O162" s="741"/>
      <c r="P162" s="741"/>
    </row>
    <row r="163" spans="2:18">
      <c r="B163" s="742">
        <v>43040</v>
      </c>
      <c r="C163" s="741"/>
      <c r="D163" s="741"/>
      <c r="E163" s="741"/>
      <c r="F163" s="741"/>
      <c r="H163" s="741"/>
      <c r="I163" s="741"/>
      <c r="J163" s="741"/>
      <c r="K163" s="741"/>
      <c r="M163" s="741"/>
      <c r="N163" s="741"/>
      <c r="O163" s="741"/>
      <c r="P163" s="741"/>
    </row>
    <row r="164" spans="2:18">
      <c r="B164" s="742">
        <v>43070</v>
      </c>
      <c r="C164" s="772">
        <f>K175</f>
        <v>302.29999999999995</v>
      </c>
      <c r="D164" s="741"/>
      <c r="E164" s="741"/>
      <c r="F164" s="741"/>
      <c r="H164" s="741"/>
      <c r="I164" s="741"/>
      <c r="J164" s="741"/>
      <c r="K164" s="741"/>
      <c r="M164" s="741"/>
      <c r="N164" s="741"/>
      <c r="O164" s="741"/>
      <c r="P164" s="741"/>
    </row>
    <row r="165" spans="2:18">
      <c r="B165" s="753" t="s">
        <v>26</v>
      </c>
      <c r="C165" s="754"/>
      <c r="D165" s="754"/>
      <c r="E165" s="754"/>
      <c r="F165" s="755">
        <f>SUM(F154:F164)</f>
        <v>0</v>
      </c>
      <c r="H165" s="741"/>
      <c r="I165" s="741"/>
      <c r="J165" s="741"/>
      <c r="K165" s="741"/>
      <c r="M165" s="741"/>
      <c r="N165" s="741"/>
      <c r="O165" s="741"/>
      <c r="P165" s="741"/>
    </row>
    <row r="166" spans="2:18">
      <c r="B166" s="742">
        <v>43101</v>
      </c>
      <c r="C166" s="772">
        <f>R175</f>
        <v>178.51299999999998</v>
      </c>
      <c r="D166" s="772">
        <f>C164-C166</f>
        <v>123.78699999999998</v>
      </c>
      <c r="E166" s="778">
        <v>0.86338315481427741</v>
      </c>
      <c r="F166" s="770">
        <f>E166*D166</f>
        <v>106.87561058499494</v>
      </c>
      <c r="H166" s="741"/>
      <c r="I166" s="741"/>
      <c r="J166" s="741"/>
      <c r="K166" s="741"/>
      <c r="M166" s="741"/>
      <c r="N166" s="741"/>
      <c r="O166" s="741"/>
      <c r="P166" s="741"/>
    </row>
    <row r="167" spans="2:18">
      <c r="B167" s="742" t="s">
        <v>758</v>
      </c>
      <c r="C167" s="741"/>
      <c r="D167" s="741"/>
      <c r="E167" s="741" t="s">
        <v>762</v>
      </c>
      <c r="F167" s="770">
        <f>12*F166</f>
        <v>1282.5073270199393</v>
      </c>
      <c r="H167" s="741"/>
      <c r="I167" s="741"/>
      <c r="J167" s="741"/>
      <c r="K167" s="741"/>
      <c r="M167" s="741"/>
      <c r="N167" s="741"/>
      <c r="O167" s="741"/>
      <c r="P167" s="741"/>
    </row>
    <row r="168" spans="2:18">
      <c r="B168" s="742" t="s">
        <v>759</v>
      </c>
      <c r="C168" s="741"/>
      <c r="D168" s="741"/>
      <c r="E168" s="741"/>
      <c r="F168" s="770">
        <f>F167</f>
        <v>1282.5073270199393</v>
      </c>
      <c r="H168" s="741"/>
      <c r="I168" s="741"/>
      <c r="J168" s="741"/>
      <c r="K168" s="741"/>
      <c r="M168" s="741"/>
      <c r="N168" s="741"/>
      <c r="O168" s="741"/>
      <c r="P168" s="741"/>
    </row>
    <row r="169" spans="2:18">
      <c r="B169" s="742" t="s">
        <v>760</v>
      </c>
      <c r="C169" s="741"/>
      <c r="D169" s="741"/>
      <c r="E169" s="741"/>
      <c r="F169" s="770">
        <f>F168</f>
        <v>1282.5073270199393</v>
      </c>
      <c r="H169" s="741"/>
      <c r="I169" s="741"/>
      <c r="J169" s="741"/>
      <c r="K169" s="741"/>
      <c r="M169" s="741"/>
      <c r="N169" s="741"/>
      <c r="O169" s="741"/>
      <c r="P169" s="741"/>
    </row>
    <row r="170" spans="2:18">
      <c r="B170" s="742" t="s">
        <v>761</v>
      </c>
      <c r="C170" s="741"/>
      <c r="D170" s="741"/>
      <c r="E170" s="741"/>
      <c r="F170" s="770">
        <f>F169</f>
        <v>1282.5073270199393</v>
      </c>
      <c r="H170" s="741"/>
      <c r="I170" s="741"/>
      <c r="J170" s="741"/>
      <c r="K170" s="741"/>
      <c r="M170" s="741"/>
      <c r="N170" s="741"/>
      <c r="O170" s="741"/>
      <c r="P170" s="741"/>
    </row>
    <row r="171" spans="2:18">
      <c r="H171" s="741"/>
      <c r="I171" s="741"/>
      <c r="J171" s="741"/>
      <c r="K171" s="741"/>
      <c r="M171" s="741"/>
      <c r="N171" s="741"/>
      <c r="O171" s="741"/>
      <c r="P171" s="741"/>
    </row>
    <row r="172" spans="2:18">
      <c r="H172" s="741"/>
      <c r="I172" s="741"/>
      <c r="J172" s="741"/>
      <c r="K172" s="741"/>
      <c r="M172" s="741"/>
      <c r="N172" s="741"/>
      <c r="O172" s="741"/>
      <c r="P172" s="741"/>
    </row>
    <row r="173" spans="2:18">
      <c r="H173" s="741"/>
      <c r="I173" s="741"/>
      <c r="J173" s="741"/>
      <c r="K173" s="741"/>
      <c r="M173" s="741"/>
      <c r="N173" s="741"/>
      <c r="O173" s="741"/>
      <c r="P173" s="741"/>
    </row>
    <row r="174" spans="2:18">
      <c r="H174" s="741"/>
      <c r="I174" s="741"/>
      <c r="J174" s="741"/>
      <c r="K174" s="741"/>
      <c r="M174" s="741"/>
      <c r="N174" s="741"/>
      <c r="O174" s="741"/>
      <c r="P174" s="741"/>
    </row>
    <row r="175" spans="2:18">
      <c r="H175" s="753" t="s">
        <v>26</v>
      </c>
      <c r="I175" s="754"/>
      <c r="J175" s="754"/>
      <c r="K175" s="750">
        <f>SUM(K153:K174)</f>
        <v>302.29999999999995</v>
      </c>
      <c r="M175" s="753" t="s">
        <v>26</v>
      </c>
      <c r="N175" s="754"/>
      <c r="O175" s="754"/>
      <c r="P175" s="751">
        <f>SUM(P153:P174)</f>
        <v>123.78699999999998</v>
      </c>
      <c r="R175" s="775">
        <f>K175-P175</f>
        <v>178.51299999999998</v>
      </c>
    </row>
    <row r="179" spans="2:16" ht="21">
      <c r="B179" s="743" t="s">
        <v>781</v>
      </c>
    </row>
    <row r="181" spans="2:16" ht="21">
      <c r="B181" s="743" t="s">
        <v>705</v>
      </c>
      <c r="C181" s="744"/>
      <c r="E181" s="744"/>
      <c r="F181" s="744"/>
      <c r="H181" s="743" t="s">
        <v>788</v>
      </c>
    </row>
    <row r="182" spans="2:16" ht="15" customHeight="1">
      <c r="B182" s="888" t="s">
        <v>684</v>
      </c>
      <c r="C182" s="889"/>
      <c r="D182" s="889"/>
      <c r="E182" s="889"/>
      <c r="F182" s="890"/>
      <c r="H182" s="12" t="s">
        <v>692</v>
      </c>
      <c r="M182" s="12" t="s">
        <v>693</v>
      </c>
    </row>
    <row r="183" spans="2:16" ht="45">
      <c r="B183" s="769" t="s">
        <v>62</v>
      </c>
      <c r="C183" s="769" t="s">
        <v>685</v>
      </c>
      <c r="D183" s="769" t="s">
        <v>686</v>
      </c>
      <c r="E183" s="769" t="s">
        <v>688</v>
      </c>
      <c r="F183" s="769" t="s">
        <v>687</v>
      </c>
      <c r="H183" s="769" t="s">
        <v>689</v>
      </c>
      <c r="I183" s="769" t="s">
        <v>772</v>
      </c>
      <c r="J183" s="769" t="s">
        <v>691</v>
      </c>
      <c r="K183" s="769" t="s">
        <v>685</v>
      </c>
      <c r="M183" s="769" t="s">
        <v>689</v>
      </c>
      <c r="N183" s="769" t="s">
        <v>772</v>
      </c>
      <c r="O183" s="769" t="s">
        <v>691</v>
      </c>
      <c r="P183" s="769" t="s">
        <v>685</v>
      </c>
    </row>
    <row r="184" spans="2:16" ht="33">
      <c r="B184" s="769"/>
      <c r="C184" s="769" t="s">
        <v>695</v>
      </c>
      <c r="D184" s="769" t="s">
        <v>696</v>
      </c>
      <c r="E184" s="769" t="s">
        <v>697</v>
      </c>
      <c r="F184" s="769" t="s">
        <v>698</v>
      </c>
      <c r="H184" s="769"/>
      <c r="I184" s="769" t="s">
        <v>699</v>
      </c>
      <c r="J184" s="769" t="s">
        <v>700</v>
      </c>
      <c r="K184" s="769" t="s">
        <v>773</v>
      </c>
      <c r="M184" s="769"/>
      <c r="N184" s="769" t="s">
        <v>702</v>
      </c>
      <c r="O184" s="769" t="s">
        <v>703</v>
      </c>
      <c r="P184" s="769" t="s">
        <v>787</v>
      </c>
    </row>
    <row r="185" spans="2:16">
      <c r="B185" s="742">
        <v>42736</v>
      </c>
      <c r="C185" s="750"/>
      <c r="D185" s="748"/>
      <c r="E185" s="741"/>
      <c r="F185" s="741"/>
      <c r="H185" s="741" t="s">
        <v>782</v>
      </c>
      <c r="I185" s="741">
        <v>100</v>
      </c>
      <c r="J185" s="741">
        <v>111</v>
      </c>
      <c r="K185" s="741">
        <f>J185*I185/1000</f>
        <v>11.1</v>
      </c>
      <c r="M185" s="741" t="s">
        <v>776</v>
      </c>
      <c r="N185" s="741">
        <v>35</v>
      </c>
      <c r="O185" s="741">
        <v>257</v>
      </c>
      <c r="P185" s="741">
        <f>N185*O185/1000</f>
        <v>8.9949999999999992</v>
      </c>
    </row>
    <row r="186" spans="2:16">
      <c r="B186" s="742">
        <v>42767</v>
      </c>
      <c r="C186" s="779"/>
      <c r="D186" s="752">
        <f t="shared" ref="D186:D188" si="14">$C$185-C186</f>
        <v>0</v>
      </c>
      <c r="E186" s="741">
        <v>0.86</v>
      </c>
      <c r="F186" s="749">
        <f t="shared" ref="F186:F196" si="15">D186*E186</f>
        <v>0</v>
      </c>
      <c r="H186" s="741" t="s">
        <v>783</v>
      </c>
      <c r="I186" s="741">
        <v>130</v>
      </c>
      <c r="J186" s="741">
        <v>2487</v>
      </c>
      <c r="K186" s="741">
        <f>J186*I186/1000</f>
        <v>323.31</v>
      </c>
      <c r="M186" s="741" t="s">
        <v>776</v>
      </c>
      <c r="N186" s="741">
        <v>54</v>
      </c>
      <c r="O186" s="741">
        <v>1838</v>
      </c>
      <c r="P186" s="741">
        <f t="shared" ref="P186:P190" si="16">N186*O186/1000</f>
        <v>99.251999999999995</v>
      </c>
    </row>
    <row r="187" spans="2:16">
      <c r="B187" s="742">
        <v>42795</v>
      </c>
      <c r="C187" s="779"/>
      <c r="D187" s="752">
        <f t="shared" si="14"/>
        <v>0</v>
      </c>
      <c r="E187" s="741">
        <v>0.86</v>
      </c>
      <c r="F187" s="749">
        <f t="shared" si="15"/>
        <v>0</v>
      </c>
      <c r="H187" s="741" t="s">
        <v>786</v>
      </c>
      <c r="I187" s="741">
        <v>190</v>
      </c>
      <c r="J187" s="741">
        <v>20</v>
      </c>
      <c r="K187" s="741">
        <f>J187*I187/1000</f>
        <v>3.8</v>
      </c>
      <c r="M187" s="741" t="s">
        <v>776</v>
      </c>
      <c r="N187" s="741">
        <v>72</v>
      </c>
      <c r="O187" s="741">
        <v>443</v>
      </c>
      <c r="P187" s="741">
        <f t="shared" si="16"/>
        <v>31.896000000000001</v>
      </c>
    </row>
    <row r="188" spans="2:16">
      <c r="B188" s="742">
        <v>42826</v>
      </c>
      <c r="C188" s="779"/>
      <c r="D188" s="752">
        <f t="shared" si="14"/>
        <v>0</v>
      </c>
      <c r="E188" s="741">
        <v>0.86</v>
      </c>
      <c r="F188" s="749">
        <f t="shared" si="15"/>
        <v>0</v>
      </c>
      <c r="H188" s="741" t="s">
        <v>784</v>
      </c>
      <c r="I188" s="741">
        <v>240</v>
      </c>
      <c r="J188" s="741">
        <v>1110</v>
      </c>
      <c r="K188" s="741">
        <f>J188*I188/1000</f>
        <v>266.39999999999998</v>
      </c>
      <c r="M188" s="741" t="s">
        <v>776</v>
      </c>
      <c r="N188" s="741">
        <v>108</v>
      </c>
      <c r="O188" s="741">
        <v>865</v>
      </c>
      <c r="P188" s="741">
        <f t="shared" si="16"/>
        <v>93.42</v>
      </c>
    </row>
    <row r="189" spans="2:16">
      <c r="B189" s="742">
        <v>42856</v>
      </c>
      <c r="C189" s="779">
        <v>672.45</v>
      </c>
      <c r="D189" s="752">
        <f t="shared" ref="D189:D196" si="17">$C$189-C189</f>
        <v>0</v>
      </c>
      <c r="E189" s="741">
        <v>0.86</v>
      </c>
      <c r="F189" s="749">
        <f t="shared" si="15"/>
        <v>0</v>
      </c>
      <c r="H189" s="741" t="s">
        <v>785</v>
      </c>
      <c r="I189" s="741">
        <v>300</v>
      </c>
      <c r="J189" s="741">
        <v>2</v>
      </c>
      <c r="K189" s="741">
        <f>J189*I189/1000</f>
        <v>0.6</v>
      </c>
      <c r="M189" s="741" t="s">
        <v>776</v>
      </c>
      <c r="N189" s="741">
        <v>160</v>
      </c>
      <c r="O189" s="741">
        <v>289</v>
      </c>
      <c r="P189" s="741">
        <f t="shared" si="16"/>
        <v>46.24</v>
      </c>
    </row>
    <row r="190" spans="2:16">
      <c r="B190" s="742">
        <v>42887</v>
      </c>
      <c r="C190" s="779">
        <v>672.45</v>
      </c>
      <c r="D190" s="752">
        <f t="shared" si="17"/>
        <v>0</v>
      </c>
      <c r="E190" s="741">
        <v>0.86</v>
      </c>
      <c r="F190" s="749">
        <f t="shared" si="15"/>
        <v>0</v>
      </c>
      <c r="H190" s="741"/>
      <c r="I190" s="741"/>
      <c r="J190" s="741"/>
      <c r="K190" s="741"/>
      <c r="M190" s="741" t="s">
        <v>776</v>
      </c>
      <c r="N190" s="741">
        <v>241</v>
      </c>
      <c r="O190" s="741">
        <v>38</v>
      </c>
      <c r="P190" s="741">
        <f t="shared" si="16"/>
        <v>9.1579999999999995</v>
      </c>
    </row>
    <row r="191" spans="2:16">
      <c r="B191" s="742">
        <v>42917</v>
      </c>
      <c r="C191" s="779">
        <v>607.9</v>
      </c>
      <c r="D191" s="752">
        <f t="shared" si="17"/>
        <v>64.550000000000068</v>
      </c>
      <c r="E191" s="741">
        <v>0.86</v>
      </c>
      <c r="F191" s="776">
        <f t="shared" si="15"/>
        <v>55.513000000000055</v>
      </c>
      <c r="H191" s="741"/>
      <c r="I191" s="741"/>
      <c r="J191" s="741"/>
      <c r="K191" s="741"/>
      <c r="M191" s="741"/>
      <c r="N191" s="741"/>
      <c r="O191" s="741"/>
      <c r="P191" s="741"/>
    </row>
    <row r="192" spans="2:16">
      <c r="B192" s="742">
        <v>42948</v>
      </c>
      <c r="C192" s="779">
        <v>582.20000000000005</v>
      </c>
      <c r="D192" s="752">
        <f t="shared" si="17"/>
        <v>90.25</v>
      </c>
      <c r="E192" s="741">
        <v>0.86</v>
      </c>
      <c r="F192" s="776">
        <f t="shared" si="15"/>
        <v>77.614999999999995</v>
      </c>
      <c r="H192" s="741"/>
      <c r="I192" s="741"/>
      <c r="J192" s="741"/>
      <c r="K192" s="741"/>
      <c r="M192" s="741"/>
      <c r="N192" s="741"/>
      <c r="O192" s="741"/>
      <c r="P192" s="741"/>
    </row>
    <row r="193" spans="2:18">
      <c r="B193" s="742">
        <v>42979</v>
      </c>
      <c r="C193" s="779">
        <v>492.58</v>
      </c>
      <c r="D193" s="752">
        <f t="shared" si="17"/>
        <v>179.87000000000006</v>
      </c>
      <c r="E193" s="741">
        <v>0.86</v>
      </c>
      <c r="F193" s="776">
        <f t="shared" si="15"/>
        <v>154.68820000000005</v>
      </c>
      <c r="H193" s="741"/>
      <c r="I193" s="741"/>
      <c r="J193" s="741"/>
      <c r="K193" s="741"/>
      <c r="M193" s="741"/>
      <c r="N193" s="741"/>
      <c r="O193" s="741"/>
      <c r="P193" s="741"/>
    </row>
    <row r="194" spans="2:18">
      <c r="B194" s="742">
        <v>43009</v>
      </c>
      <c r="C194" s="779">
        <v>374.61</v>
      </c>
      <c r="D194" s="752">
        <f t="shared" si="17"/>
        <v>297.84000000000003</v>
      </c>
      <c r="E194" s="741">
        <v>0.86</v>
      </c>
      <c r="F194" s="776">
        <f t="shared" si="15"/>
        <v>256.14240000000001</v>
      </c>
      <c r="H194" s="741"/>
      <c r="I194" s="741"/>
      <c r="J194" s="741"/>
      <c r="K194" s="741"/>
      <c r="M194" s="741"/>
      <c r="N194" s="741"/>
      <c r="O194" s="741"/>
      <c r="P194" s="741"/>
    </row>
    <row r="195" spans="2:18">
      <c r="B195" s="742">
        <v>43040</v>
      </c>
      <c r="C195" s="779">
        <v>375.77</v>
      </c>
      <c r="D195" s="752">
        <f t="shared" si="17"/>
        <v>296.68000000000006</v>
      </c>
      <c r="E195" s="741">
        <v>0.86</v>
      </c>
      <c r="F195" s="776">
        <f t="shared" si="15"/>
        <v>255.14480000000006</v>
      </c>
      <c r="H195" s="741"/>
      <c r="I195" s="741"/>
      <c r="J195" s="741"/>
      <c r="K195" s="741"/>
      <c r="M195" s="741"/>
      <c r="N195" s="741"/>
      <c r="O195" s="741"/>
      <c r="P195" s="741"/>
    </row>
    <row r="196" spans="2:18">
      <c r="B196" s="742">
        <v>43070</v>
      </c>
      <c r="C196" s="779">
        <v>375.77</v>
      </c>
      <c r="D196" s="752">
        <f t="shared" si="17"/>
        <v>296.68000000000006</v>
      </c>
      <c r="E196" s="741">
        <v>0.86</v>
      </c>
      <c r="F196" s="776">
        <f t="shared" si="15"/>
        <v>255.14480000000006</v>
      </c>
      <c r="H196" s="741"/>
      <c r="I196" s="741"/>
      <c r="J196" s="741"/>
      <c r="K196" s="741"/>
      <c r="M196" s="741"/>
      <c r="N196" s="741"/>
      <c r="O196" s="741"/>
      <c r="P196" s="741"/>
    </row>
    <row r="197" spans="2:18">
      <c r="B197" s="753" t="s">
        <v>26</v>
      </c>
      <c r="C197" s="754"/>
      <c r="D197" s="754"/>
      <c r="E197" s="754"/>
      <c r="F197" s="774">
        <f>SUM(F185:F196)</f>
        <v>1054.2482000000002</v>
      </c>
      <c r="H197" s="741"/>
      <c r="I197" s="741"/>
      <c r="J197" s="741"/>
      <c r="K197" s="741"/>
      <c r="M197" s="741"/>
      <c r="N197" s="741"/>
      <c r="O197" s="741"/>
      <c r="P197" s="741"/>
    </row>
    <row r="198" spans="2:18">
      <c r="B198" s="742">
        <v>43101</v>
      </c>
      <c r="C198" s="772">
        <v>369.41</v>
      </c>
      <c r="D198" s="752">
        <f>$C$189-C198</f>
        <v>303.04000000000002</v>
      </c>
      <c r="E198" s="741">
        <f>E196</f>
        <v>0.86</v>
      </c>
      <c r="F198" s="770">
        <f>E198*D198</f>
        <v>260.61439999999999</v>
      </c>
      <c r="H198" s="741"/>
      <c r="I198" s="741"/>
      <c r="J198" s="741"/>
      <c r="K198" s="741"/>
      <c r="M198" s="741"/>
      <c r="N198" s="741"/>
      <c r="O198" s="741"/>
      <c r="P198" s="741"/>
    </row>
    <row r="199" spans="2:18">
      <c r="B199" s="742">
        <v>43132</v>
      </c>
      <c r="C199" s="772">
        <v>369.02</v>
      </c>
      <c r="D199" s="752">
        <f>$C$189-C199</f>
        <v>303.43000000000006</v>
      </c>
      <c r="E199" s="741">
        <f>E198</f>
        <v>0.86</v>
      </c>
      <c r="F199" s="770">
        <f>E199*D199</f>
        <v>260.94980000000004</v>
      </c>
      <c r="H199" s="741"/>
      <c r="I199" s="741"/>
      <c r="J199" s="741"/>
      <c r="K199" s="741"/>
      <c r="M199" s="741"/>
      <c r="N199" s="741"/>
      <c r="O199" s="741"/>
      <c r="P199" s="741"/>
    </row>
    <row r="200" spans="2:18">
      <c r="B200" s="742">
        <v>43160</v>
      </c>
      <c r="C200" s="772">
        <v>355.42</v>
      </c>
      <c r="D200" s="752">
        <f>$C$189-C200</f>
        <v>317.03000000000003</v>
      </c>
      <c r="E200" s="741">
        <f>E198</f>
        <v>0.86</v>
      </c>
      <c r="F200" s="770">
        <f>E200*D200</f>
        <v>272.64580000000001</v>
      </c>
      <c r="H200" s="741"/>
      <c r="I200" s="741"/>
      <c r="J200" s="741"/>
      <c r="K200" s="741"/>
      <c r="M200" s="741"/>
      <c r="N200" s="741"/>
      <c r="O200" s="741"/>
      <c r="P200" s="741"/>
    </row>
    <row r="201" spans="2:18">
      <c r="B201" s="742" t="s">
        <v>758</v>
      </c>
      <c r="C201" s="741"/>
      <c r="D201" s="741"/>
      <c r="E201" s="741"/>
      <c r="F201" s="770">
        <f>10*F200+F199+F198</f>
        <v>3248.0221999999999</v>
      </c>
      <c r="H201" s="741"/>
      <c r="I201" s="741"/>
      <c r="J201" s="741"/>
      <c r="K201" s="741"/>
      <c r="M201" s="741"/>
      <c r="N201" s="741"/>
      <c r="O201" s="741"/>
      <c r="P201" s="741"/>
    </row>
    <row r="202" spans="2:18">
      <c r="B202" s="742" t="s">
        <v>759</v>
      </c>
      <c r="C202" s="741"/>
      <c r="D202" s="741"/>
      <c r="E202" s="741"/>
      <c r="F202" s="770">
        <f>F200*12</f>
        <v>3271.7496000000001</v>
      </c>
      <c r="H202" s="741"/>
      <c r="I202" s="741"/>
      <c r="J202" s="741"/>
      <c r="K202" s="741"/>
      <c r="M202" s="741"/>
      <c r="N202" s="741"/>
      <c r="O202" s="741"/>
      <c r="P202" s="741"/>
    </row>
    <row r="203" spans="2:18">
      <c r="B203" s="742" t="s">
        <v>760</v>
      </c>
      <c r="C203" s="741"/>
      <c r="D203" s="741"/>
      <c r="E203" s="741"/>
      <c r="F203" s="770">
        <f>F202</f>
        <v>3271.7496000000001</v>
      </c>
      <c r="H203" s="741"/>
      <c r="I203" s="741"/>
      <c r="J203" s="741"/>
      <c r="K203" s="741"/>
      <c r="M203" s="741"/>
      <c r="N203" s="741"/>
      <c r="O203" s="741"/>
      <c r="P203" s="741"/>
    </row>
    <row r="204" spans="2:18">
      <c r="B204" s="742" t="s">
        <v>761</v>
      </c>
      <c r="C204" s="741"/>
      <c r="D204" s="741"/>
      <c r="E204" s="741"/>
      <c r="F204" s="770">
        <f>F203</f>
        <v>3271.7496000000001</v>
      </c>
      <c r="H204" s="741"/>
      <c r="I204" s="741"/>
      <c r="J204" s="741"/>
      <c r="K204" s="741"/>
      <c r="M204" s="741"/>
      <c r="N204" s="741"/>
      <c r="O204" s="741"/>
      <c r="P204" s="741"/>
    </row>
    <row r="205" spans="2:18">
      <c r="H205" s="741"/>
      <c r="I205" s="741"/>
      <c r="J205" s="741"/>
      <c r="K205" s="741"/>
      <c r="M205" s="741"/>
      <c r="N205" s="741"/>
      <c r="O205" s="741"/>
      <c r="P205" s="741"/>
    </row>
    <row r="206" spans="2:18">
      <c r="H206" s="741"/>
      <c r="I206" s="741"/>
      <c r="J206" s="741"/>
      <c r="K206" s="741"/>
      <c r="M206" s="741"/>
      <c r="N206" s="741"/>
      <c r="O206" s="741"/>
      <c r="P206" s="741"/>
    </row>
    <row r="207" spans="2:18">
      <c r="H207" s="753" t="s">
        <v>26</v>
      </c>
      <c r="I207" s="754"/>
      <c r="J207" s="754"/>
      <c r="K207" s="750">
        <f>SUM(K185:K189)</f>
        <v>605.21</v>
      </c>
      <c r="M207" s="753" t="s">
        <v>26</v>
      </c>
      <c r="N207" s="754"/>
      <c r="O207" s="754"/>
      <c r="P207" s="751">
        <f>SUM(P185:P206)</f>
        <v>288.96100000000001</v>
      </c>
      <c r="R207" s="775">
        <f>K207-P207</f>
        <v>316.24900000000002</v>
      </c>
    </row>
  </sheetData>
  <mergeCells count="22">
    <mergeCell ref="B150:F150"/>
    <mergeCell ref="B182:F182"/>
    <mergeCell ref="B73:F73"/>
    <mergeCell ref="B118:F118"/>
    <mergeCell ref="B45:F45"/>
    <mergeCell ref="B95:F95"/>
    <mergeCell ref="B18:U18"/>
    <mergeCell ref="P20:V20"/>
    <mergeCell ref="B20:B21"/>
    <mergeCell ref="C20:C21"/>
    <mergeCell ref="D20:D21"/>
    <mergeCell ref="E20:E21"/>
    <mergeCell ref="F20:F21"/>
    <mergeCell ref="G20:G21"/>
    <mergeCell ref="H20:H21"/>
    <mergeCell ref="I20:I21"/>
    <mergeCell ref="O20:O21"/>
    <mergeCell ref="J20:J21"/>
    <mergeCell ref="K20:K21"/>
    <mergeCell ref="L20:L21"/>
    <mergeCell ref="M20:M21"/>
    <mergeCell ref="N20:N21"/>
  </mergeCells>
  <phoneticPr fontId="246" type="noConversion"/>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560</v>
      </c>
      <c r="C16" s="825" t="s">
        <v>504</v>
      </c>
      <c r="D16" s="826"/>
      <c r="E16" s="826"/>
      <c r="F16" s="826"/>
      <c r="G16" s="826"/>
      <c r="H16" s="826"/>
      <c r="I16" s="826"/>
      <c r="J16" s="826"/>
      <c r="K16" s="826"/>
      <c r="L16" s="826"/>
      <c r="M16" s="826"/>
      <c r="N16" s="826"/>
      <c r="O16" s="826"/>
      <c r="P16" s="826"/>
      <c r="Q16" s="826"/>
      <c r="R16" s="826"/>
      <c r="S16" s="826"/>
      <c r="T16" s="826"/>
      <c r="U16" s="826"/>
    </row>
    <row r="17" spans="2:21" ht="55.5" customHeight="1">
      <c r="B17" s="705" t="s">
        <v>638</v>
      </c>
      <c r="C17" s="827" t="s">
        <v>729</v>
      </c>
      <c r="D17" s="827"/>
      <c r="E17" s="827"/>
      <c r="F17" s="827"/>
      <c r="G17" s="827"/>
      <c r="H17" s="827"/>
      <c r="I17" s="827"/>
      <c r="J17" s="827"/>
      <c r="K17" s="827"/>
      <c r="L17" s="827"/>
      <c r="M17" s="827"/>
      <c r="N17" s="827"/>
      <c r="O17" s="827"/>
      <c r="P17" s="827"/>
      <c r="Q17" s="827"/>
      <c r="R17" s="827"/>
      <c r="S17" s="827"/>
      <c r="T17" s="827"/>
      <c r="U17" s="828"/>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642</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639</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21" t="s">
        <v>640</v>
      </c>
      <c r="D23" s="821"/>
      <c r="E23" s="821"/>
      <c r="F23" s="821"/>
      <c r="G23" s="821"/>
      <c r="H23" s="821"/>
      <c r="I23" s="821"/>
      <c r="J23" s="821"/>
      <c r="K23" s="821"/>
      <c r="L23" s="821"/>
      <c r="M23" s="821"/>
      <c r="N23" s="821"/>
      <c r="O23" s="821"/>
      <c r="P23" s="821"/>
      <c r="Q23" s="821"/>
      <c r="R23" s="821"/>
      <c r="S23" s="821"/>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643</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21" t="s">
        <v>641</v>
      </c>
      <c r="D27" s="821"/>
      <c r="E27" s="821"/>
      <c r="F27" s="821"/>
      <c r="G27" s="821"/>
      <c r="H27" s="821"/>
      <c r="I27" s="821"/>
      <c r="J27" s="821"/>
      <c r="K27" s="821"/>
      <c r="L27" s="821"/>
      <c r="M27" s="821"/>
      <c r="N27" s="821"/>
      <c r="O27" s="821"/>
      <c r="P27" s="821"/>
      <c r="Q27" s="821"/>
      <c r="R27" s="821"/>
      <c r="S27" s="821"/>
      <c r="T27" s="821"/>
      <c r="U27" s="822"/>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21" t="s">
        <v>644</v>
      </c>
      <c r="D29" s="821"/>
      <c r="E29" s="821"/>
      <c r="F29" s="821"/>
      <c r="G29" s="821"/>
      <c r="H29" s="821"/>
      <c r="I29" s="821"/>
      <c r="J29" s="821"/>
      <c r="K29" s="821"/>
      <c r="L29" s="821"/>
      <c r="M29" s="821"/>
      <c r="N29" s="821"/>
      <c r="O29" s="821"/>
      <c r="P29" s="821"/>
      <c r="Q29" s="821"/>
      <c r="R29" s="821"/>
      <c r="S29" s="821"/>
      <c r="T29" s="821"/>
      <c r="U29" s="822"/>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645</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646</v>
      </c>
      <c r="C33" s="829" t="s">
        <v>647</v>
      </c>
      <c r="D33" s="829"/>
      <c r="E33" s="829"/>
      <c r="F33" s="829"/>
      <c r="G33" s="829"/>
      <c r="H33" s="829"/>
      <c r="I33" s="829"/>
      <c r="J33" s="829"/>
      <c r="K33" s="829"/>
      <c r="L33" s="829"/>
      <c r="M33" s="829"/>
      <c r="N33" s="829"/>
      <c r="O33" s="829"/>
      <c r="P33" s="829"/>
      <c r="Q33" s="829"/>
      <c r="R33" s="829"/>
      <c r="S33" s="829"/>
      <c r="T33" s="829"/>
      <c r="U33" s="830"/>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648</v>
      </c>
      <c r="C35" s="719" t="s">
        <v>649</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650</v>
      </c>
      <c r="C37" s="823" t="s">
        <v>651</v>
      </c>
      <c r="D37" s="823"/>
      <c r="E37" s="823"/>
      <c r="F37" s="823"/>
      <c r="G37" s="823"/>
      <c r="H37" s="823"/>
      <c r="I37" s="823"/>
      <c r="J37" s="823"/>
      <c r="K37" s="823"/>
      <c r="L37" s="823"/>
      <c r="M37" s="823"/>
      <c r="N37" s="823"/>
      <c r="O37" s="823"/>
      <c r="P37" s="823"/>
      <c r="Q37" s="823"/>
      <c r="R37" s="823"/>
      <c r="S37" s="823"/>
      <c r="T37" s="823"/>
      <c r="U37" s="82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652</v>
      </c>
      <c r="C39" s="721" t="s">
        <v>653</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654</v>
      </c>
      <c r="C41" s="831" t="s">
        <v>655</v>
      </c>
      <c r="D41" s="831"/>
      <c r="E41" s="831"/>
      <c r="F41" s="831"/>
      <c r="G41" s="831"/>
      <c r="H41" s="831"/>
      <c r="I41" s="831"/>
      <c r="J41" s="831"/>
      <c r="K41" s="831"/>
      <c r="L41" s="831"/>
      <c r="M41" s="831"/>
      <c r="N41" s="831"/>
      <c r="O41" s="831"/>
      <c r="P41" s="831"/>
      <c r="Q41" s="831"/>
      <c r="R41" s="831"/>
      <c r="S41" s="831"/>
      <c r="T41" s="831"/>
      <c r="U41" s="832"/>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656</v>
      </c>
      <c r="C43" s="719" t="s">
        <v>657</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819" t="s">
        <v>673</v>
      </c>
      <c r="D45" s="819"/>
      <c r="E45" s="819"/>
      <c r="F45" s="819"/>
      <c r="G45" s="819"/>
      <c r="H45" s="819"/>
      <c r="I45" s="819"/>
      <c r="J45" s="819"/>
      <c r="K45" s="819"/>
      <c r="L45" s="819"/>
      <c r="M45" s="819"/>
      <c r="N45" s="819"/>
      <c r="O45" s="819"/>
      <c r="P45" s="819"/>
      <c r="Q45" s="819"/>
      <c r="R45" s="819"/>
      <c r="S45" s="819"/>
      <c r="T45" s="819"/>
      <c r="U45" s="820"/>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819" t="s">
        <v>658</v>
      </c>
      <c r="D47" s="819"/>
      <c r="E47" s="819"/>
      <c r="F47" s="819"/>
      <c r="G47" s="819"/>
      <c r="H47" s="819"/>
      <c r="I47" s="819"/>
      <c r="J47" s="819"/>
      <c r="K47" s="819"/>
      <c r="L47" s="819"/>
      <c r="M47" s="819"/>
      <c r="N47" s="819"/>
      <c r="O47" s="819"/>
      <c r="P47" s="819"/>
      <c r="Q47" s="819"/>
      <c r="R47" s="819"/>
      <c r="S47" s="819"/>
      <c r="T47" s="819"/>
      <c r="U47" s="820"/>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819" t="s">
        <v>659</v>
      </c>
      <c r="D49" s="819"/>
      <c r="E49" s="819"/>
      <c r="F49" s="819"/>
      <c r="G49" s="819"/>
      <c r="H49" s="819"/>
      <c r="I49" s="819"/>
      <c r="J49" s="819"/>
      <c r="K49" s="819"/>
      <c r="L49" s="819"/>
      <c r="M49" s="819"/>
      <c r="N49" s="819"/>
      <c r="O49" s="819"/>
      <c r="P49" s="819"/>
      <c r="Q49" s="819"/>
      <c r="R49" s="819"/>
      <c r="S49" s="819"/>
      <c r="T49" s="819"/>
      <c r="U49" s="820"/>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819" t="s">
        <v>660</v>
      </c>
      <c r="D51" s="819"/>
      <c r="E51" s="819"/>
      <c r="F51" s="819"/>
      <c r="G51" s="819"/>
      <c r="H51" s="819"/>
      <c r="I51" s="819"/>
      <c r="J51" s="819"/>
      <c r="K51" s="819"/>
      <c r="L51" s="819"/>
      <c r="M51" s="819"/>
      <c r="N51" s="819"/>
      <c r="O51" s="819"/>
      <c r="P51" s="819"/>
      <c r="Q51" s="819"/>
      <c r="R51" s="819"/>
      <c r="S51" s="819"/>
      <c r="T51" s="819"/>
      <c r="U51" s="820"/>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21" t="s">
        <v>672</v>
      </c>
      <c r="D53" s="821"/>
      <c r="E53" s="821"/>
      <c r="F53" s="821"/>
      <c r="G53" s="821"/>
      <c r="H53" s="821"/>
      <c r="I53" s="821"/>
      <c r="J53" s="821"/>
      <c r="K53" s="821"/>
      <c r="L53" s="821"/>
      <c r="M53" s="821"/>
      <c r="N53" s="821"/>
      <c r="O53" s="821"/>
      <c r="P53" s="821"/>
      <c r="Q53" s="821"/>
      <c r="R53" s="821"/>
      <c r="S53" s="821"/>
      <c r="T53" s="821"/>
      <c r="U53" s="822"/>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661</v>
      </c>
      <c r="C55" s="823" t="s">
        <v>662</v>
      </c>
      <c r="D55" s="823"/>
      <c r="E55" s="823"/>
      <c r="F55" s="823"/>
      <c r="G55" s="823"/>
      <c r="H55" s="823"/>
      <c r="I55" s="823"/>
      <c r="J55" s="823"/>
      <c r="K55" s="823"/>
      <c r="L55" s="823"/>
      <c r="M55" s="823"/>
      <c r="N55" s="823"/>
      <c r="O55" s="823"/>
      <c r="P55" s="823"/>
      <c r="Q55" s="823"/>
      <c r="R55" s="823"/>
      <c r="S55" s="823"/>
      <c r="T55" s="823"/>
      <c r="U55" s="824"/>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663</v>
      </c>
      <c r="C57" s="823" t="s">
        <v>664</v>
      </c>
      <c r="D57" s="823"/>
      <c r="E57" s="823"/>
      <c r="F57" s="823"/>
      <c r="G57" s="823"/>
      <c r="H57" s="823"/>
      <c r="I57" s="823"/>
      <c r="J57" s="823"/>
      <c r="K57" s="823"/>
      <c r="L57" s="823"/>
      <c r="M57" s="823"/>
      <c r="N57" s="823"/>
      <c r="O57" s="823"/>
      <c r="P57" s="823"/>
      <c r="Q57" s="823"/>
      <c r="R57" s="823"/>
      <c r="S57" s="823"/>
      <c r="T57" s="823"/>
      <c r="U57" s="824"/>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665</v>
      </c>
      <c r="C59" s="726" t="s">
        <v>666</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B5" zoomScale="85" zoomScaleNormal="85" workbookViewId="0">
      <selection activeCell="B13" sqref="B13"/>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4" t="s">
        <v>724</v>
      </c>
      <c r="C3" s="835"/>
      <c r="D3" s="835"/>
      <c r="E3" s="835"/>
      <c r="F3" s="836"/>
      <c r="G3" s="122"/>
    </row>
    <row r="4" spans="2:20" ht="16.5" customHeight="1">
      <c r="B4" s="837"/>
      <c r="C4" s="838"/>
      <c r="D4" s="838"/>
      <c r="E4" s="838"/>
      <c r="F4" s="839"/>
      <c r="G4" s="122"/>
    </row>
    <row r="5" spans="2:20" ht="71.25" customHeight="1">
      <c r="B5" s="837"/>
      <c r="C5" s="838"/>
      <c r="D5" s="838"/>
      <c r="E5" s="838"/>
      <c r="F5" s="839"/>
      <c r="G5" s="122"/>
    </row>
    <row r="6" spans="2:20" ht="21.75" customHeight="1">
      <c r="B6" s="840"/>
      <c r="C6" s="841"/>
      <c r="D6" s="841"/>
      <c r="E6" s="841"/>
      <c r="F6" s="842"/>
      <c r="G6" s="122"/>
    </row>
    <row r="8" spans="2:20" ht="21">
      <c r="B8" s="833" t="s">
        <v>480</v>
      </c>
      <c r="C8" s="833"/>
      <c r="D8" s="833"/>
      <c r="E8" s="833"/>
      <c r="F8" s="833"/>
      <c r="G8" s="83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c r="C13" s="124" t="s">
        <v>632</v>
      </c>
      <c r="G13" s="109"/>
      <c r="L13" s="33"/>
      <c r="M13" s="33"/>
      <c r="N13" s="33"/>
      <c r="O13" s="33"/>
      <c r="P13" s="33"/>
      <c r="Q13" s="68"/>
      <c r="S13" s="8"/>
      <c r="T13" s="8"/>
    </row>
    <row r="14" spans="2:20" s="9" customFormat="1" ht="26.25" customHeight="1" thickBot="1">
      <c r="B14" s="102"/>
      <c r="C14" s="172" t="s">
        <v>627</v>
      </c>
      <c r="G14" s="123"/>
      <c r="L14" s="33"/>
      <c r="M14" s="33"/>
      <c r="N14" s="33"/>
      <c r="O14" s="33"/>
      <c r="P14" s="33"/>
      <c r="Q14" s="68"/>
      <c r="S14" s="8"/>
      <c r="T14" s="8"/>
    </row>
    <row r="15" spans="2:20" s="9" customFormat="1" ht="26.25" customHeight="1" thickBot="1">
      <c r="B15" s="102"/>
      <c r="C15" s="172" t="s">
        <v>628</v>
      </c>
      <c r="G15" s="123"/>
      <c r="L15" s="33"/>
      <c r="M15" s="33"/>
      <c r="N15" s="33"/>
      <c r="O15" s="33"/>
      <c r="P15" s="33"/>
      <c r="Q15" s="68"/>
      <c r="S15" s="8"/>
      <c r="T15" s="8"/>
    </row>
    <row r="16" spans="2:20" s="9" customFormat="1" ht="26.25" customHeight="1" thickBot="1">
      <c r="B16" s="102"/>
      <c r="C16" s="172" t="s">
        <v>629</v>
      </c>
      <c r="G16" s="123"/>
      <c r="L16" s="33"/>
      <c r="M16" s="33"/>
      <c r="N16" s="33"/>
      <c r="O16" s="33"/>
      <c r="P16" s="33"/>
      <c r="Q16" s="68"/>
      <c r="S16" s="8"/>
      <c r="T16" s="8"/>
    </row>
    <row r="17" spans="2:20" s="9" customFormat="1" ht="26.25" customHeight="1" thickBot="1">
      <c r="B17" s="102"/>
      <c r="C17" s="124" t="s">
        <v>630</v>
      </c>
      <c r="G17" s="109"/>
      <c r="L17" s="33"/>
      <c r="M17" s="33"/>
      <c r="N17" s="33"/>
      <c r="O17" s="33"/>
      <c r="P17" s="33"/>
      <c r="Q17" s="68"/>
      <c r="S17" s="8"/>
      <c r="T17" s="8"/>
    </row>
    <row r="18" spans="2:20" s="9" customFormat="1" ht="26.25" customHeight="1" thickBot="1">
      <c r="B18" s="102"/>
      <c r="C18" s="124" t="s">
        <v>631</v>
      </c>
      <c r="G18" s="123"/>
      <c r="L18" s="33"/>
      <c r="M18" s="33"/>
      <c r="N18" s="33"/>
      <c r="O18" s="33"/>
      <c r="P18" s="33"/>
      <c r="Q18" s="68"/>
      <c r="S18" s="8"/>
      <c r="T18" s="8"/>
    </row>
    <row r="19" spans="2:20" s="9" customFormat="1" ht="26.25" customHeight="1" thickBot="1">
      <c r="B19" s="102"/>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6" t="s">
        <v>542</v>
      </c>
      <c r="C22" s="652" t="s">
        <v>436</v>
      </c>
      <c r="D22" s="655" t="s">
        <v>442</v>
      </c>
      <c r="E22" s="659" t="s">
        <v>592</v>
      </c>
      <c r="F22" s="655" t="s">
        <v>447</v>
      </c>
      <c r="G22" s="174"/>
      <c r="M22" s="644"/>
      <c r="T22" s="644"/>
    </row>
    <row r="23" spans="2:20" s="103" customFormat="1" ht="35.25" customHeight="1">
      <c r="B23" s="647" t="s">
        <v>457</v>
      </c>
      <c r="C23" s="653" t="s">
        <v>437</v>
      </c>
      <c r="D23" s="656" t="s">
        <v>443</v>
      </c>
      <c r="E23" s="660" t="s">
        <v>592</v>
      </c>
      <c r="F23" s="656" t="s">
        <v>447</v>
      </c>
      <c r="G23" s="174"/>
      <c r="M23" s="644"/>
      <c r="T23" s="644"/>
    </row>
    <row r="24" spans="2:20" s="103" customFormat="1" ht="34.5" customHeight="1">
      <c r="B24" s="647" t="s">
        <v>454</v>
      </c>
      <c r="C24" s="653" t="s">
        <v>437</v>
      </c>
      <c r="D24" s="656" t="s">
        <v>444</v>
      </c>
      <c r="E24" s="660" t="s">
        <v>592</v>
      </c>
      <c r="F24" s="656" t="s">
        <v>447</v>
      </c>
      <c r="G24" s="174"/>
      <c r="M24" s="644"/>
      <c r="T24" s="644"/>
    </row>
    <row r="25" spans="2:20" s="103" customFormat="1" ht="32.25" customHeight="1">
      <c r="B25" s="648" t="s">
        <v>455</v>
      </c>
      <c r="C25" s="653" t="s">
        <v>436</v>
      </c>
      <c r="D25" s="656" t="s">
        <v>445</v>
      </c>
      <c r="E25" s="661" t="s">
        <v>611</v>
      </c>
      <c r="F25" s="664"/>
      <c r="G25" s="174"/>
      <c r="M25" s="644"/>
      <c r="T25" s="644"/>
    </row>
    <row r="26" spans="2:20" s="103" customFormat="1" ht="30.75" customHeight="1">
      <c r="B26" s="649" t="s">
        <v>540</v>
      </c>
      <c r="C26" s="653" t="s">
        <v>436</v>
      </c>
      <c r="D26" s="656"/>
      <c r="E26" s="661"/>
      <c r="F26" s="664"/>
      <c r="G26" s="174"/>
      <c r="M26" s="644"/>
      <c r="T26" s="644"/>
    </row>
    <row r="27" spans="2:20" s="103" customFormat="1" ht="32.25" customHeight="1">
      <c r="B27" s="650" t="s">
        <v>541</v>
      </c>
      <c r="C27" s="653" t="s">
        <v>436</v>
      </c>
      <c r="D27" s="657" t="s">
        <v>537</v>
      </c>
      <c r="E27" s="661"/>
      <c r="F27" s="664"/>
      <c r="G27" s="174"/>
      <c r="M27" s="644"/>
      <c r="T27" s="644"/>
    </row>
    <row r="28" spans="2:20" s="103" customFormat="1" ht="27" customHeight="1">
      <c r="B28" s="648" t="s">
        <v>456</v>
      </c>
      <c r="C28" s="653" t="s">
        <v>439</v>
      </c>
      <c r="D28" s="656" t="s">
        <v>481</v>
      </c>
      <c r="E28" s="661" t="s">
        <v>458</v>
      </c>
      <c r="F28" s="664"/>
      <c r="G28" s="174"/>
      <c r="M28" s="644"/>
      <c r="T28" s="644"/>
    </row>
    <row r="29" spans="2:20" s="103" customFormat="1" ht="27" customHeight="1">
      <c r="B29" s="650" t="s">
        <v>451</v>
      </c>
      <c r="C29" s="653" t="s">
        <v>436</v>
      </c>
      <c r="D29" s="656"/>
      <c r="E29" s="661"/>
      <c r="F29" s="656" t="s">
        <v>407</v>
      </c>
      <c r="G29" s="174"/>
      <c r="M29" s="644"/>
      <c r="T29" s="644"/>
    </row>
    <row r="30" spans="2:20" s="103" customFormat="1" ht="32.25" customHeight="1">
      <c r="B30" s="648" t="s">
        <v>207</v>
      </c>
      <c r="C30" s="653" t="s">
        <v>441</v>
      </c>
      <c r="D30" s="656" t="s">
        <v>554</v>
      </c>
      <c r="E30" s="662"/>
      <c r="F30" s="656" t="s">
        <v>553</v>
      </c>
      <c r="G30" s="645"/>
      <c r="M30" s="644"/>
    </row>
    <row r="31" spans="2:20" s="103" customFormat="1" ht="27.75" customHeight="1">
      <c r="B31" s="651" t="s">
        <v>538</v>
      </c>
      <c r="C31" s="654" t="s">
        <v>440</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575</v>
      </c>
      <c r="H1" s="120" t="s">
        <v>586</v>
      </c>
    </row>
    <row r="2" spans="1:8">
      <c r="A2" s="12" t="s">
        <v>29</v>
      </c>
      <c r="B2" s="12" t="s">
        <v>27</v>
      </c>
      <c r="C2" s="10">
        <v>2006</v>
      </c>
      <c r="D2" s="12" t="s">
        <v>415</v>
      </c>
      <c r="E2" s="10">
        <f>'2. LRAMVA Threshold'!D9</f>
        <v>2010</v>
      </c>
      <c r="F2" s="26" t="s">
        <v>170</v>
      </c>
      <c r="G2" s="12" t="s">
        <v>576</v>
      </c>
      <c r="H2" s="12" t="s">
        <v>594</v>
      </c>
    </row>
    <row r="3" spans="1:8">
      <c r="A3" s="12" t="s">
        <v>371</v>
      </c>
      <c r="B3" s="12" t="s">
        <v>27</v>
      </c>
      <c r="C3" s="10">
        <v>2007</v>
      </c>
      <c r="D3" s="12" t="s">
        <v>416</v>
      </c>
      <c r="E3" s="10">
        <f>'2. LRAMVA Threshold'!D24</f>
        <v>2014</v>
      </c>
      <c r="F3" s="12" t="s">
        <v>549</v>
      </c>
      <c r="G3" s="12" t="s">
        <v>577</v>
      </c>
      <c r="H3" s="12" t="s">
        <v>587</v>
      </c>
    </row>
    <row r="4" spans="1:8">
      <c r="A4" s="12" t="s">
        <v>372</v>
      </c>
      <c r="B4" s="12" t="s">
        <v>28</v>
      </c>
      <c r="C4" s="10">
        <v>2008</v>
      </c>
      <c r="D4" s="12" t="s">
        <v>417</v>
      </c>
      <c r="F4" s="12" t="s">
        <v>169</v>
      </c>
      <c r="G4" s="12" t="s">
        <v>578</v>
      </c>
    </row>
    <row r="5" spans="1:8">
      <c r="A5" s="12" t="s">
        <v>373</v>
      </c>
      <c r="B5" s="12" t="s">
        <v>28</v>
      </c>
      <c r="C5" s="10">
        <v>2009</v>
      </c>
      <c r="F5" s="12" t="s">
        <v>368</v>
      </c>
      <c r="G5" s="12" t="s">
        <v>579</v>
      </c>
    </row>
    <row r="6" spans="1:8">
      <c r="A6" s="12" t="s">
        <v>374</v>
      </c>
      <c r="B6" s="12" t="s">
        <v>28</v>
      </c>
      <c r="C6" s="10">
        <v>2010</v>
      </c>
      <c r="F6" s="12" t="s">
        <v>369</v>
      </c>
      <c r="G6" s="12" t="s">
        <v>580</v>
      </c>
    </row>
    <row r="7" spans="1:8">
      <c r="A7" s="12" t="s">
        <v>375</v>
      </c>
      <c r="B7" s="12" t="s">
        <v>28</v>
      </c>
      <c r="C7" s="10">
        <v>2011</v>
      </c>
      <c r="F7" s="12" t="s">
        <v>370</v>
      </c>
      <c r="G7" s="12" t="s">
        <v>581</v>
      </c>
    </row>
    <row r="8" spans="1:8">
      <c r="A8" s="12" t="s">
        <v>376</v>
      </c>
      <c r="B8" s="12" t="s">
        <v>28</v>
      </c>
      <c r="C8" s="10">
        <v>2012</v>
      </c>
      <c r="F8" s="12" t="s">
        <v>557</v>
      </c>
      <c r="G8" s="12" t="s">
        <v>582</v>
      </c>
    </row>
    <row r="9" spans="1:8">
      <c r="A9" s="12" t="s">
        <v>377</v>
      </c>
      <c r="B9" s="12" t="s">
        <v>28</v>
      </c>
      <c r="C9" s="10">
        <v>2013</v>
      </c>
      <c r="G9" s="12" t="s">
        <v>583</v>
      </c>
    </row>
    <row r="10" spans="1:8">
      <c r="A10" s="12" t="s">
        <v>378</v>
      </c>
      <c r="B10" s="12" t="s">
        <v>28</v>
      </c>
      <c r="C10" s="10">
        <v>2014</v>
      </c>
      <c r="G10" s="12" t="s">
        <v>584</v>
      </c>
    </row>
    <row r="11" spans="1:8">
      <c r="A11" s="12" t="s">
        <v>379</v>
      </c>
      <c r="B11" s="12" t="s">
        <v>28</v>
      </c>
      <c r="C11" s="10">
        <v>2015</v>
      </c>
      <c r="G11" s="12" t="s">
        <v>585</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85" zoomScaleNormal="85" workbookViewId="0">
      <selection activeCell="K15" sqref="K15"/>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4257812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550</v>
      </c>
      <c r="D6" s="17"/>
      <c r="E6" s="9"/>
      <c r="T6" s="9"/>
      <c r="V6" s="8"/>
    </row>
    <row r="7" spans="2:22" ht="21" customHeight="1">
      <c r="B7" s="536"/>
      <c r="C7" s="17"/>
      <c r="D7" s="17"/>
      <c r="E7" s="9"/>
      <c r="T7" s="9"/>
      <c r="V7" s="8"/>
    </row>
    <row r="8" spans="2:22" ht="24.75" customHeight="1">
      <c r="B8" s="117" t="s">
        <v>239</v>
      </c>
      <c r="C8" s="189" t="s">
        <v>745</v>
      </c>
      <c r="D8" s="600"/>
      <c r="E8" s="9"/>
      <c r="T8" s="9"/>
      <c r="V8" s="8"/>
    </row>
    <row r="9" spans="2:22" ht="41.25" customHeight="1">
      <c r="B9" s="550" t="s">
        <v>519</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555</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1" t="s">
        <v>883</v>
      </c>
      <c r="E14" s="130"/>
      <c r="F14" s="124" t="s">
        <v>547</v>
      </c>
      <c r="H14" s="541" t="s">
        <v>770</v>
      </c>
      <c r="J14" s="124" t="s">
        <v>514</v>
      </c>
      <c r="K14" s="9">
        <v>779427</v>
      </c>
      <c r="L14" s="132"/>
      <c r="N14" s="103"/>
      <c r="Q14" s="99"/>
      <c r="R14" s="96"/>
    </row>
    <row r="15" spans="2:22" ht="26.25" customHeight="1" thickBot="1">
      <c r="B15" s="124" t="s">
        <v>423</v>
      </c>
      <c r="C15" s="106"/>
      <c r="D15" s="541" t="s">
        <v>884</v>
      </c>
      <c r="F15" s="124" t="s">
        <v>413</v>
      </c>
      <c r="G15" s="127"/>
      <c r="H15" s="541" t="s">
        <v>771</v>
      </c>
      <c r="I15" s="17"/>
      <c r="J15" s="124" t="s">
        <v>515</v>
      </c>
      <c r="L15" s="132"/>
      <c r="M15" s="103"/>
      <c r="Q15" s="108"/>
      <c r="R15" s="96"/>
    </row>
    <row r="16" spans="2:22" ht="28.5" customHeight="1" thickBot="1">
      <c r="B16" s="124" t="s">
        <v>453</v>
      </c>
      <c r="C16" s="106"/>
      <c r="D16" s="541" t="s">
        <v>885</v>
      </c>
      <c r="E16" s="103"/>
      <c r="F16" s="124" t="s">
        <v>433</v>
      </c>
      <c r="G16" s="125"/>
      <c r="H16" s="542">
        <v>2018</v>
      </c>
      <c r="I16" s="103"/>
      <c r="K16" s="195"/>
      <c r="L16" s="195"/>
      <c r="M16" s="195"/>
      <c r="N16" s="195"/>
      <c r="Q16" s="115"/>
      <c r="R16" s="96"/>
    </row>
    <row r="17" spans="1:21" ht="29.25" customHeight="1">
      <c r="B17" s="124" t="s">
        <v>420</v>
      </c>
      <c r="C17" s="106"/>
      <c r="D17" s="732">
        <v>1244756.125749182</v>
      </c>
      <c r="E17" s="121"/>
      <c r="F17" s="739" t="s">
        <v>676</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434</v>
      </c>
      <c r="G19" s="602" t="s">
        <v>363</v>
      </c>
      <c r="H19" s="242">
        <f>SUM(R54,R57,R60,R63,R66,R69,R72,R75,R78)</f>
        <v>993211.87352547364</v>
      </c>
      <c r="I19" s="17"/>
      <c r="J19" s="115"/>
      <c r="K19" s="115"/>
      <c r="L19" s="115"/>
      <c r="M19" s="115"/>
      <c r="N19" s="115"/>
      <c r="P19" s="115"/>
      <c r="Q19" s="115"/>
      <c r="R19" s="96"/>
    </row>
    <row r="20" spans="1:21" ht="27.75" customHeight="1" thickBot="1">
      <c r="E20" s="9"/>
      <c r="F20" s="124" t="s">
        <v>435</v>
      </c>
      <c r="G20" s="602" t="s">
        <v>364</v>
      </c>
      <c r="H20" s="131">
        <f>-SUM(R55,R58,R61,R64,R67,R70,R73,R76,R79)</f>
        <v>243502.54607566996</v>
      </c>
      <c r="I20" s="17"/>
      <c r="J20" s="115"/>
      <c r="P20" s="115"/>
      <c r="Q20" s="115"/>
      <c r="R20" s="96"/>
    </row>
    <row r="21" spans="1:21" ht="27.75" customHeight="1" thickBot="1">
      <c r="C21" s="32"/>
      <c r="D21" s="32"/>
      <c r="E21" s="32"/>
      <c r="F21" s="124" t="s">
        <v>408</v>
      </c>
      <c r="G21" s="602" t="s">
        <v>365</v>
      </c>
      <c r="H21" s="188">
        <f>R84</f>
        <v>34028.993994060162</v>
      </c>
      <c r="I21" s="103"/>
      <c r="P21" s="115"/>
      <c r="Q21" s="115"/>
      <c r="R21" s="96"/>
    </row>
    <row r="22" spans="1:21" ht="27.75" customHeight="1">
      <c r="C22" s="32"/>
      <c r="D22" s="32"/>
      <c r="E22" s="32"/>
      <c r="F22" s="124" t="s">
        <v>509</v>
      </c>
      <c r="G22" s="602" t="s">
        <v>448</v>
      </c>
      <c r="H22" s="188">
        <f>H19-H20+H21</f>
        <v>783738.32144386391</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45" t="s">
        <v>683</v>
      </c>
      <c r="C26" s="845"/>
      <c r="D26" s="845"/>
      <c r="E26" s="845"/>
      <c r="F26" s="845"/>
      <c r="G26" s="845"/>
    </row>
    <row r="27" spans="1:21" ht="14.25" customHeight="1">
      <c r="A27" s="28"/>
      <c r="B27" s="547"/>
      <c r="C27" s="547"/>
      <c r="D27" s="537"/>
      <c r="E27" s="537"/>
      <c r="F27" s="537"/>
      <c r="G27" s="547"/>
    </row>
    <row r="28" spans="1:21" s="17" customFormat="1" ht="27" customHeight="1">
      <c r="B28" s="848" t="s">
        <v>506</v>
      </c>
      <c r="C28" s="849"/>
      <c r="D28" s="133" t="s">
        <v>41</v>
      </c>
      <c r="E28" s="134" t="s">
        <v>674</v>
      </c>
      <c r="F28" s="134" t="s">
        <v>408</v>
      </c>
      <c r="G28" s="135" t="s">
        <v>409</v>
      </c>
      <c r="T28" s="136"/>
      <c r="U28" s="136"/>
    </row>
    <row r="29" spans="1:21" ht="20.25" customHeight="1">
      <c r="B29" s="843" t="s">
        <v>29</v>
      </c>
      <c r="C29" s="844"/>
      <c r="D29" s="637" t="s">
        <v>27</v>
      </c>
      <c r="E29" s="138">
        <f>SUM(D54:D80)</f>
        <v>227511.64762071703</v>
      </c>
      <c r="F29" s="139">
        <f>D84</f>
        <v>10326.658888984499</v>
      </c>
      <c r="G29" s="138">
        <f t="shared" ref="G29:G35" si="0">E29+F29</f>
        <v>237838.30650970154</v>
      </c>
    </row>
    <row r="30" spans="1:21" ht="20.25" customHeight="1">
      <c r="B30" s="843" t="s">
        <v>371</v>
      </c>
      <c r="C30" s="844"/>
      <c r="D30" s="637" t="s">
        <v>27</v>
      </c>
      <c r="E30" s="140">
        <f>SUM(E54:E80)</f>
        <v>109941.93323881429</v>
      </c>
      <c r="F30" s="141">
        <f>E84</f>
        <v>4990.2185405709333</v>
      </c>
      <c r="G30" s="140">
        <f t="shared" si="0"/>
        <v>114932.15177938523</v>
      </c>
    </row>
    <row r="31" spans="1:21" ht="20.25" customHeight="1">
      <c r="B31" s="843" t="s">
        <v>886</v>
      </c>
      <c r="C31" s="844"/>
      <c r="D31" s="637" t="s">
        <v>28</v>
      </c>
      <c r="E31" s="140">
        <f>SUM(F54:F80)</f>
        <v>288538.32711051201</v>
      </c>
      <c r="F31" s="141">
        <f>F84</f>
        <v>13096.63444324318</v>
      </c>
      <c r="G31" s="140">
        <f t="shared" si="0"/>
        <v>301634.96155375522</v>
      </c>
    </row>
    <row r="32" spans="1:21" ht="20.25" customHeight="1">
      <c r="B32" s="843" t="s">
        <v>887</v>
      </c>
      <c r="C32" s="844"/>
      <c r="D32" s="637" t="s">
        <v>28</v>
      </c>
      <c r="E32" s="140">
        <f>SUM(G54:G80)</f>
        <v>15495.445634044821</v>
      </c>
      <c r="F32" s="141">
        <f>G84</f>
        <v>703.33182089361333</v>
      </c>
      <c r="G32" s="140">
        <f t="shared" si="0"/>
        <v>16198.777454938434</v>
      </c>
    </row>
    <row r="33" spans="2:22" ht="20.25" customHeight="1">
      <c r="B33" s="843" t="s">
        <v>396</v>
      </c>
      <c r="C33" s="844"/>
      <c r="D33" s="637" t="s">
        <v>28</v>
      </c>
      <c r="E33" s="140">
        <f>SUM(H54:H80)</f>
        <v>80864.301008742943</v>
      </c>
      <c r="F33" s="141">
        <f>H84</f>
        <v>3670.3969293280911</v>
      </c>
      <c r="G33" s="140">
        <f t="shared" si="0"/>
        <v>84534.69793807104</v>
      </c>
    </row>
    <row r="34" spans="2:22" ht="20.25" customHeight="1">
      <c r="B34" s="843" t="s">
        <v>32</v>
      </c>
      <c r="C34" s="844"/>
      <c r="D34" s="637" t="s">
        <v>27</v>
      </c>
      <c r="E34" s="140">
        <f>SUM(I54:I80)</f>
        <v>67.815222722035514</v>
      </c>
      <c r="F34" s="141">
        <f>I84</f>
        <v>3.0781047030103927</v>
      </c>
      <c r="G34" s="140">
        <f t="shared" si="0"/>
        <v>70.893327425045911</v>
      </c>
    </row>
    <row r="35" spans="2:22" ht="20.25" customHeight="1">
      <c r="B35" s="843" t="s">
        <v>30</v>
      </c>
      <c r="C35" s="844"/>
      <c r="D35" s="637" t="s">
        <v>28</v>
      </c>
      <c r="E35" s="140">
        <f>SUM(J54:J80)</f>
        <v>0</v>
      </c>
      <c r="F35" s="141">
        <f>J84</f>
        <v>0</v>
      </c>
      <c r="G35" s="140">
        <f t="shared" si="0"/>
        <v>0</v>
      </c>
    </row>
    <row r="36" spans="2:22" ht="20.25" customHeight="1">
      <c r="B36" s="843" t="s">
        <v>31</v>
      </c>
      <c r="C36" s="844"/>
      <c r="D36" s="637" t="s">
        <v>28</v>
      </c>
      <c r="E36" s="140">
        <f>SUM(K54:K80)</f>
        <v>27289.857614250708</v>
      </c>
      <c r="F36" s="141">
        <f>K84</f>
        <v>1238.6752663368331</v>
      </c>
      <c r="G36" s="140">
        <f t="shared" ref="G36:G42" si="1">E36+F36</f>
        <v>28528.53288058754</v>
      </c>
    </row>
    <row r="37" spans="2:22" ht="20.25" customHeight="1">
      <c r="B37" s="843"/>
      <c r="C37" s="844"/>
      <c r="D37" s="637"/>
      <c r="E37" s="140">
        <f>SUM(L54:L80)</f>
        <v>0</v>
      </c>
      <c r="F37" s="141">
        <f>L84</f>
        <v>0</v>
      </c>
      <c r="G37" s="140">
        <f t="shared" si="1"/>
        <v>0</v>
      </c>
    </row>
    <row r="38" spans="2:22" ht="20.25" customHeight="1">
      <c r="B38" s="843"/>
      <c r="C38" s="844"/>
      <c r="D38" s="637"/>
      <c r="E38" s="140">
        <f>SUM(M54:M80)</f>
        <v>0</v>
      </c>
      <c r="F38" s="141">
        <f>M84</f>
        <v>0</v>
      </c>
      <c r="G38" s="140">
        <f t="shared" si="1"/>
        <v>0</v>
      </c>
    </row>
    <row r="39" spans="2:22" ht="20.25" customHeight="1">
      <c r="B39" s="843"/>
      <c r="C39" s="844"/>
      <c r="D39" s="637"/>
      <c r="E39" s="140">
        <f>SUM(N54:N80)</f>
        <v>0</v>
      </c>
      <c r="F39" s="141">
        <f>N84</f>
        <v>0</v>
      </c>
      <c r="G39" s="140">
        <f t="shared" si="1"/>
        <v>0</v>
      </c>
    </row>
    <row r="40" spans="2:22" ht="20.25" customHeight="1">
      <c r="B40" s="843"/>
      <c r="C40" s="844"/>
      <c r="D40" s="637"/>
      <c r="E40" s="140">
        <f>SUM(O54:O80)</f>
        <v>0</v>
      </c>
      <c r="F40" s="141">
        <f>O84</f>
        <v>0</v>
      </c>
      <c r="G40" s="140">
        <f t="shared" si="1"/>
        <v>0</v>
      </c>
    </row>
    <row r="41" spans="2:22" ht="20.25" customHeight="1">
      <c r="B41" s="843"/>
      <c r="C41" s="844"/>
      <c r="D41" s="637"/>
      <c r="E41" s="140">
        <f>SUM(P54:P80)</f>
        <v>0</v>
      </c>
      <c r="F41" s="141">
        <f>P84</f>
        <v>0</v>
      </c>
      <c r="G41" s="140">
        <f t="shared" si="1"/>
        <v>0</v>
      </c>
    </row>
    <row r="42" spans="2:22" ht="20.25" customHeight="1">
      <c r="B42" s="843"/>
      <c r="C42" s="844"/>
      <c r="D42" s="638"/>
      <c r="E42" s="142">
        <f>SUM(Q54:Q80)</f>
        <v>0</v>
      </c>
      <c r="F42" s="143">
        <f>Q84</f>
        <v>0</v>
      </c>
      <c r="G42" s="142">
        <f t="shared" si="1"/>
        <v>0</v>
      </c>
    </row>
    <row r="43" spans="2:22" s="8" customFormat="1" ht="21" customHeight="1">
      <c r="B43" s="846" t="s">
        <v>26</v>
      </c>
      <c r="C43" s="847"/>
      <c r="D43" s="137"/>
      <c r="E43" s="144">
        <f>SUM(E29:E42)</f>
        <v>749709.32744980382</v>
      </c>
      <c r="F43" s="144">
        <f>SUM(F29:F42)</f>
        <v>34028.993994060162</v>
      </c>
      <c r="G43" s="144">
        <f>SUM(G29:G42)</f>
        <v>783738.32144386391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45" t="s">
        <v>614</v>
      </c>
      <c r="C48" s="845"/>
      <c r="D48" s="845"/>
      <c r="E48" s="845"/>
      <c r="F48" s="845"/>
      <c r="G48" s="845"/>
      <c r="H48" s="845"/>
      <c r="I48" s="845"/>
      <c r="J48" s="845"/>
      <c r="K48" s="845"/>
      <c r="L48" s="845"/>
      <c r="M48" s="616"/>
      <c r="N48" s="105"/>
      <c r="O48" s="105"/>
      <c r="P48" s="105"/>
      <c r="Q48" s="105"/>
      <c r="R48" s="105"/>
      <c r="T48" s="37"/>
      <c r="U48" s="19"/>
      <c r="V48" s="38"/>
    </row>
    <row r="49" spans="2:22" s="28" customFormat="1" ht="41.1" customHeight="1">
      <c r="B49" s="845" t="s">
        <v>561</v>
      </c>
      <c r="C49" s="845"/>
      <c r="D49" s="845"/>
      <c r="E49" s="845"/>
      <c r="F49" s="845"/>
      <c r="G49" s="845"/>
      <c r="H49" s="845"/>
      <c r="I49" s="845"/>
      <c r="J49" s="845"/>
      <c r="K49" s="845"/>
      <c r="L49" s="845"/>
      <c r="M49" s="616"/>
      <c r="N49" s="105"/>
      <c r="O49" s="105"/>
      <c r="P49" s="105"/>
      <c r="Q49" s="105"/>
      <c r="R49" s="105"/>
      <c r="T49" s="37"/>
      <c r="U49" s="19"/>
      <c r="V49" s="38"/>
    </row>
    <row r="50" spans="2:22" s="28" customFormat="1" ht="18" customHeight="1">
      <c r="B50" s="845" t="s">
        <v>682</v>
      </c>
      <c r="C50" s="845"/>
      <c r="D50" s="845"/>
      <c r="E50" s="845"/>
      <c r="F50" s="845"/>
      <c r="G50" s="845"/>
      <c r="H50" s="845"/>
      <c r="I50" s="845"/>
      <c r="J50" s="845"/>
      <c r="K50" s="845"/>
      <c r="L50" s="845"/>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2,999 kW</v>
      </c>
      <c r="G52" s="135" t="str">
        <f>IF($B32&lt;&gt;"",$B32,"")</f>
        <v>GS 3,000 to 4,999 kW</v>
      </c>
      <c r="H52" s="135" t="str">
        <f>IF($B33&lt;&gt;"",$B33,"")</f>
        <v>Large Use</v>
      </c>
      <c r="I52" s="135" t="str">
        <f>IF($B34&lt;&gt;"",$B34,"")</f>
        <v>Unmetered Scattered Load</v>
      </c>
      <c r="J52" s="135" t="str">
        <f>IF($B35&lt;&gt;"",$B35,"")</f>
        <v>Sentinel Lighting</v>
      </c>
      <c r="K52" s="135" t="str">
        <f>IF($B36&lt;&gt;"",$B36,"")</f>
        <v>Street Lighting</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kWh</v>
      </c>
      <c r="J53" s="575" t="str">
        <f>D35</f>
        <v>kW</v>
      </c>
      <c r="K53" s="575" t="str">
        <f>D36</f>
        <v>kW</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LRAM'!Y524</f>
        <v>0</v>
      </c>
      <c r="E63" s="156">
        <f>'4.  2011-2014 LRAM'!Z524</f>
        <v>0</v>
      </c>
      <c r="F63" s="156">
        <f>'4.  2011-2014 LRAM'!AA524</f>
        <v>0</v>
      </c>
      <c r="G63" s="156">
        <f>'4.  2011-2014 LRAM'!AB524</f>
        <v>0</v>
      </c>
      <c r="H63" s="156">
        <f>'4.  2011-2014 LRAM'!AC524</f>
        <v>0</v>
      </c>
      <c r="I63" s="156">
        <f>'4.  2011-2014 LRAM'!AD524</f>
        <v>0</v>
      </c>
      <c r="J63" s="156">
        <f>'4.  2011-2014 LRAM'!AE524</f>
        <v>0</v>
      </c>
      <c r="K63" s="156">
        <f>'4.  2011-2014 LRAM'!AF524</f>
        <v>0</v>
      </c>
      <c r="L63" s="156">
        <f>'4.  2011-2014 LRAM'!AG524</f>
        <v>0</v>
      </c>
      <c r="M63" s="156">
        <f>'4.  2011-2014 LRAM'!AH524</f>
        <v>0</v>
      </c>
      <c r="N63" s="156">
        <f>'4.  2011-2014 LRAM'!AI524</f>
        <v>0</v>
      </c>
      <c r="O63" s="156">
        <f>'4.  2011-2014 LRAM'!AJ524</f>
        <v>0</v>
      </c>
      <c r="P63" s="156">
        <f>'4.  2011-2014 LRAM'!AK524</f>
        <v>0</v>
      </c>
      <c r="Q63" s="156">
        <f>'4.  2011-2014 LRAM'!AL524</f>
        <v>0</v>
      </c>
      <c r="R63" s="157">
        <f>SUM(D63:Q63)</f>
        <v>0</v>
      </c>
      <c r="U63" s="152"/>
      <c r="V63" s="153"/>
    </row>
    <row r="64" spans="2:22" s="163" customFormat="1">
      <c r="B64" s="154" t="s">
        <v>39</v>
      </c>
      <c r="C64" s="155"/>
      <c r="D64" s="156">
        <f>-'4.  2011-2014 LRAM'!Y525</f>
        <v>0</v>
      </c>
      <c r="E64" s="156">
        <f>-'4.  2011-2014 LRAM'!Z525</f>
        <v>0</v>
      </c>
      <c r="F64" s="156">
        <f>-'4.  2011-2014 LRAM'!AA525</f>
        <v>0</v>
      </c>
      <c r="G64" s="156">
        <f>-'4.  2011-2014 LRAM'!AB525</f>
        <v>0</v>
      </c>
      <c r="H64" s="156">
        <f>-'4.  2011-2014 LRAM'!AC525</f>
        <v>0</v>
      </c>
      <c r="I64" s="156">
        <f>-'4.  2011-2014 LRAM'!AD525</f>
        <v>0</v>
      </c>
      <c r="J64" s="156">
        <f>-'4.  2011-2014 LRAM'!AE525</f>
        <v>0</v>
      </c>
      <c r="K64" s="156">
        <f>-'4.  2011-2014 LRAM'!AF525</f>
        <v>0</v>
      </c>
      <c r="L64" s="156">
        <f>-'4.  2011-2014 LRAM'!AG525</f>
        <v>0</v>
      </c>
      <c r="M64" s="156">
        <f>-'4.  2011-2014 LRAM'!AH525</f>
        <v>0</v>
      </c>
      <c r="N64" s="156">
        <f>-'4.  2011-2014 LRAM'!AI525</f>
        <v>0</v>
      </c>
      <c r="O64" s="156">
        <f>-'4.  2011-2014 LRAM'!AJ525</f>
        <v>0</v>
      </c>
      <c r="P64" s="156">
        <f>-'4.  2011-2014 LRAM'!AK525</f>
        <v>0</v>
      </c>
      <c r="Q64" s="156">
        <f>-'4.  2011-2014 LRAM'!AL525</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LRAM'!Y206</f>
        <v>0</v>
      </c>
      <c r="E66" s="164">
        <f>'5.  2015-2020 LRAM'!Z206</f>
        <v>0</v>
      </c>
      <c r="F66" s="164">
        <f>'5.  2015-2020 LRAM'!AA206</f>
        <v>0</v>
      </c>
      <c r="G66" s="164">
        <f>'5.  2015-2020 LRAM'!AB206</f>
        <v>0</v>
      </c>
      <c r="H66" s="164">
        <f>'5.  2015-2020 LRAM'!AC206</f>
        <v>0</v>
      </c>
      <c r="I66" s="164">
        <f>'5.  2015-2020 LRAM'!AD206</f>
        <v>0</v>
      </c>
      <c r="J66" s="164">
        <f>'5.  2015-2020 LRAM'!AE206</f>
        <v>0</v>
      </c>
      <c r="K66" s="164">
        <f>'5.  2015-2020 LRAM'!AF206</f>
        <v>0</v>
      </c>
      <c r="L66" s="164">
        <f>'5.  2015-2020 LRAM'!AG206</f>
        <v>0</v>
      </c>
      <c r="M66" s="164">
        <f>'5.  2015-2020 LRAM'!AH206</f>
        <v>0</v>
      </c>
      <c r="N66" s="164">
        <f>'5.  2015-2020 LRAM'!AI206</f>
        <v>0</v>
      </c>
      <c r="O66" s="164">
        <f>'5.  2015-2020 LRAM'!AJ206</f>
        <v>0</v>
      </c>
      <c r="P66" s="164">
        <f>'5.  2015-2020 LRAM'!AK206</f>
        <v>0</v>
      </c>
      <c r="Q66" s="164">
        <f>'5.  2015-2020 LRAM'!AL206</f>
        <v>0</v>
      </c>
      <c r="R66" s="157">
        <f>SUM(D66:Q66)</f>
        <v>0</v>
      </c>
      <c r="U66" s="152"/>
      <c r="V66" s="153"/>
    </row>
    <row r="67" spans="2:22" s="163" customFormat="1">
      <c r="B67" s="154" t="s">
        <v>93</v>
      </c>
      <c r="C67" s="155"/>
      <c r="D67" s="164">
        <f>-'5.  2015-2020 LRAM'!Y207</f>
        <v>0</v>
      </c>
      <c r="E67" s="164">
        <f>-'5.  2015-2020 LRAM'!Z207</f>
        <v>0</v>
      </c>
      <c r="F67" s="164">
        <f>-'5.  2015-2020 LRAM'!AA207</f>
        <v>0</v>
      </c>
      <c r="G67" s="164">
        <f>-'5.  2015-2020 LRAM'!AB207</f>
        <v>0</v>
      </c>
      <c r="H67" s="164">
        <f>-'5.  2015-2020 LRAM'!AC207</f>
        <v>0</v>
      </c>
      <c r="I67" s="164">
        <f>-'5.  2015-2020 LRAM'!AD207</f>
        <v>0</v>
      </c>
      <c r="J67" s="164">
        <f>-'5.  2015-2020 LRAM'!AE207</f>
        <v>0</v>
      </c>
      <c r="K67" s="164">
        <f>-'5.  2015-2020 LRAM'!AF207</f>
        <v>0</v>
      </c>
      <c r="L67" s="164">
        <f>-'5.  2015-2020 LRAM'!AG207</f>
        <v>0</v>
      </c>
      <c r="M67" s="164">
        <f>-'5.  2015-2020 LRAM'!AH207</f>
        <v>0</v>
      </c>
      <c r="N67" s="164">
        <f>-'5.  2015-2020 LRAM'!AI207</f>
        <v>0</v>
      </c>
      <c r="O67" s="164">
        <f>-'5.  2015-2020 LRAM'!AJ207</f>
        <v>0</v>
      </c>
      <c r="P67" s="164">
        <f>-'5.  2015-2020 LRAM'!AK207</f>
        <v>0</v>
      </c>
      <c r="Q67" s="164">
        <f>-'5.  2015-2020 LRAM'!AL207</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LRAM'!Y395</f>
        <v>0</v>
      </c>
      <c r="E69" s="156">
        <f>'5.  2015-2020 LRAM'!Z395</f>
        <v>0</v>
      </c>
      <c r="F69" s="156">
        <f>'5.  2015-2020 LRAM'!AA395</f>
        <v>0</v>
      </c>
      <c r="G69" s="156">
        <f>'5.  2015-2020 LRAM'!AB395</f>
        <v>0</v>
      </c>
      <c r="H69" s="156">
        <f>'5.  2015-2020 LRAM'!AC395</f>
        <v>0</v>
      </c>
      <c r="I69" s="156">
        <f>'5.  2015-2020 LRAM'!AD395</f>
        <v>0</v>
      </c>
      <c r="J69" s="156">
        <f>'5.  2015-2020 LRAM'!AE395</f>
        <v>0</v>
      </c>
      <c r="K69" s="156">
        <f>'5.  2015-2020 LRAM'!AF395</f>
        <v>0</v>
      </c>
      <c r="L69" s="156">
        <f>'5.  2015-2020 LRAM'!AG395</f>
        <v>0</v>
      </c>
      <c r="M69" s="156">
        <f>'5.  2015-2020 LRAM'!AH395</f>
        <v>0</v>
      </c>
      <c r="N69" s="156">
        <f>'5.  2015-2020 LRAM'!AI395</f>
        <v>0</v>
      </c>
      <c r="O69" s="156">
        <f>'5.  2015-2020 LRAM'!AJ395</f>
        <v>0</v>
      </c>
      <c r="P69" s="156">
        <f>'5.  2015-2020 LRAM'!AK395</f>
        <v>0</v>
      </c>
      <c r="Q69" s="156">
        <f>'5.  2015-2020 LRAM'!AL395</f>
        <v>0</v>
      </c>
      <c r="R69" s="157">
        <f>SUM(D69:Q69)</f>
        <v>0</v>
      </c>
      <c r="U69" s="152"/>
      <c r="V69" s="153"/>
    </row>
    <row r="70" spans="2:22" s="163" customFormat="1">
      <c r="B70" s="154" t="s">
        <v>224</v>
      </c>
      <c r="C70" s="155"/>
      <c r="D70" s="156">
        <f>-'5.  2015-2020 LRAM'!Y396</f>
        <v>0</v>
      </c>
      <c r="E70" s="156">
        <f>-'5.  2015-2020 LRAM'!Z396</f>
        <v>0</v>
      </c>
      <c r="F70" s="156">
        <f>-'5.  2015-2020 LRAM'!AA396</f>
        <v>0</v>
      </c>
      <c r="G70" s="156">
        <f>-'5.  2015-2020 LRAM'!AB396</f>
        <v>0</v>
      </c>
      <c r="H70" s="156">
        <f>-'5.  2015-2020 LRAM'!AC396</f>
        <v>0</v>
      </c>
      <c r="I70" s="156">
        <f>-'5.  2015-2020 LRAM'!AD396</f>
        <v>0</v>
      </c>
      <c r="J70" s="156">
        <f>-'5.  2015-2020 LRAM'!AE396</f>
        <v>0</v>
      </c>
      <c r="K70" s="156">
        <f>-'5.  2015-2020 LRAM'!AF396</f>
        <v>0</v>
      </c>
      <c r="L70" s="156">
        <f>-'5.  2015-2020 LRAM'!AG396</f>
        <v>0</v>
      </c>
      <c r="M70" s="156">
        <f>-'5.  2015-2020 LRAM'!AH396</f>
        <v>0</v>
      </c>
      <c r="N70" s="156">
        <f>-'5.  2015-2020 LRAM'!AI396</f>
        <v>0</v>
      </c>
      <c r="O70" s="156">
        <f>-'5.  2015-2020 LRAM'!AJ396</f>
        <v>0</v>
      </c>
      <c r="P70" s="156">
        <f>-'5.  2015-2020 LRAM'!AK396</f>
        <v>0</v>
      </c>
      <c r="Q70" s="156">
        <f>-'5.  2015-2020 LRAM'!AL396</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LRAM'!Y588</f>
        <v>0</v>
      </c>
      <c r="E72" s="156">
        <f>'5.  2015-2020 LRAM'!Z588</f>
        <v>0</v>
      </c>
      <c r="F72" s="156">
        <f>'5.  2015-2020 LRAM'!AA588</f>
        <v>0</v>
      </c>
      <c r="G72" s="156">
        <f>'5.  2015-2020 LRAM'!AB588</f>
        <v>0</v>
      </c>
      <c r="H72" s="156">
        <f>'5.  2015-2020 LRAM'!AC588</f>
        <v>0</v>
      </c>
      <c r="I72" s="156">
        <f>'5.  2015-2020 LRAM'!AD588</f>
        <v>0</v>
      </c>
      <c r="J72" s="156">
        <f>'5.  2015-2020 LRAM'!AE588</f>
        <v>0</v>
      </c>
      <c r="K72" s="156">
        <f>'5.  2015-2020 LRAM'!AF588</f>
        <v>0</v>
      </c>
      <c r="L72" s="156">
        <f>'5.  2015-2020 LRAM'!AG588</f>
        <v>0</v>
      </c>
      <c r="M72" s="156">
        <f>'5.  2015-2020 LRAM'!AH588</f>
        <v>0</v>
      </c>
      <c r="N72" s="156">
        <f>'5.  2015-2020 LRAM'!AI588</f>
        <v>0</v>
      </c>
      <c r="O72" s="156">
        <f>'5.  2015-2020 LRAM'!AJ588</f>
        <v>0</v>
      </c>
      <c r="P72" s="156">
        <f>'5.  2015-2020 LRAM'!AK588</f>
        <v>0</v>
      </c>
      <c r="Q72" s="156">
        <f>'5.  2015-2020 LRAM'!AL588</f>
        <v>0</v>
      </c>
      <c r="R72" s="157">
        <f>SUM(D72:Q72)</f>
        <v>0</v>
      </c>
      <c r="U72" s="152"/>
      <c r="V72" s="153"/>
    </row>
    <row r="73" spans="2:22" s="163" customFormat="1">
      <c r="B73" s="154" t="s">
        <v>226</v>
      </c>
      <c r="C73" s="155"/>
      <c r="D73" s="156">
        <f>-'5.  2015-2020 LRAM'!Y589</f>
        <v>0</v>
      </c>
      <c r="E73" s="156">
        <f>-'5.  2015-2020 LRAM'!Z589</f>
        <v>0</v>
      </c>
      <c r="F73" s="156">
        <f>-'5.  2015-2020 LRAM'!AA589</f>
        <v>0</v>
      </c>
      <c r="G73" s="156">
        <f>-'5.  2015-2020 LRAM'!AB589</f>
        <v>0</v>
      </c>
      <c r="H73" s="156">
        <f>-'5.  2015-2020 LRAM'!AC589</f>
        <v>0</v>
      </c>
      <c r="I73" s="156">
        <f>-'5.  2015-2020 LRAM'!AD589</f>
        <v>0</v>
      </c>
      <c r="J73" s="156">
        <f>-'5.  2015-2020 LRAM'!AE589</f>
        <v>0</v>
      </c>
      <c r="K73" s="156">
        <f>-'5.  2015-2020 LRAM'!AF589</f>
        <v>0</v>
      </c>
      <c r="L73" s="156">
        <f>-'5.  2015-2020 LRAM'!AG589</f>
        <v>0</v>
      </c>
      <c r="M73" s="156">
        <f>-'5.  2015-2020 LRAM'!AH589</f>
        <v>0</v>
      </c>
      <c r="N73" s="156">
        <f>-'5.  2015-2020 LRAM'!AI589</f>
        <v>0</v>
      </c>
      <c r="O73" s="156">
        <f>-'5.  2015-2020 LRAM'!AJ589</f>
        <v>0</v>
      </c>
      <c r="P73" s="156">
        <f>-'5.  2015-2020 LRAM'!AK589</f>
        <v>0</v>
      </c>
      <c r="Q73" s="156">
        <f>-'5.  2015-2020 LRAM'!AL589</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LRAM'!Y778</f>
        <v>276400.18854952807</v>
      </c>
      <c r="E75" s="156">
        <f>'5.  2015-2020 LRAM'!Z778</f>
        <v>238524.22138567321</v>
      </c>
      <c r="F75" s="156">
        <f>'5.  2015-2020 LRAM'!AA778</f>
        <v>353109.750910512</v>
      </c>
      <c r="G75" s="156">
        <f>'5.  2015-2020 LRAM'!AB778</f>
        <v>15610.103834044821</v>
      </c>
      <c r="H75" s="156">
        <f>'5.  2015-2020 LRAM'!AC778</f>
        <v>82209.936008742938</v>
      </c>
      <c r="I75" s="156">
        <f>'5.  2015-2020 LRAM'!AD778</f>
        <v>67.815222722035514</v>
      </c>
      <c r="J75" s="156">
        <f>'5.  2015-2020 LRAM'!AE778</f>
        <v>0</v>
      </c>
      <c r="K75" s="156">
        <f>'5.  2015-2020 LRAM'!AF778</f>
        <v>27289.857614250708</v>
      </c>
      <c r="L75" s="156">
        <f>'5.  2015-2020 LRAM'!AG778</f>
        <v>0</v>
      </c>
      <c r="M75" s="156">
        <f>'5.  2015-2020 LRAM'!AH778</f>
        <v>0</v>
      </c>
      <c r="N75" s="156">
        <f>'5.  2015-2020 LRAM'!AI778</f>
        <v>0</v>
      </c>
      <c r="O75" s="156">
        <f>'5.  2015-2020 LRAM'!AJ778</f>
        <v>0</v>
      </c>
      <c r="P75" s="156">
        <f>'5.  2015-2020 LRAM'!AK778</f>
        <v>0</v>
      </c>
      <c r="Q75" s="156">
        <f>'5.  2015-2020 LRAM'!AL778</f>
        <v>0</v>
      </c>
      <c r="R75" s="157">
        <f>SUM(D75:Q75)</f>
        <v>993211.87352547364</v>
      </c>
      <c r="U75" s="152"/>
      <c r="V75" s="153"/>
    </row>
    <row r="76" spans="2:22" s="163" customFormat="1" ht="16.5" customHeight="1">
      <c r="B76" s="154" t="s">
        <v>228</v>
      </c>
      <c r="C76" s="155"/>
      <c r="D76" s="156">
        <f>-'5.  2015-2020 LRAM'!Y779</f>
        <v>-48888.540928811046</v>
      </c>
      <c r="E76" s="156">
        <f>-'5.  2015-2020 LRAM'!Z779</f>
        <v>-128582.28814685892</v>
      </c>
      <c r="F76" s="156">
        <f>-'5.  2015-2020 LRAM'!AA779</f>
        <v>-64571.423799999997</v>
      </c>
      <c r="G76" s="156">
        <f>-'5.  2015-2020 LRAM'!AB779</f>
        <v>-114.65819999999999</v>
      </c>
      <c r="H76" s="156">
        <f>-'5.  2015-2020 LRAM'!AC779</f>
        <v>-1345.635</v>
      </c>
      <c r="I76" s="156">
        <f>-'5.  2015-2020 LRAM'!AD779</f>
        <v>0</v>
      </c>
      <c r="J76" s="156">
        <f>-'5.  2015-2020 LRAM'!AE779</f>
        <v>0</v>
      </c>
      <c r="K76" s="156">
        <f>-'5.  2015-2020 LRAM'!AF779</f>
        <v>0</v>
      </c>
      <c r="L76" s="156">
        <f>-'5.  2015-2020 LRAM'!AG779</f>
        <v>0</v>
      </c>
      <c r="M76" s="156">
        <f>-'5.  2015-2020 LRAM'!AH779</f>
        <v>0</v>
      </c>
      <c r="N76" s="156">
        <f>-'5.  2015-2020 LRAM'!AI779</f>
        <v>0</v>
      </c>
      <c r="O76" s="156">
        <f>-'5.  2015-2020 LRAM'!AJ779</f>
        <v>0</v>
      </c>
      <c r="P76" s="156">
        <f>-'5.  2015-2020 LRAM'!AK779</f>
        <v>0</v>
      </c>
      <c r="Q76" s="156">
        <f>-'5.  2015-2020 LRAM'!AL779</f>
        <v>0</v>
      </c>
      <c r="R76" s="157">
        <f>SUM(D76:Q76)</f>
        <v>-243502.54607566996</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LRAM'!Y962</f>
        <v>0</v>
      </c>
      <c r="E78" s="156">
        <f>'5.  2015-2020 LRAM'!Z962</f>
        <v>0</v>
      </c>
      <c r="F78" s="156">
        <f>'5.  2015-2020 LRAM'!AA962</f>
        <v>0</v>
      </c>
      <c r="G78" s="156">
        <f>'5.  2015-2020 LRAM'!AB962</f>
        <v>0</v>
      </c>
      <c r="H78" s="156">
        <f>'5.  2015-2020 LRAM'!AC962</f>
        <v>0</v>
      </c>
      <c r="I78" s="156">
        <f>'5.  2015-2020 LRAM'!AD962</f>
        <v>0</v>
      </c>
      <c r="J78" s="156">
        <f>'5.  2015-2020 LRAM'!AE962</f>
        <v>0</v>
      </c>
      <c r="K78" s="156">
        <f>'5.  2015-2020 LRAM'!AF962</f>
        <v>0</v>
      </c>
      <c r="L78" s="156">
        <f>'5.  2015-2020 LRAM'!AG962</f>
        <v>0</v>
      </c>
      <c r="M78" s="156">
        <f>'5.  2015-2020 LRAM'!AH962</f>
        <v>0</v>
      </c>
      <c r="N78" s="156">
        <f>'5.  2015-2020 LRAM'!AI962</f>
        <v>0</v>
      </c>
      <c r="O78" s="156">
        <f>'5.  2015-2020 LRAM'!AJ962</f>
        <v>0</v>
      </c>
      <c r="P78" s="156">
        <f>'5.  2015-2020 LRAM'!AK962</f>
        <v>0</v>
      </c>
      <c r="Q78" s="156">
        <f>'5.  2015-2020 LRAM'!AL962</f>
        <v>0</v>
      </c>
      <c r="R78" s="157">
        <f>SUM(D78:Q78)</f>
        <v>0</v>
      </c>
      <c r="U78" s="152"/>
      <c r="V78" s="153"/>
    </row>
    <row r="79" spans="2:22" s="163" customFormat="1">
      <c r="B79" s="154" t="s">
        <v>230</v>
      </c>
      <c r="C79" s="155"/>
      <c r="D79" s="156">
        <f>-'5.  2015-2020 LRAM'!Y963</f>
        <v>0</v>
      </c>
      <c r="E79" s="156">
        <f>-'5.  2015-2020 LRAM'!Z963</f>
        <v>0</v>
      </c>
      <c r="F79" s="156">
        <f>-'5.  2015-2020 LRAM'!AA963</f>
        <v>0</v>
      </c>
      <c r="G79" s="156">
        <f>-'5.  2015-2020 LRAM'!AB963</f>
        <v>0</v>
      </c>
      <c r="H79" s="156">
        <f>-'5.  2015-2020 LRAM'!AC963</f>
        <v>0</v>
      </c>
      <c r="I79" s="156">
        <f>-'5.  2015-2020 LRAM'!AD963</f>
        <v>0</v>
      </c>
      <c r="J79" s="156">
        <f>-'5.  2015-2020 LRAM'!AE963</f>
        <v>0</v>
      </c>
      <c r="K79" s="156">
        <f>-'5.  2015-2020 LRAM'!AF963</f>
        <v>0</v>
      </c>
      <c r="L79" s="156">
        <f>-'5.  2015-2020 LRAM'!AG963</f>
        <v>0</v>
      </c>
      <c r="M79" s="156">
        <f>-'5.  2015-2020 LRAM'!AH963</f>
        <v>0</v>
      </c>
      <c r="N79" s="156">
        <f>-'5.  2015-2020 LRAM'!AI963</f>
        <v>0</v>
      </c>
      <c r="O79" s="156">
        <f>-'5.  2015-2020 LRAM'!AJ963</f>
        <v>0</v>
      </c>
      <c r="P79" s="156">
        <f>-'5.  2015-2020 LRAM'!AK963</f>
        <v>0</v>
      </c>
      <c r="Q79" s="156">
        <f>-'5.  2015-2020 LRAM'!AL963</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LRAM'!Y1146</f>
        <v>0</v>
      </c>
      <c r="E81" s="156">
        <f>'5.  2015-2020 LRAM'!Z1146</f>
        <v>0</v>
      </c>
      <c r="F81" s="156">
        <f>'5.  2015-2020 LRAM'!AA1146</f>
        <v>0</v>
      </c>
      <c r="G81" s="156">
        <f>'5.  2015-2020 LRAM'!AB1146</f>
        <v>0</v>
      </c>
      <c r="H81" s="156">
        <f>'5.  2015-2020 LRAM'!AC1146</f>
        <v>0</v>
      </c>
      <c r="I81" s="156">
        <f>'5.  2015-2020 LRAM'!AD1146</f>
        <v>0</v>
      </c>
      <c r="J81" s="156">
        <f>'5.  2015-2020 LRAM'!AE1146</f>
        <v>0</v>
      </c>
      <c r="K81" s="156">
        <f>'5.  2015-2020 LRAM'!AF1146</f>
        <v>0</v>
      </c>
      <c r="L81" s="156">
        <f>'5.  2015-2020 LRAM'!AG1146</f>
        <v>0</v>
      </c>
      <c r="M81" s="156">
        <f>'5.  2015-2020 LRAM'!AH1146</f>
        <v>0</v>
      </c>
      <c r="N81" s="156">
        <f>'5.  2015-2020 LRAM'!AI1146</f>
        <v>0</v>
      </c>
      <c r="O81" s="156">
        <f>'5.  2015-2020 LRAM'!AJ1146</f>
        <v>0</v>
      </c>
      <c r="P81" s="156">
        <f>'5.  2015-2020 LRAM'!AK1146</f>
        <v>0</v>
      </c>
      <c r="Q81" s="156">
        <f>'5.  2015-2020 LRAM'!AL1146</f>
        <v>0</v>
      </c>
      <c r="R81" s="157">
        <f>SUM(D81:Q81)</f>
        <v>0</v>
      </c>
      <c r="U81" s="152"/>
      <c r="V81" s="153"/>
    </row>
    <row r="82" spans="2:22" s="163" customFormat="1" hidden="1">
      <c r="B82" s="154" t="s">
        <v>232</v>
      </c>
      <c r="C82" s="155"/>
      <c r="D82" s="156">
        <f>-'5.  2015-2020 LRAM'!Y1147</f>
        <v>0</v>
      </c>
      <c r="E82" s="156">
        <f>-'5.  2015-2020 LRAM'!Z1147</f>
        <v>0</v>
      </c>
      <c r="F82" s="156">
        <f>-'5.  2015-2020 LRAM'!AA1147</f>
        <v>0</v>
      </c>
      <c r="G82" s="156">
        <f>-'5.  2015-2020 LRAM'!AB1147</f>
        <v>0</v>
      </c>
      <c r="H82" s="156">
        <f>-'5.  2015-2020 LRAM'!AC1147</f>
        <v>0</v>
      </c>
      <c r="I82" s="156">
        <f>-'5.  2015-2020 LRAM'!AD1147</f>
        <v>0</v>
      </c>
      <c r="J82" s="156">
        <f>-'5.  2015-2020 LRAM'!AE1147</f>
        <v>0</v>
      </c>
      <c r="K82" s="156">
        <f>-'5.  2015-2020 LRAM'!AF1147</f>
        <v>0</v>
      </c>
      <c r="L82" s="156">
        <f>-'5.  2015-2020 LRAM'!AG1147</f>
        <v>0</v>
      </c>
      <c r="M82" s="156">
        <f>-'5.  2015-2020 LRAM'!AH1147</f>
        <v>0</v>
      </c>
      <c r="N82" s="156">
        <f>-'5.  2015-2020 LRAM'!AI1147</f>
        <v>0</v>
      </c>
      <c r="O82" s="156">
        <f>-'5.  2015-2020 LRAM'!AJ1147</f>
        <v>0</v>
      </c>
      <c r="P82" s="156">
        <f>-'5.  2015-2020 LRAM'!AK1147</f>
        <v>0</v>
      </c>
      <c r="Q82" s="156">
        <f>-'5.  2015-2020 LRAM'!AL1147</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10326.658888984499</v>
      </c>
      <c r="E84" s="678">
        <f>'6.  Carrying Charges'!J237</f>
        <v>4990.2185405709333</v>
      </c>
      <c r="F84" s="678">
        <f>'6.  Carrying Charges'!K237</f>
        <v>13096.63444324318</v>
      </c>
      <c r="G84" s="678">
        <f>'6.  Carrying Charges'!L237</f>
        <v>703.33182089361333</v>
      </c>
      <c r="H84" s="678">
        <f>'6.  Carrying Charges'!M237</f>
        <v>3670.3969293280911</v>
      </c>
      <c r="I84" s="678">
        <f>'6.  Carrying Charges'!N237</f>
        <v>3.0781047030103927</v>
      </c>
      <c r="J84" s="678">
        <f>'6.  Carrying Charges'!O237</f>
        <v>0</v>
      </c>
      <c r="K84" s="678">
        <f>'6.  Carrying Charges'!P237</f>
        <v>1238.6752663368331</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34028.993994060162</v>
      </c>
      <c r="U84" s="152"/>
      <c r="V84" s="153"/>
    </row>
    <row r="85" spans="2:22" s="163" customFormat="1" ht="21.75" customHeight="1">
      <c r="B85" s="622" t="s">
        <v>240</v>
      </c>
      <c r="C85" s="623"/>
      <c r="D85" s="622">
        <f>SUM(D54:D80)+D84</f>
        <v>237838.30650970154</v>
      </c>
      <c r="E85" s="622">
        <f t="shared" ref="E85:Q85" si="2">SUM(E54:E80)+E84</f>
        <v>114932.15177938523</v>
      </c>
      <c r="F85" s="622">
        <f t="shared" si="2"/>
        <v>301634.96155375522</v>
      </c>
      <c r="G85" s="622">
        <f t="shared" si="2"/>
        <v>16198.777454938434</v>
      </c>
      <c r="H85" s="622">
        <f t="shared" si="2"/>
        <v>84534.69793807104</v>
      </c>
      <c r="I85" s="622">
        <f t="shared" si="2"/>
        <v>70.893327425045911</v>
      </c>
      <c r="J85" s="622">
        <f t="shared" si="2"/>
        <v>0</v>
      </c>
      <c r="K85" s="622">
        <f t="shared" si="2"/>
        <v>28528.53288058754</v>
      </c>
      <c r="L85" s="622">
        <f t="shared" si="2"/>
        <v>0</v>
      </c>
      <c r="M85" s="622">
        <f t="shared" si="2"/>
        <v>0</v>
      </c>
      <c r="N85" s="622">
        <f t="shared" si="2"/>
        <v>0</v>
      </c>
      <c r="O85" s="622">
        <f t="shared" si="2"/>
        <v>0</v>
      </c>
      <c r="P85" s="622">
        <f t="shared" si="2"/>
        <v>0</v>
      </c>
      <c r="Q85" s="622">
        <f t="shared" si="2"/>
        <v>0</v>
      </c>
      <c r="R85" s="622">
        <f>SUM(R54:R80)+R84</f>
        <v>783738.32144386391</v>
      </c>
      <c r="U85" s="152"/>
      <c r="V85" s="153"/>
    </row>
    <row r="86" spans="2:22" ht="20.25" customHeight="1">
      <c r="B86" s="453" t="s">
        <v>535</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536</v>
      </c>
      <c r="F89" s="588"/>
    </row>
    <row r="90" spans="2:22" s="548" customFormat="1" ht="27.75" hidden="1" customHeight="1">
      <c r="B90" s="569" t="s">
        <v>556</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LRAM'!Y520:AL520)</f>
        <v>0</v>
      </c>
      <c r="G93" s="556">
        <f>SUM('5.  2015-2020 LRAM'!Y201:AL201)</f>
        <v>0</v>
      </c>
      <c r="H93" s="555">
        <f>SUM('5.  2015-2020 LRAM'!Y389:AL389)</f>
        <v>0</v>
      </c>
      <c r="I93" s="556">
        <f>SUM('5.  2015-2020 LRAM'!Y581:AL581)</f>
        <v>0</v>
      </c>
      <c r="J93" s="555">
        <f>SUM('5.  2015-2020 LRAM'!Y770:AL770)</f>
        <v>0</v>
      </c>
      <c r="K93" s="555">
        <f>SUM('5.  2015-2020 LRAM'!Y953:AL953)</f>
        <v>0</v>
      </c>
      <c r="L93" s="555">
        <f>SUM('5.  2015-2020 LRAM'!Y1136:AL1136)</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LRAM'!Y521:AL521)</f>
        <v>0</v>
      </c>
      <c r="G94" s="556">
        <f>SUM('5.  2015-2020 LRAM'!Y202:AL202)</f>
        <v>0</v>
      </c>
      <c r="H94" s="555">
        <f>SUM('5.  2015-2020 LRAM'!Y390:AL390)</f>
        <v>0</v>
      </c>
      <c r="I94" s="556">
        <f>SUM('5.  2015-2020 LRAM'!Y582:AL582)</f>
        <v>0</v>
      </c>
      <c r="J94" s="555">
        <f>SUM('5.  2015-2020 LRAM'!Y771:AL771)</f>
        <v>66050.344919929295</v>
      </c>
      <c r="K94" s="555">
        <f>SUM('5.  2015-2020 LRAM'!Y954:AL954)</f>
        <v>0</v>
      </c>
      <c r="L94" s="555">
        <f>SUM('5.  2015-2020 LRAM'!Y1137:AL1137)</f>
        <v>0</v>
      </c>
      <c r="M94" s="555">
        <f>SUM(D94:L94)</f>
        <v>66050.344919929295</v>
      </c>
      <c r="T94" s="197"/>
      <c r="U94" s="197"/>
    </row>
    <row r="95" spans="2:22" s="90" customFormat="1" ht="23.25" hidden="1" customHeight="1">
      <c r="B95" s="198">
        <v>2013</v>
      </c>
      <c r="C95" s="558"/>
      <c r="D95" s="558"/>
      <c r="E95" s="556">
        <f>SUM('4.  2011-2014 LRAM'!Y390:AL390)</f>
        <v>0</v>
      </c>
      <c r="F95" s="556">
        <f>SUM('4.  2011-2014 LRAM'!Y522:AL522)</f>
        <v>0</v>
      </c>
      <c r="G95" s="556">
        <f>SUM('5.  2015-2020 LRAM'!Y203:AL203)</f>
        <v>0</v>
      </c>
      <c r="H95" s="555">
        <f>SUM('5.  2015-2020 LRAM'!Y391:AL391)</f>
        <v>0</v>
      </c>
      <c r="I95" s="556">
        <f>SUM('5.  2015-2020 LRAM'!Y583:AL583)</f>
        <v>0</v>
      </c>
      <c r="J95" s="555">
        <f>SUM('5.  2015-2020 LRAM'!Y772:AL772)</f>
        <v>71415.404229300373</v>
      </c>
      <c r="K95" s="555">
        <f>SUM('5.  2015-2020 LRAM'!Y955:AL955)</f>
        <v>0</v>
      </c>
      <c r="L95" s="555">
        <f>SUM('5.  2015-2020 LRAM'!Y1138:AL1138)</f>
        <v>0</v>
      </c>
      <c r="M95" s="555">
        <f>SUM(C95:L95)</f>
        <v>71415.404229300373</v>
      </c>
      <c r="T95" s="197"/>
      <c r="U95" s="197"/>
    </row>
    <row r="96" spans="2:22" s="90" customFormat="1" ht="23.25" hidden="1" customHeight="1">
      <c r="B96" s="198">
        <v>2014</v>
      </c>
      <c r="C96" s="558"/>
      <c r="D96" s="558"/>
      <c r="E96" s="558"/>
      <c r="F96" s="556">
        <f>SUM('4.  2011-2014 LRAM'!Y523:AL523)</f>
        <v>0</v>
      </c>
      <c r="G96" s="556">
        <f>SUM('5.  2015-2020 LRAM'!Y204:AL204)</f>
        <v>0</v>
      </c>
      <c r="H96" s="555">
        <f>SUM('5.  2015-2020 LRAM'!Y392:AL392)</f>
        <v>0</v>
      </c>
      <c r="I96" s="556">
        <f>SUM('5.  2015-2020 LRAM'!Y584:AL584)</f>
        <v>0</v>
      </c>
      <c r="J96" s="555">
        <f>SUM('5.  2015-2020 LRAM'!Y773:AL773)</f>
        <v>116066.3659043548</v>
      </c>
      <c r="K96" s="555">
        <f>SUM('5.  2015-2020 LRAM'!Y956:AL956)</f>
        <v>0</v>
      </c>
      <c r="L96" s="555">
        <f>SUM('5.  2015-2020 LRAM'!Y1139:AL1139)</f>
        <v>0</v>
      </c>
      <c r="M96" s="555">
        <f>SUM(F96:L96)</f>
        <v>116066.3659043548</v>
      </c>
      <c r="T96" s="197"/>
      <c r="U96" s="197"/>
    </row>
    <row r="97" spans="2:21" s="90" customFormat="1" ht="23.25" hidden="1" customHeight="1">
      <c r="B97" s="198">
        <v>2015</v>
      </c>
      <c r="C97" s="558"/>
      <c r="D97" s="558"/>
      <c r="E97" s="558"/>
      <c r="F97" s="558"/>
      <c r="G97" s="556">
        <f>SUM('5.  2015-2020 LRAM'!Y205:AL205)</f>
        <v>0</v>
      </c>
      <c r="H97" s="555">
        <f>SUM('5.  2015-2020 LRAM'!Y393:AL393)</f>
        <v>0</v>
      </c>
      <c r="I97" s="556">
        <f>SUM('5.  2015-2020 LRAM'!Y585:AL585)</f>
        <v>0</v>
      </c>
      <c r="J97" s="555">
        <f>SUM('5.  2015-2020 LRAM'!Y774:AL774)</f>
        <v>161005.82791540166</v>
      </c>
      <c r="K97" s="555">
        <f>SUM('5.  2015-2020 LRAM'!Y957:AL957)</f>
        <v>0</v>
      </c>
      <c r="L97" s="555">
        <f>SUM('5.  2015-2020 LRAM'!Y1140:AL1140)</f>
        <v>0</v>
      </c>
      <c r="M97" s="555">
        <f>SUM(G97:L97)</f>
        <v>161005.82791540166</v>
      </c>
      <c r="T97" s="197"/>
      <c r="U97" s="197"/>
    </row>
    <row r="98" spans="2:21" s="90" customFormat="1" ht="23.25" hidden="1" customHeight="1">
      <c r="B98" s="198">
        <v>2016</v>
      </c>
      <c r="C98" s="558"/>
      <c r="D98" s="558"/>
      <c r="E98" s="558"/>
      <c r="F98" s="558"/>
      <c r="G98" s="558"/>
      <c r="H98" s="555">
        <f>SUM('5.  2015-2020 LRAM'!Y394:AL394)</f>
        <v>0</v>
      </c>
      <c r="I98" s="556">
        <f>SUM('5.  2015-2020 LRAM'!Y586:AL586)</f>
        <v>0</v>
      </c>
      <c r="J98" s="555">
        <f>SUM('5.  2015-2020 LRAM'!Y775:AL775)</f>
        <v>149025.22161196498</v>
      </c>
      <c r="K98" s="555">
        <f>SUM('5.  2015-2020 LRAM'!Y958:AL958)</f>
        <v>0</v>
      </c>
      <c r="L98" s="555">
        <f>SUM('5.  2015-2020 LRAM'!Y1141:AL1141)</f>
        <v>0</v>
      </c>
      <c r="M98" s="555">
        <f>SUM(H98:L98)</f>
        <v>149025.22161196498</v>
      </c>
      <c r="T98" s="197"/>
      <c r="U98" s="197"/>
    </row>
    <row r="99" spans="2:21" s="90" customFormat="1" ht="23.25" hidden="1" customHeight="1">
      <c r="B99" s="198">
        <v>2017</v>
      </c>
      <c r="C99" s="558"/>
      <c r="D99" s="558"/>
      <c r="E99" s="558"/>
      <c r="F99" s="558"/>
      <c r="G99" s="558"/>
      <c r="H99" s="558"/>
      <c r="I99" s="555">
        <f>SUM('5.  2015-2020 LRAM'!Y587:AL587)</f>
        <v>0</v>
      </c>
      <c r="J99" s="555">
        <f>SUM('5.  2015-2020 LRAM'!Y776:AL776)</f>
        <v>307846.4565920548</v>
      </c>
      <c r="K99" s="555">
        <f>SUM('5.  2015-2020 LRAM'!Y959:AL959)</f>
        <v>0</v>
      </c>
      <c r="L99" s="555">
        <f>SUM('5.  2015-2020 LRAM'!Y1142:AL1142)</f>
        <v>0</v>
      </c>
      <c r="M99" s="555">
        <f>SUM(I99:L99)</f>
        <v>307846.4565920548</v>
      </c>
      <c r="T99" s="197"/>
      <c r="U99" s="197"/>
    </row>
    <row r="100" spans="2:21" s="90" customFormat="1" ht="23.25" hidden="1" customHeight="1">
      <c r="B100" s="198">
        <v>2018</v>
      </c>
      <c r="C100" s="558"/>
      <c r="D100" s="558"/>
      <c r="E100" s="558"/>
      <c r="F100" s="558"/>
      <c r="G100" s="558"/>
      <c r="H100" s="558"/>
      <c r="I100" s="558"/>
      <c r="J100" s="555">
        <f>SUM('5.  2015-2020 LRAM'!Y777:AL777)</f>
        <v>121802.25235246796</v>
      </c>
      <c r="K100" s="555">
        <f>SUM('5.  2015-2020 LRAM'!Y960:AL960)</f>
        <v>0</v>
      </c>
      <c r="L100" s="555">
        <f>SUM('5.  2015-2020 LRAM'!Y1143:AL1143)</f>
        <v>0</v>
      </c>
      <c r="M100" s="555">
        <f>SUM(J100:L100)</f>
        <v>121802.25235246796</v>
      </c>
      <c r="T100" s="197"/>
      <c r="U100" s="197"/>
    </row>
    <row r="101" spans="2:21" s="90" customFormat="1" ht="23.25" hidden="1" customHeight="1">
      <c r="B101" s="198">
        <v>2019</v>
      </c>
      <c r="C101" s="558"/>
      <c r="D101" s="558"/>
      <c r="E101" s="558"/>
      <c r="F101" s="558"/>
      <c r="G101" s="558"/>
      <c r="H101" s="558"/>
      <c r="I101" s="558"/>
      <c r="J101" s="558"/>
      <c r="K101" s="555">
        <f>SUM('5.  2015-2020 LRAM'!Y961:AL961)</f>
        <v>0</v>
      </c>
      <c r="L101" s="555">
        <f>SUM('5.  2015-2020 LRAM'!Y1144:AL1144)</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LRAM'!Y1145:AL1145)</f>
        <v>0</v>
      </c>
      <c r="M102" s="557">
        <f>L102</f>
        <v>0</v>
      </c>
      <c r="T102" s="197"/>
      <c r="U102" s="197"/>
    </row>
    <row r="103" spans="2:21" s="196" customFormat="1" ht="24" hidden="1" customHeight="1">
      <c r="B103" s="570" t="s">
        <v>518</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993211.87352547387</v>
      </c>
      <c r="K103" s="555">
        <f>K93+K94+K95+K96+K97+K98+K99+K100+K101</f>
        <v>0</v>
      </c>
      <c r="L103" s="555">
        <f>SUM(L93:L102)</f>
        <v>0</v>
      </c>
      <c r="M103" s="555">
        <f>SUM(M93:M102)</f>
        <v>993211.87352547387</v>
      </c>
      <c r="T103" s="199"/>
      <c r="U103" s="199"/>
    </row>
    <row r="104" spans="2:21" s="27" customFormat="1" ht="24.75" hidden="1" customHeight="1">
      <c r="B104" s="571" t="s">
        <v>517</v>
      </c>
      <c r="C104" s="553">
        <f>'4.  2011-2014 LRAM'!AM132</f>
        <v>0</v>
      </c>
      <c r="D104" s="553">
        <f>'4.  2011-2014 LRAM'!AM262</f>
        <v>0</v>
      </c>
      <c r="E104" s="553">
        <f>'4.  2011-2014 LRAM'!AM392</f>
        <v>0</v>
      </c>
      <c r="F104" s="553">
        <f>'4.  2011-2014 LRAM'!AM525</f>
        <v>0</v>
      </c>
      <c r="G104" s="553">
        <f>'5.  2015-2020 LRAM'!AM207</f>
        <v>0</v>
      </c>
      <c r="H104" s="553">
        <f>'5.  2015-2020 LRAM'!AM396</f>
        <v>0</v>
      </c>
      <c r="I104" s="553">
        <f>'5.  2015-2020 LRAM'!AM589</f>
        <v>0</v>
      </c>
      <c r="J104" s="553">
        <f>'5.  2015-2020 LRAM'!AM779</f>
        <v>243502.54607566996</v>
      </c>
      <c r="K104" s="553">
        <f>'5.  2015-2020 LRAM'!AM963</f>
        <v>0</v>
      </c>
      <c r="L104" s="553">
        <f>'5.  2015-2020 LRAM'!AM1147</f>
        <v>0</v>
      </c>
      <c r="M104" s="555">
        <f>SUM(C104:L104)</f>
        <v>243502.54607566996</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6870.7736071910158</v>
      </c>
      <c r="K105" s="553">
        <f>'6.  Carrying Charges'!W147</f>
        <v>23720.490741625352</v>
      </c>
      <c r="L105" s="553">
        <f>'6.  Carrying Charges'!W162</f>
        <v>34028.993994060154</v>
      </c>
      <c r="M105" s="555">
        <f>SUM(C105:L105)</f>
        <v>64620.258342876521</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756580.10105699499</v>
      </c>
      <c r="K106" s="553">
        <f>K103-K104+K105</f>
        <v>23720.490741625352</v>
      </c>
      <c r="L106" s="553">
        <f>L103-L104+L105</f>
        <v>34028.993994060154</v>
      </c>
      <c r="M106" s="553">
        <f>M103-M104+M105</f>
        <v>814329.5857926805</v>
      </c>
    </row>
    <row r="107" spans="2:21" hidden="1"/>
    <row r="108" spans="2:21">
      <c r="B108" s="588"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80" zoomScaleNormal="80" workbookViewId="0">
      <selection activeCell="G43" sqref="G43:H4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550</v>
      </c>
    </row>
    <row r="19" spans="2:8" ht="15.75">
      <c r="B19" s="536" t="s">
        <v>619</v>
      </c>
    </row>
    <row r="20" spans="2:8" ht="13.5" customHeight="1"/>
    <row r="21" spans="2:8" ht="41.1" customHeight="1">
      <c r="B21" s="845" t="s">
        <v>681</v>
      </c>
      <c r="C21" s="845"/>
      <c r="D21" s="845"/>
      <c r="E21" s="845"/>
      <c r="F21" s="845"/>
      <c r="G21" s="845"/>
      <c r="H21" s="845"/>
    </row>
    <row r="23" spans="2:8" s="608" customFormat="1" ht="15.75">
      <c r="B23" s="618" t="s">
        <v>545</v>
      </c>
      <c r="C23" s="618" t="s">
        <v>560</v>
      </c>
      <c r="D23" s="618" t="s">
        <v>544</v>
      </c>
      <c r="E23" s="854" t="s">
        <v>34</v>
      </c>
      <c r="F23" s="855"/>
      <c r="G23" s="854" t="s">
        <v>543</v>
      </c>
      <c r="H23" s="855"/>
    </row>
    <row r="24" spans="2:8">
      <c r="B24" s="607">
        <v>1</v>
      </c>
      <c r="C24" s="643" t="s">
        <v>169</v>
      </c>
      <c r="D24" s="606" t="s">
        <v>848</v>
      </c>
      <c r="E24" s="850" t="s">
        <v>849</v>
      </c>
      <c r="F24" s="851"/>
      <c r="G24" s="852" t="s">
        <v>850</v>
      </c>
      <c r="H24" s="853"/>
    </row>
    <row r="25" spans="2:8">
      <c r="B25" s="607">
        <v>2</v>
      </c>
      <c r="C25" s="643" t="s">
        <v>368</v>
      </c>
      <c r="D25" s="606" t="s">
        <v>851</v>
      </c>
      <c r="E25" s="850" t="s">
        <v>852</v>
      </c>
      <c r="F25" s="851"/>
      <c r="G25" s="852" t="s">
        <v>853</v>
      </c>
      <c r="H25" s="853"/>
    </row>
    <row r="26" spans="2:8">
      <c r="B26" s="607">
        <v>3</v>
      </c>
      <c r="C26" s="643" t="s">
        <v>368</v>
      </c>
      <c r="D26" s="606" t="s">
        <v>854</v>
      </c>
      <c r="E26" s="850" t="s">
        <v>855</v>
      </c>
      <c r="F26" s="851"/>
      <c r="G26" s="852" t="s">
        <v>856</v>
      </c>
      <c r="H26" s="853"/>
    </row>
    <row r="27" spans="2:8" ht="30">
      <c r="B27" s="607">
        <v>4</v>
      </c>
      <c r="C27" s="643" t="s">
        <v>369</v>
      </c>
      <c r="D27" s="815" t="s">
        <v>857</v>
      </c>
      <c r="E27" s="850" t="s">
        <v>858</v>
      </c>
      <c r="F27" s="851"/>
      <c r="G27" s="852" t="s">
        <v>859</v>
      </c>
      <c r="H27" s="853"/>
    </row>
    <row r="28" spans="2:8" ht="45">
      <c r="B28" s="607">
        <v>5</v>
      </c>
      <c r="C28" s="643" t="s">
        <v>369</v>
      </c>
      <c r="D28" s="815" t="s">
        <v>860</v>
      </c>
      <c r="E28" s="850" t="s">
        <v>861</v>
      </c>
      <c r="F28" s="851"/>
      <c r="G28" s="850" t="s">
        <v>862</v>
      </c>
      <c r="H28" s="851"/>
    </row>
    <row r="29" spans="2:8">
      <c r="B29" s="607">
        <v>6</v>
      </c>
      <c r="C29" s="643" t="s">
        <v>369</v>
      </c>
      <c r="D29" s="606" t="s">
        <v>863</v>
      </c>
      <c r="E29" s="850" t="s">
        <v>852</v>
      </c>
      <c r="F29" s="851"/>
      <c r="G29" s="852" t="s">
        <v>853</v>
      </c>
      <c r="H29" s="853"/>
    </row>
    <row r="30" spans="2:8">
      <c r="B30" s="607">
        <v>7</v>
      </c>
      <c r="C30" s="643" t="s">
        <v>369</v>
      </c>
      <c r="D30" s="606" t="s">
        <v>864</v>
      </c>
      <c r="E30" s="850" t="s">
        <v>855</v>
      </c>
      <c r="F30" s="851"/>
      <c r="G30" s="852" t="s">
        <v>856</v>
      </c>
      <c r="H30" s="853"/>
    </row>
    <row r="31" spans="2:8">
      <c r="B31" s="607">
        <v>8</v>
      </c>
      <c r="C31" s="643" t="s">
        <v>370</v>
      </c>
      <c r="D31" s="606" t="s">
        <v>871</v>
      </c>
      <c r="E31" s="850" t="s">
        <v>872</v>
      </c>
      <c r="F31" s="851"/>
      <c r="G31" s="852" t="s">
        <v>865</v>
      </c>
      <c r="H31" s="853"/>
    </row>
    <row r="32" spans="2:8">
      <c r="B32" s="607">
        <v>9</v>
      </c>
      <c r="C32" s="643" t="s">
        <v>866</v>
      </c>
      <c r="D32" s="606" t="s">
        <v>867</v>
      </c>
      <c r="E32" s="850" t="s">
        <v>868</v>
      </c>
      <c r="F32" s="851"/>
      <c r="G32" s="852" t="s">
        <v>869</v>
      </c>
      <c r="H32" s="853"/>
    </row>
    <row r="33" spans="2:8">
      <c r="B33" s="607">
        <v>10</v>
      </c>
      <c r="C33" s="643"/>
      <c r="D33" s="606"/>
      <c r="E33" s="850"/>
      <c r="F33" s="851"/>
      <c r="G33" s="852"/>
      <c r="H33" s="853"/>
    </row>
    <row r="34" spans="2:8">
      <c r="B34" s="607" t="s">
        <v>479</v>
      </c>
      <c r="C34" s="643"/>
      <c r="D34" s="606"/>
      <c r="E34" s="850"/>
      <c r="F34" s="851"/>
      <c r="G34" s="852"/>
      <c r="H34" s="853"/>
    </row>
    <row r="36" spans="2:8" ht="30.75" customHeight="1">
      <c r="B36" s="536" t="s">
        <v>615</v>
      </c>
    </row>
    <row r="37" spans="2:8" ht="23.25" customHeight="1">
      <c r="B37" s="567" t="s">
        <v>620</v>
      </c>
      <c r="C37" s="604"/>
      <c r="D37" s="604"/>
      <c r="E37" s="604"/>
      <c r="F37" s="604"/>
      <c r="G37" s="604"/>
      <c r="H37" s="604"/>
    </row>
    <row r="39" spans="2:8" s="90" customFormat="1" ht="15.75">
      <c r="B39" s="618" t="s">
        <v>545</v>
      </c>
      <c r="C39" s="618" t="s">
        <v>560</v>
      </c>
      <c r="D39" s="618" t="s">
        <v>544</v>
      </c>
      <c r="E39" s="854" t="s">
        <v>34</v>
      </c>
      <c r="F39" s="855"/>
      <c r="G39" s="854" t="s">
        <v>543</v>
      </c>
      <c r="H39" s="855"/>
    </row>
    <row r="40" spans="2:8">
      <c r="B40" s="607">
        <v>1</v>
      </c>
      <c r="C40" s="643" t="s">
        <v>369</v>
      </c>
      <c r="D40" s="606" t="s">
        <v>873</v>
      </c>
      <c r="E40" s="850" t="s">
        <v>874</v>
      </c>
      <c r="F40" s="851"/>
      <c r="G40" s="852" t="s">
        <v>875</v>
      </c>
      <c r="H40" s="853"/>
    </row>
    <row r="41" spans="2:8" ht="30" customHeight="1">
      <c r="B41" s="607">
        <v>2</v>
      </c>
      <c r="C41" s="643" t="s">
        <v>369</v>
      </c>
      <c r="D41" s="606" t="s">
        <v>877</v>
      </c>
      <c r="E41" s="850" t="s">
        <v>878</v>
      </c>
      <c r="F41" s="851"/>
      <c r="G41" s="852"/>
      <c r="H41" s="853"/>
    </row>
    <row r="42" spans="2:8">
      <c r="B42" s="607">
        <v>3</v>
      </c>
      <c r="C42" s="643" t="s">
        <v>369</v>
      </c>
      <c r="D42" s="606" t="s">
        <v>879</v>
      </c>
      <c r="E42" s="850" t="s">
        <v>874</v>
      </c>
      <c r="F42" s="851"/>
      <c r="G42" s="852" t="s">
        <v>880</v>
      </c>
      <c r="H42" s="853"/>
    </row>
    <row r="43" spans="2:8">
      <c r="B43" s="607">
        <v>4</v>
      </c>
      <c r="C43" s="643" t="s">
        <v>368</v>
      </c>
      <c r="D43" s="606" t="s">
        <v>881</v>
      </c>
      <c r="E43" s="850" t="s">
        <v>882</v>
      </c>
      <c r="F43" s="851"/>
      <c r="G43" s="852"/>
      <c r="H43" s="853"/>
    </row>
    <row r="44" spans="2:8">
      <c r="B44" s="607">
        <v>5</v>
      </c>
      <c r="C44" s="643"/>
      <c r="D44" s="606"/>
      <c r="E44" s="850"/>
      <c r="F44" s="851"/>
      <c r="G44" s="852"/>
      <c r="H44" s="853"/>
    </row>
    <row r="45" spans="2:8">
      <c r="B45" s="607">
        <v>6</v>
      </c>
      <c r="C45" s="643"/>
      <c r="D45" s="606"/>
      <c r="E45" s="850"/>
      <c r="F45" s="851"/>
      <c r="G45" s="852"/>
      <c r="H45" s="853"/>
    </row>
    <row r="46" spans="2:8">
      <c r="B46" s="607">
        <v>7</v>
      </c>
      <c r="C46" s="643"/>
      <c r="D46" s="606"/>
      <c r="E46" s="850"/>
      <c r="F46" s="851"/>
      <c r="G46" s="852"/>
      <c r="H46" s="853"/>
    </row>
    <row r="47" spans="2:8">
      <c r="B47" s="607">
        <v>8</v>
      </c>
      <c r="C47" s="643"/>
      <c r="D47" s="606"/>
      <c r="E47" s="850"/>
      <c r="F47" s="851"/>
      <c r="G47" s="852"/>
      <c r="H47" s="853"/>
    </row>
    <row r="48" spans="2:8">
      <c r="B48" s="607">
        <v>9</v>
      </c>
      <c r="C48" s="643"/>
      <c r="D48" s="606"/>
      <c r="E48" s="850"/>
      <c r="F48" s="851"/>
      <c r="G48" s="852"/>
      <c r="H48" s="853"/>
    </row>
    <row r="49" spans="2:8">
      <c r="B49" s="607">
        <v>10</v>
      </c>
      <c r="C49" s="643"/>
      <c r="D49" s="606"/>
      <c r="E49" s="850"/>
      <c r="F49" s="851"/>
      <c r="G49" s="852"/>
      <c r="H49" s="853"/>
    </row>
    <row r="50" spans="2:8">
      <c r="B50" s="607" t="s">
        <v>479</v>
      </c>
      <c r="C50" s="643"/>
      <c r="D50" s="606"/>
      <c r="E50" s="850"/>
      <c r="F50" s="851"/>
      <c r="G50" s="852"/>
      <c r="H50" s="85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C24:C31 C33:C34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C22" zoomScale="90" zoomScaleNormal="90" workbookViewId="0">
      <selection activeCell="D36" sqref="D36"/>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550</v>
      </c>
      <c r="P7" s="105"/>
      <c r="Q7" s="105"/>
    </row>
    <row r="8" spans="2:17" s="104" customFormat="1" ht="30" customHeight="1">
      <c r="D8" s="573"/>
      <c r="P8" s="105"/>
      <c r="Q8" s="105"/>
    </row>
    <row r="9" spans="2:17" s="2" customFormat="1" ht="24.75" customHeight="1">
      <c r="B9" s="118" t="s">
        <v>411</v>
      </c>
      <c r="C9" s="17"/>
      <c r="D9" s="455">
        <v>2010</v>
      </c>
    </row>
    <row r="10" spans="2:17" s="17" customFormat="1" ht="16.5" customHeight="1"/>
    <row r="11" spans="2:17" s="17" customFormat="1" ht="36.75" customHeight="1">
      <c r="B11" s="856" t="s">
        <v>744</v>
      </c>
      <c r="C11" s="856"/>
      <c r="D11" s="856"/>
      <c r="E11" s="856"/>
      <c r="F11" s="856"/>
      <c r="G11" s="856"/>
      <c r="H11" s="856"/>
      <c r="I11" s="856"/>
      <c r="J11" s="856"/>
      <c r="K11" s="856"/>
      <c r="L11" s="856"/>
      <c r="M11" s="856"/>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2,999 kW</v>
      </c>
      <c r="G13" s="243" t="str">
        <f>'1.  LRAMVA Summary'!G52</f>
        <v>GS 3,000 to 4,999 kW</v>
      </c>
      <c r="H13" s="243" t="str">
        <f>'1.  LRAMVA Summary'!H52</f>
        <v>Large Use</v>
      </c>
      <c r="I13" s="243" t="str">
        <f>'1.  LRAMVA Summary'!I52</f>
        <v>Unmetered Scattered Load</v>
      </c>
      <c r="J13" s="243" t="str">
        <f>'1.  LRAMVA Summary'!J52</f>
        <v>Sentinel Lighting</v>
      </c>
      <c r="K13" s="243" t="str">
        <f>'1.  LRAMVA Summary'!K52</f>
        <v>Street Lighting</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kWh</v>
      </c>
      <c r="J14" s="578" t="str">
        <f>'1.  LRAMVA Summary'!J53</f>
        <v>kW</v>
      </c>
      <c r="K14" s="578" t="str">
        <f>'1.  LRAMVA Summary'!K53</f>
        <v>kW</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IF(D14="kw",HLOOKUP(D14,D14:D16,3,FALSE),HLOOKUP(D14,D14:D16,2,FALSE))</f>
        <v>0</v>
      </c>
      <c r="E18" s="192">
        <f>IF(E14="kw",HLOOKUP(E14,E14:E16,3,FALSE),HLOOKUP(E14,E14:E16,2,FALSE))</f>
        <v>0</v>
      </c>
      <c r="F18" s="192">
        <f>IF(F14="kw",HLOOKUP(F14,F14:F16,3,FALSE),HLOOKUP(F14,F14:F16,2,FALSE))</f>
        <v>0</v>
      </c>
      <c r="G18" s="192">
        <f t="shared" ref="G18:Q18" si="0">IF(G14="kw",HLOOKUP(G14,G14:G16,3,FALSE),HLOOKUP(G14,G14:G16,2,FALSE))</f>
        <v>0</v>
      </c>
      <c r="H18" s="192">
        <f t="shared" si="0"/>
        <v>0</v>
      </c>
      <c r="I18" s="192">
        <f t="shared" si="0"/>
        <v>0</v>
      </c>
      <c r="J18" s="192">
        <f t="shared" si="0"/>
        <v>0</v>
      </c>
      <c r="K18" s="192">
        <f t="shared" si="0"/>
        <v>0</v>
      </c>
      <c r="L18" s="192">
        <f t="shared" si="0"/>
        <v>0</v>
      </c>
      <c r="M18" s="192">
        <f t="shared" si="0"/>
        <v>0</v>
      </c>
      <c r="N18" s="192">
        <f t="shared" si="0"/>
        <v>0</v>
      </c>
      <c r="O18" s="192">
        <f t="shared" si="0"/>
        <v>0</v>
      </c>
      <c r="P18" s="192">
        <f t="shared" si="0"/>
        <v>0</v>
      </c>
      <c r="Q18" s="192">
        <f t="shared" si="0"/>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675</v>
      </c>
      <c r="C20" s="368" t="s">
        <v>753</v>
      </c>
      <c r="D20" s="454"/>
    </row>
    <row r="21" spans="2:17" s="438" customFormat="1" ht="21" customHeight="1">
      <c r="B21" s="460" t="s">
        <v>366</v>
      </c>
      <c r="C21" s="453"/>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56" t="s">
        <v>744</v>
      </c>
      <c r="C26" s="856"/>
      <c r="D26" s="856"/>
      <c r="E26" s="856"/>
      <c r="F26" s="856"/>
      <c r="G26" s="856"/>
      <c r="H26" s="856"/>
      <c r="I26" s="856"/>
      <c r="J26" s="856"/>
      <c r="K26" s="856"/>
      <c r="L26" s="856"/>
      <c r="M26" s="856"/>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2,999 kW</v>
      </c>
      <c r="G28" s="243" t="str">
        <f>'1.  LRAMVA Summary'!G52</f>
        <v>GS 3,000 to 4,999 kW</v>
      </c>
      <c r="H28" s="243" t="str">
        <f>'1.  LRAMVA Summary'!H52</f>
        <v>Large Use</v>
      </c>
      <c r="I28" s="243" t="str">
        <f>'1.  LRAMVA Summary'!I52</f>
        <v>Unmetered Scattered Load</v>
      </c>
      <c r="J28" s="243" t="str">
        <f>'1.  LRAMVA Summary'!J52</f>
        <v>Sentinel Lighting</v>
      </c>
      <c r="K28" s="243" t="str">
        <f>'1.  LRAMVA Summary'!K52</f>
        <v>Street Lighting</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kWh</v>
      </c>
      <c r="J29" s="578" t="str">
        <f>'1.  LRAMVA Summary'!J53</f>
        <v>kW</v>
      </c>
      <c r="K29" s="578" t="str">
        <f>'1.  LRAMVA Summary'!K53</f>
        <v>kW</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44457315.333333328</v>
      </c>
      <c r="D30" s="462">
        <v>8730096.5944305435</v>
      </c>
      <c r="E30" s="462">
        <v>7519432.0553718666</v>
      </c>
      <c r="F30" s="462">
        <v>27470966.94695827</v>
      </c>
      <c r="G30" s="462">
        <v>88530.125497914167</v>
      </c>
      <c r="H30" s="462">
        <v>648289.61107473588</v>
      </c>
      <c r="I30" s="462"/>
      <c r="J30" s="462"/>
      <c r="K30" s="462"/>
      <c r="L30" s="462"/>
      <c r="M30" s="462"/>
      <c r="N30" s="462"/>
      <c r="O30" s="462"/>
      <c r="P30" s="462"/>
      <c r="Q30" s="452"/>
    </row>
    <row r="31" spans="2:17" s="463" customFormat="1" ht="15" customHeight="1">
      <c r="B31" s="461" t="s">
        <v>28</v>
      </c>
      <c r="C31" s="625">
        <f>SUM(D31:Q31)</f>
        <v>19771</v>
      </c>
      <c r="D31" s="450"/>
      <c r="E31" s="450"/>
      <c r="F31" s="757">
        <v>19267</v>
      </c>
      <c r="G31" s="757">
        <v>54</v>
      </c>
      <c r="H31" s="757">
        <v>450</v>
      </c>
      <c r="I31" s="450"/>
      <c r="J31" s="450"/>
      <c r="K31" s="452"/>
      <c r="L31" s="452"/>
      <c r="M31" s="452"/>
      <c r="N31" s="452"/>
      <c r="O31" s="452"/>
      <c r="P31" s="452"/>
      <c r="Q31" s="452"/>
    </row>
    <row r="32" spans="2:17" s="17" customFormat="1" ht="15.75" customHeight="1"/>
    <row r="33" spans="2:32" s="25" customFormat="1" ht="15.75" customHeight="1">
      <c r="B33" s="191" t="s">
        <v>450</v>
      </c>
      <c r="C33" s="192"/>
      <c r="D33" s="811">
        <f>IF(D29="kw",HLOOKUP(D29,D29:D31,3,FALSE),HLOOKUP(D29,D29:D31,2,FALSE))</f>
        <v>8730096.5944305435</v>
      </c>
      <c r="E33" s="811">
        <f>IF(E29="kw",HLOOKUP(E29,E29:E31,3,FALSE),HLOOKUP(E29,E29:E31,2,FALSE))</f>
        <v>7519432.0553718666</v>
      </c>
      <c r="F33" s="192">
        <f>IF(F29="kw",HLOOKUP(F29,F29:F31,3,FALSE),HLOOKUP(F29,F29:F31,2,FALSE))</f>
        <v>19267</v>
      </c>
      <c r="G33" s="192">
        <f>IF(G29="kw",HLOOKUP(G29,G29:G31,3,FALSE),HLOOKUP(G29,G29:G31,2,FALSE))</f>
        <v>54</v>
      </c>
      <c r="H33" s="192">
        <f t="shared" ref="H33:Q33" si="1">IF(H29="kw",HLOOKUP(H29,H29:H31,3,FALSE),HLOOKUP(H29,H29:H31,2,FALSE))</f>
        <v>450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675</v>
      </c>
      <c r="C35" s="453" t="s">
        <v>746</v>
      </c>
      <c r="D35" s="454"/>
      <c r="E35" s="93"/>
      <c r="F35" s="93"/>
      <c r="G35" s="93"/>
      <c r="H35" s="93"/>
      <c r="I35" s="93"/>
      <c r="J35" s="93"/>
      <c r="K35" s="93"/>
      <c r="L35" s="93"/>
      <c r="M35" s="93"/>
      <c r="N35" s="93"/>
      <c r="O35" s="93"/>
      <c r="P35" s="93"/>
      <c r="Q35" s="93"/>
    </row>
    <row r="36" spans="2:32" s="438" customFormat="1" ht="21" customHeight="1">
      <c r="B36" s="460" t="s">
        <v>366</v>
      </c>
      <c r="C36" s="453" t="s">
        <v>888</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56" t="s">
        <v>613</v>
      </c>
      <c r="C40" s="856"/>
      <c r="D40" s="856"/>
      <c r="E40" s="856"/>
      <c r="F40" s="856"/>
      <c r="G40" s="856"/>
      <c r="H40" s="856"/>
      <c r="I40" s="856"/>
      <c r="J40" s="856"/>
      <c r="K40" s="856"/>
      <c r="L40" s="856"/>
      <c r="M40" s="856"/>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610</v>
      </c>
      <c r="D42" s="243" t="str">
        <f>'1.  LRAMVA Summary'!D52</f>
        <v>Residential</v>
      </c>
      <c r="E42" s="243" t="str">
        <f>'1.  LRAMVA Summary'!E52</f>
        <v>GS&lt;50 kW</v>
      </c>
      <c r="F42" s="243" t="str">
        <f>'1.  LRAMVA Summary'!F52</f>
        <v>GS 50 to 2,999 kW</v>
      </c>
      <c r="G42" s="243" t="str">
        <f>'1.  LRAMVA Summary'!G52</f>
        <v>GS 3,000 to 4,999 kW</v>
      </c>
      <c r="H42" s="243" t="str">
        <f>'1.  LRAMVA Summary'!H52</f>
        <v>Large Use</v>
      </c>
      <c r="I42" s="243" t="str">
        <f>'1.  LRAMVA Summary'!I52</f>
        <v>Unmetered Scattered Load</v>
      </c>
      <c r="J42" s="243" t="str">
        <f>'1.  LRAMVA Summary'!J52</f>
        <v>Sentinel Lighting</v>
      </c>
      <c r="K42" s="243" t="str">
        <f>'1.  LRAMVA Summary'!K52</f>
        <v>Street Lighting</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kWh</v>
      </c>
      <c r="J43" s="582" t="str">
        <f>'1.  LRAMVA Summary'!J53</f>
        <v>kW</v>
      </c>
      <c r="K43" s="582" t="str">
        <f>'1.  LRAMVA Summary'!K53</f>
        <v>kW</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75">
      <c r="B45" s="170">
        <v>2012</v>
      </c>
      <c r="C45" s="533"/>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75">
      <c r="B46" s="171">
        <v>2013</v>
      </c>
      <c r="C46" s="533"/>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75">
      <c r="B47" s="171">
        <v>2014</v>
      </c>
      <c r="C47" s="533">
        <v>2014</v>
      </c>
      <c r="D47" s="190">
        <f t="shared" ref="D47:Q47" si="5">IF(ISBLANK($C$47),0,IF($C$47=$D$9,HLOOKUP(D43,D14:D18,5,FALSE),HLOOKUP(D43,D29:D33,5,FALSE)))</f>
        <v>8730096.5944305435</v>
      </c>
      <c r="E47" s="190">
        <f t="shared" si="5"/>
        <v>7519432.0553718666</v>
      </c>
      <c r="F47" s="190">
        <f t="shared" si="5"/>
        <v>19267</v>
      </c>
      <c r="G47" s="190">
        <f t="shared" si="5"/>
        <v>54</v>
      </c>
      <c r="H47" s="190">
        <f t="shared" si="5"/>
        <v>450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75">
      <c r="B48" s="171">
        <v>2015</v>
      </c>
      <c r="C48" s="533">
        <v>2014</v>
      </c>
      <c r="D48" s="190">
        <f t="shared" ref="D48:Q48" si="6">IF(ISBLANK($C$48),0,IF($C$48=$D$9,HLOOKUP(D43,D14:D18,5,FALSE),HLOOKUP(D43,D29:D33,5,FALSE)))</f>
        <v>8730096.5944305435</v>
      </c>
      <c r="E48" s="190">
        <f t="shared" si="6"/>
        <v>7519432.0553718666</v>
      </c>
      <c r="F48" s="190">
        <f t="shared" si="6"/>
        <v>19267</v>
      </c>
      <c r="G48" s="190">
        <f t="shared" si="6"/>
        <v>54</v>
      </c>
      <c r="H48" s="190">
        <f t="shared" si="6"/>
        <v>450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75">
      <c r="B49" s="171">
        <v>2016</v>
      </c>
      <c r="C49" s="533">
        <v>2014</v>
      </c>
      <c r="D49" s="190">
        <f t="shared" ref="D49:Q49" si="7">IF(ISBLANK($C$49),0,IF($C$49=$D$9,HLOOKUP(D43,D14:D18,5,FALSE),HLOOKUP(D43,D29:D33,5,FALSE)))</f>
        <v>8730096.5944305435</v>
      </c>
      <c r="E49" s="190">
        <f t="shared" si="7"/>
        <v>7519432.0553718666</v>
      </c>
      <c r="F49" s="190">
        <f t="shared" si="7"/>
        <v>19267</v>
      </c>
      <c r="G49" s="190">
        <f t="shared" si="7"/>
        <v>54</v>
      </c>
      <c r="H49" s="190">
        <f t="shared" si="7"/>
        <v>450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75">
      <c r="B50" s="171">
        <v>2017</v>
      </c>
      <c r="C50" s="533">
        <v>2014</v>
      </c>
      <c r="D50" s="190">
        <f t="shared" ref="D50:I50" si="8">IF(ISBLANK($C$50),0,IF($C$50=$D$9,HLOOKUP(D43,D14:D18,5,FALSE),HLOOKUP(D43,D29:D33,5,FALSE)))</f>
        <v>8730096.5944305435</v>
      </c>
      <c r="E50" s="190">
        <f t="shared" si="8"/>
        <v>7519432.0553718666</v>
      </c>
      <c r="F50" s="190">
        <f t="shared" si="8"/>
        <v>19267</v>
      </c>
      <c r="G50" s="190">
        <f t="shared" si="8"/>
        <v>54</v>
      </c>
      <c r="H50" s="190">
        <f t="shared" si="8"/>
        <v>450</v>
      </c>
      <c r="I50" s="190">
        <f t="shared" si="8"/>
        <v>0</v>
      </c>
      <c r="J50" s="190">
        <f t="shared" ref="J50:Q50" si="9">IF(ISBLANK($C$50),0,IF($C$50=$D$9,HLOOKUP(J43,J14:J18,5,FALSE),HLOOKUP(J43,J29:J33,5,FALSE)))</f>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c r="B51" s="171">
        <v>2018</v>
      </c>
      <c r="C51" s="533">
        <v>2014</v>
      </c>
      <c r="D51" s="190">
        <f t="shared" ref="D51:Q51" si="10">IF(ISBLANK($C$51),0,IF($C$51=$D$9,HLOOKUP(D43,D14:D18,5,FALSE),HLOOKUP(D43,D29:D33,5,FALSE)))</f>
        <v>8730096.5944305435</v>
      </c>
      <c r="E51" s="190">
        <f t="shared" si="10"/>
        <v>7519432.0553718666</v>
      </c>
      <c r="F51" s="190">
        <f t="shared" si="10"/>
        <v>19267</v>
      </c>
      <c r="G51" s="190">
        <f t="shared" si="10"/>
        <v>54</v>
      </c>
      <c r="H51" s="190">
        <f t="shared" si="10"/>
        <v>450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c r="B52" s="171">
        <v>2019</v>
      </c>
      <c r="C52" s="533"/>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3"/>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B1" zoomScale="80" zoomScaleNormal="80" workbookViewId="0">
      <pane ySplit="14" topLeftCell="A120" activePane="bottomLeft" state="frozen"/>
      <selection pane="bottomLeft" activeCell="K36" sqref="K36"/>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2" t="s">
        <v>171</v>
      </c>
      <c r="C4" s="85" t="s">
        <v>175</v>
      </c>
      <c r="D4" s="85"/>
      <c r="E4" s="49"/>
    </row>
    <row r="5" spans="1:26" s="18" customFormat="1" ht="26.25" hidden="1" customHeight="1" outlineLevel="1" thickBot="1">
      <c r="A5" s="4"/>
      <c r="B5" s="862"/>
      <c r="C5" s="86" t="s">
        <v>172</v>
      </c>
      <c r="D5" s="86"/>
      <c r="E5" s="49"/>
    </row>
    <row r="6" spans="1:26" ht="26.25" hidden="1" customHeight="1" outlineLevel="1" thickBot="1">
      <c r="B6" s="862"/>
      <c r="C6" s="865" t="s">
        <v>550</v>
      </c>
      <c r="D6" s="866"/>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526</v>
      </c>
      <c r="C8" s="593" t="s">
        <v>481</v>
      </c>
      <c r="D8" s="592"/>
      <c r="M8" s="6"/>
      <c r="N8" s="6"/>
      <c r="O8" s="6"/>
      <c r="P8" s="6"/>
      <c r="Q8" s="6"/>
      <c r="R8" s="6"/>
      <c r="S8" s="6"/>
      <c r="T8" s="6"/>
      <c r="U8" s="6"/>
      <c r="V8" s="6"/>
      <c r="W8" s="6"/>
      <c r="X8" s="6"/>
      <c r="Y8" s="6"/>
      <c r="Z8" s="6"/>
    </row>
    <row r="9" spans="1:26" s="18" customFormat="1" ht="19.5" hidden="1" customHeight="1" outlineLevel="1">
      <c r="A9" s="4"/>
      <c r="B9" s="539"/>
      <c r="C9" s="593" t="s">
        <v>527</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1"/>
    </row>
    <row r="12" spans="1:26" ht="58.5" customHeight="1">
      <c r="B12" s="860" t="s">
        <v>621</v>
      </c>
      <c r="C12" s="860"/>
      <c r="D12" s="860"/>
      <c r="E12" s="860"/>
      <c r="F12" s="860"/>
      <c r="G12" s="860"/>
      <c r="H12" s="860"/>
      <c r="I12" s="860"/>
      <c r="J12" s="860"/>
      <c r="K12" s="860"/>
      <c r="L12" s="860"/>
      <c r="M12" s="860"/>
      <c r="N12" s="860"/>
      <c r="O12" s="86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562</v>
      </c>
      <c r="E14" s="471" t="s">
        <v>563</v>
      </c>
      <c r="F14" s="471" t="s">
        <v>564</v>
      </c>
      <c r="G14" s="471" t="s">
        <v>565</v>
      </c>
      <c r="H14" s="471" t="s">
        <v>566</v>
      </c>
      <c r="I14" s="471" t="s">
        <v>567</v>
      </c>
      <c r="J14" s="471" t="s">
        <v>568</v>
      </c>
      <c r="K14" s="471" t="s">
        <v>747</v>
      </c>
      <c r="L14" s="471" t="s">
        <v>748</v>
      </c>
      <c r="M14" s="471" t="s">
        <v>569</v>
      </c>
      <c r="N14" s="471" t="s">
        <v>570</v>
      </c>
      <c r="O14" s="471" t="s">
        <v>571</v>
      </c>
      <c r="P14" s="7"/>
    </row>
    <row r="15" spans="1:26" s="7" customFormat="1" ht="18.75" customHeight="1">
      <c r="B15" s="472" t="s">
        <v>188</v>
      </c>
      <c r="C15" s="863"/>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558</v>
      </c>
      <c r="C16" s="858"/>
      <c r="D16" s="476"/>
      <c r="E16" s="476"/>
      <c r="F16" s="476"/>
      <c r="G16" s="476"/>
      <c r="H16" s="476"/>
      <c r="I16" s="476"/>
      <c r="J16" s="476"/>
      <c r="K16" s="476">
        <v>4</v>
      </c>
      <c r="L16" s="476">
        <v>4</v>
      </c>
      <c r="M16" s="476"/>
      <c r="N16" s="476"/>
      <c r="O16" s="477"/>
    </row>
    <row r="17" spans="1:15" s="111" customFormat="1" ht="17.25" customHeight="1">
      <c r="B17" s="478" t="s">
        <v>559</v>
      </c>
      <c r="C17" s="864"/>
      <c r="D17" s="112">
        <f>12-D16</f>
        <v>12</v>
      </c>
      <c r="E17" s="112">
        <f>12-E16</f>
        <v>12</v>
      </c>
      <c r="F17" s="112">
        <f t="shared" ref="F17:K17" si="0">12-F16</f>
        <v>12</v>
      </c>
      <c r="G17" s="112">
        <f t="shared" si="0"/>
        <v>12</v>
      </c>
      <c r="H17" s="112">
        <f t="shared" si="0"/>
        <v>12</v>
      </c>
      <c r="I17" s="112">
        <f t="shared" si="0"/>
        <v>12</v>
      </c>
      <c r="J17" s="112">
        <f t="shared" si="0"/>
        <v>12</v>
      </c>
      <c r="K17" s="112">
        <f t="shared" si="0"/>
        <v>8</v>
      </c>
      <c r="L17" s="112">
        <f>12-L16</f>
        <v>8</v>
      </c>
      <c r="M17" s="112">
        <f>12-M16</f>
        <v>12</v>
      </c>
      <c r="N17" s="112">
        <f>12-N16</f>
        <v>12</v>
      </c>
      <c r="O17" s="113">
        <f>12-O16</f>
        <v>12</v>
      </c>
    </row>
    <row r="18" spans="1:15" s="7" customFormat="1" ht="17.25" customHeight="1">
      <c r="B18" s="479" t="str">
        <f>'1.  LRAMVA Summary'!B29</f>
        <v>Residential</v>
      </c>
      <c r="C18" s="863" t="str">
        <f>'2. LRAMVA Threshold'!D43</f>
        <v>kWh</v>
      </c>
      <c r="D18" s="46"/>
      <c r="E18" s="46"/>
      <c r="F18" s="46"/>
      <c r="G18" s="46"/>
      <c r="H18" s="46"/>
      <c r="I18" s="46"/>
      <c r="J18" s="46"/>
      <c r="K18" s="46">
        <v>8.3000000000000001E-3</v>
      </c>
      <c r="L18" s="46">
        <v>4.1999999999999997E-3</v>
      </c>
      <c r="M18" s="46"/>
      <c r="N18" s="46"/>
      <c r="O18" s="69"/>
    </row>
    <row r="19" spans="1:15" s="7" customFormat="1" ht="15" customHeight="1" outlineLevel="1">
      <c r="B19" s="535" t="s">
        <v>510</v>
      </c>
      <c r="C19" s="858"/>
      <c r="D19" s="46"/>
      <c r="E19" s="46"/>
      <c r="F19" s="46"/>
      <c r="G19" s="46"/>
      <c r="H19" s="46"/>
      <c r="I19" s="46"/>
      <c r="J19" s="46"/>
      <c r="K19" s="46"/>
      <c r="L19" s="46"/>
      <c r="M19" s="46"/>
      <c r="N19" s="46"/>
      <c r="O19" s="69"/>
    </row>
    <row r="20" spans="1:15" s="7" customFormat="1" ht="15" customHeight="1" outlineLevel="1">
      <c r="B20" s="535" t="s">
        <v>511</v>
      </c>
      <c r="C20" s="858"/>
      <c r="D20" s="46"/>
      <c r="E20" s="46"/>
      <c r="F20" s="46"/>
      <c r="G20" s="46"/>
      <c r="H20" s="46"/>
      <c r="I20" s="46"/>
      <c r="J20" s="46"/>
      <c r="K20" s="46"/>
      <c r="L20" s="46"/>
      <c r="M20" s="46"/>
      <c r="N20" s="46"/>
      <c r="O20" s="69"/>
    </row>
    <row r="21" spans="1:15" s="7" customFormat="1" ht="15" customHeight="1" outlineLevel="1">
      <c r="B21" s="535" t="s">
        <v>489</v>
      </c>
      <c r="C21" s="858"/>
      <c r="D21" s="46"/>
      <c r="E21" s="46"/>
      <c r="F21" s="46"/>
      <c r="G21" s="46"/>
      <c r="H21" s="46"/>
      <c r="I21" s="46"/>
      <c r="J21" s="46"/>
      <c r="K21" s="46"/>
      <c r="L21" s="46"/>
      <c r="M21" s="46"/>
      <c r="N21" s="46"/>
      <c r="O21" s="69"/>
    </row>
    <row r="22" spans="1:15" s="7" customFormat="1" ht="14.25" customHeight="1">
      <c r="B22" s="535" t="s">
        <v>512</v>
      </c>
      <c r="C22" s="859"/>
      <c r="D22" s="65">
        <f>SUM(D18:D21)</f>
        <v>0</v>
      </c>
      <c r="E22" s="65">
        <f>SUM(E18:E21)</f>
        <v>0</v>
      </c>
      <c r="F22" s="65">
        <f>SUM(F18:F21)</f>
        <v>0</v>
      </c>
      <c r="G22" s="65">
        <f t="shared" ref="G22:N22" si="1">SUM(G18:G21)</f>
        <v>0</v>
      </c>
      <c r="H22" s="65">
        <f t="shared" si="1"/>
        <v>0</v>
      </c>
      <c r="I22" s="65">
        <f t="shared" si="1"/>
        <v>0</v>
      </c>
      <c r="J22" s="65">
        <f t="shared" si="1"/>
        <v>0</v>
      </c>
      <c r="K22" s="65">
        <f t="shared" si="1"/>
        <v>8.3000000000000001E-3</v>
      </c>
      <c r="L22" s="65">
        <f t="shared" si="1"/>
        <v>4.1999999999999997E-3</v>
      </c>
      <c r="M22" s="65">
        <f t="shared" si="1"/>
        <v>0</v>
      </c>
      <c r="N22" s="65">
        <f t="shared" si="1"/>
        <v>0</v>
      </c>
      <c r="O22" s="76"/>
    </row>
    <row r="23" spans="1:15" s="63" customFormat="1">
      <c r="A23" s="62"/>
      <c r="B23" s="491" t="s">
        <v>513</v>
      </c>
      <c r="C23" s="481"/>
      <c r="D23" s="482"/>
      <c r="E23" s="483">
        <f t="shared" ref="E23:N23" si="2">ROUND(SUM(D22*E16+E22*E17)/12,4)</f>
        <v>0</v>
      </c>
      <c r="F23" s="483">
        <f t="shared" si="2"/>
        <v>0</v>
      </c>
      <c r="G23" s="483">
        <f t="shared" si="2"/>
        <v>0</v>
      </c>
      <c r="H23" s="483">
        <f t="shared" si="2"/>
        <v>0</v>
      </c>
      <c r="I23" s="483">
        <f t="shared" si="2"/>
        <v>0</v>
      </c>
      <c r="J23" s="483">
        <f t="shared" si="2"/>
        <v>0</v>
      </c>
      <c r="K23" s="483">
        <f t="shared" si="2"/>
        <v>5.4999999999999997E-3</v>
      </c>
      <c r="L23" s="483">
        <f t="shared" si="2"/>
        <v>5.5999999999999999E-3</v>
      </c>
      <c r="M23" s="483">
        <f t="shared" si="2"/>
        <v>0</v>
      </c>
      <c r="N23" s="483">
        <f t="shared" si="2"/>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57" t="str">
        <f>'2. LRAMVA Threshold'!E43</f>
        <v>kWh</v>
      </c>
      <c r="D25" s="46"/>
      <c r="E25" s="46"/>
      <c r="F25" s="46"/>
      <c r="G25" s="46"/>
      <c r="H25" s="46"/>
      <c r="I25" s="46"/>
      <c r="J25" s="46"/>
      <c r="K25" s="46">
        <v>1.7000000000000001E-2</v>
      </c>
      <c r="L25" s="46">
        <v>1.72E-2</v>
      </c>
      <c r="M25" s="46"/>
      <c r="N25" s="46"/>
      <c r="O25" s="69"/>
    </row>
    <row r="26" spans="1:15" s="18" customFormat="1" outlineLevel="1">
      <c r="A26" s="4"/>
      <c r="B26" s="535" t="s">
        <v>510</v>
      </c>
      <c r="C26" s="858"/>
      <c r="D26" s="46"/>
      <c r="E26" s="46"/>
      <c r="F26" s="46"/>
      <c r="G26" s="46"/>
      <c r="H26" s="46"/>
      <c r="I26" s="46"/>
      <c r="J26" s="46"/>
      <c r="K26" s="46"/>
      <c r="L26" s="46"/>
      <c r="M26" s="46"/>
      <c r="N26" s="46"/>
      <c r="O26" s="69"/>
    </row>
    <row r="27" spans="1:15" s="18" customFormat="1" outlineLevel="1">
      <c r="A27" s="4"/>
      <c r="B27" s="535" t="s">
        <v>511</v>
      </c>
      <c r="C27" s="858"/>
      <c r="D27" s="46"/>
      <c r="E27" s="46"/>
      <c r="F27" s="46"/>
      <c r="G27" s="46"/>
      <c r="H27" s="46"/>
      <c r="I27" s="46"/>
      <c r="J27" s="46"/>
      <c r="K27" s="46"/>
      <c r="L27" s="46"/>
      <c r="M27" s="46"/>
      <c r="N27" s="46"/>
      <c r="O27" s="69"/>
    </row>
    <row r="28" spans="1:15" s="18" customFormat="1" outlineLevel="1">
      <c r="A28" s="4"/>
      <c r="B28" s="535" t="s">
        <v>489</v>
      </c>
      <c r="C28" s="858"/>
      <c r="D28" s="46"/>
      <c r="E28" s="46"/>
      <c r="F28" s="46"/>
      <c r="G28" s="46"/>
      <c r="H28" s="46"/>
      <c r="I28" s="46"/>
      <c r="J28" s="46"/>
      <c r="K28" s="46"/>
      <c r="L28" s="46"/>
      <c r="M28" s="46"/>
      <c r="N28" s="46"/>
      <c r="O28" s="69"/>
    </row>
    <row r="29" spans="1:15" s="18" customFormat="1">
      <c r="A29" s="4"/>
      <c r="B29" s="535" t="s">
        <v>512</v>
      </c>
      <c r="C29" s="859"/>
      <c r="D29" s="65">
        <f>SUM(D25:D28)</f>
        <v>0</v>
      </c>
      <c r="E29" s="65">
        <f t="shared" ref="E29:N29" si="3">SUM(E25:E28)</f>
        <v>0</v>
      </c>
      <c r="F29" s="65">
        <f t="shared" si="3"/>
        <v>0</v>
      </c>
      <c r="G29" s="65">
        <f t="shared" si="3"/>
        <v>0</v>
      </c>
      <c r="H29" s="65">
        <f t="shared" si="3"/>
        <v>0</v>
      </c>
      <c r="I29" s="65">
        <f t="shared" si="3"/>
        <v>0</v>
      </c>
      <c r="J29" s="65">
        <f t="shared" si="3"/>
        <v>0</v>
      </c>
      <c r="K29" s="65">
        <f t="shared" si="3"/>
        <v>1.7000000000000001E-2</v>
      </c>
      <c r="L29" s="65">
        <f t="shared" si="3"/>
        <v>1.72E-2</v>
      </c>
      <c r="M29" s="65">
        <f t="shared" si="3"/>
        <v>0</v>
      </c>
      <c r="N29" s="65">
        <f t="shared" si="3"/>
        <v>0</v>
      </c>
      <c r="O29" s="76"/>
    </row>
    <row r="30" spans="1:15" s="18" customFormat="1">
      <c r="A30" s="4"/>
      <c r="B30" s="491" t="s">
        <v>513</v>
      </c>
      <c r="C30" s="487"/>
      <c r="D30" s="71"/>
      <c r="E30" s="483">
        <f>ROUND(SUM(D29*E16+E29*E17)/12,4)</f>
        <v>0</v>
      </c>
      <c r="F30" s="483">
        <f t="shared" ref="F30:N30" si="4">ROUND(SUM(E29*F16+F29*F17)/12,4)</f>
        <v>0</v>
      </c>
      <c r="G30" s="483">
        <f t="shared" si="4"/>
        <v>0</v>
      </c>
      <c r="H30" s="483">
        <f t="shared" si="4"/>
        <v>0</v>
      </c>
      <c r="I30" s="483">
        <f t="shared" si="4"/>
        <v>0</v>
      </c>
      <c r="J30" s="483">
        <f>ROUND(SUM(I29*J16+J29*J17)/12,4)</f>
        <v>0</v>
      </c>
      <c r="K30" s="483">
        <f t="shared" si="4"/>
        <v>1.1299999999999999E-2</v>
      </c>
      <c r="L30" s="483">
        <f t="shared" si="4"/>
        <v>1.7100000000000001E-2</v>
      </c>
      <c r="M30" s="483">
        <f t="shared" si="4"/>
        <v>0</v>
      </c>
      <c r="N30" s="483">
        <f t="shared" si="4"/>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 to 2,999 kW</v>
      </c>
      <c r="C32" s="857" t="str">
        <f>'2. LRAMVA Threshold'!F43</f>
        <v>kW</v>
      </c>
      <c r="D32" s="46"/>
      <c r="E32" s="46"/>
      <c r="F32" s="46"/>
      <c r="G32" s="46"/>
      <c r="H32" s="46"/>
      <c r="I32" s="46"/>
      <c r="J32" s="46"/>
      <c r="K32" s="46">
        <v>3.3313999999999999</v>
      </c>
      <c r="L32" s="46">
        <v>3.3614000000000002</v>
      </c>
      <c r="M32" s="46"/>
      <c r="N32" s="46"/>
      <c r="O32" s="69"/>
    </row>
    <row r="33" spans="1:15" s="18" customFormat="1" outlineLevel="1">
      <c r="A33" s="4"/>
      <c r="B33" s="535" t="s">
        <v>510</v>
      </c>
      <c r="C33" s="858"/>
      <c r="D33" s="46"/>
      <c r="E33" s="46"/>
      <c r="F33" s="46"/>
      <c r="G33" s="46"/>
      <c r="H33" s="46"/>
      <c r="I33" s="46"/>
      <c r="J33" s="46"/>
      <c r="K33" s="46"/>
      <c r="L33" s="46"/>
      <c r="M33" s="46"/>
      <c r="N33" s="46"/>
      <c r="O33" s="69"/>
    </row>
    <row r="34" spans="1:15" s="18" customFormat="1" outlineLevel="1">
      <c r="A34" s="4"/>
      <c r="B34" s="535" t="s">
        <v>511</v>
      </c>
      <c r="C34" s="858"/>
      <c r="D34" s="46"/>
      <c r="E34" s="46"/>
      <c r="F34" s="46"/>
      <c r="G34" s="46"/>
      <c r="H34" s="46"/>
      <c r="I34" s="46"/>
      <c r="J34" s="46"/>
      <c r="K34" s="46"/>
      <c r="L34" s="46"/>
      <c r="M34" s="46"/>
      <c r="N34" s="46"/>
      <c r="O34" s="69"/>
    </row>
    <row r="35" spans="1:15" s="18" customFormat="1" outlineLevel="1">
      <c r="A35" s="4"/>
      <c r="B35" s="535" t="s">
        <v>489</v>
      </c>
      <c r="C35" s="858"/>
      <c r="D35" s="46"/>
      <c r="E35" s="46"/>
      <c r="F35" s="46"/>
      <c r="G35" s="46"/>
      <c r="H35" s="46"/>
      <c r="I35" s="46"/>
      <c r="J35" s="46"/>
      <c r="K35" s="46"/>
      <c r="L35" s="46"/>
      <c r="M35" s="46"/>
      <c r="N35" s="46"/>
      <c r="O35" s="69"/>
    </row>
    <row r="36" spans="1:15" s="18" customFormat="1">
      <c r="A36" s="4"/>
      <c r="B36" s="535" t="s">
        <v>512</v>
      </c>
      <c r="C36" s="859"/>
      <c r="D36" s="65">
        <f>SUM(D32:D35)</f>
        <v>0</v>
      </c>
      <c r="E36" s="65">
        <f>SUM(E32:E35)</f>
        <v>0</v>
      </c>
      <c r="F36" s="65">
        <f t="shared" ref="F36:M36" si="5">SUM(F32:F35)</f>
        <v>0</v>
      </c>
      <c r="G36" s="65">
        <f t="shared" si="5"/>
        <v>0</v>
      </c>
      <c r="H36" s="65">
        <f t="shared" si="5"/>
        <v>0</v>
      </c>
      <c r="I36" s="65">
        <f t="shared" si="5"/>
        <v>0</v>
      </c>
      <c r="J36" s="65">
        <f t="shared" si="5"/>
        <v>0</v>
      </c>
      <c r="K36" s="65">
        <f t="shared" si="5"/>
        <v>3.3313999999999999</v>
      </c>
      <c r="L36" s="65">
        <f t="shared" si="5"/>
        <v>3.3614000000000002</v>
      </c>
      <c r="M36" s="65">
        <f t="shared" si="5"/>
        <v>0</v>
      </c>
      <c r="N36" s="65">
        <f>SUM(N32:N35)</f>
        <v>0</v>
      </c>
      <c r="O36" s="76"/>
    </row>
    <row r="37" spans="1:15" s="18" customFormat="1">
      <c r="A37" s="4"/>
      <c r="B37" s="491" t="s">
        <v>513</v>
      </c>
      <c r="C37" s="487"/>
      <c r="D37" s="71"/>
      <c r="E37" s="483">
        <f t="shared" ref="E37:N37" si="6">ROUND(SUM(D36*E16+E36*E17)/12,4)</f>
        <v>0</v>
      </c>
      <c r="F37" s="483">
        <f t="shared" si="6"/>
        <v>0</v>
      </c>
      <c r="G37" s="483">
        <f t="shared" si="6"/>
        <v>0</v>
      </c>
      <c r="H37" s="483">
        <f t="shared" si="6"/>
        <v>0</v>
      </c>
      <c r="I37" s="483">
        <f t="shared" si="6"/>
        <v>0</v>
      </c>
      <c r="J37" s="483">
        <f t="shared" si="6"/>
        <v>0</v>
      </c>
      <c r="K37" s="483">
        <f t="shared" si="6"/>
        <v>2.2208999999999999</v>
      </c>
      <c r="L37" s="483">
        <f t="shared" si="6"/>
        <v>3.3513999999999999</v>
      </c>
      <c r="M37" s="483">
        <f t="shared" si="6"/>
        <v>0</v>
      </c>
      <c r="N37" s="483">
        <f t="shared" si="6"/>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GS 3,000 to 4,999 kW</v>
      </c>
      <c r="C39" s="857" t="str">
        <f>'2. LRAMVA Threshold'!G43</f>
        <v>kW</v>
      </c>
      <c r="D39" s="46"/>
      <c r="E39" s="46"/>
      <c r="F39" s="46"/>
      <c r="G39" s="46"/>
      <c r="H39" s="46"/>
      <c r="I39" s="46"/>
      <c r="J39" s="46"/>
      <c r="K39" s="46">
        <v>2.1105999999999998</v>
      </c>
      <c r="L39" s="46">
        <v>2.1295999999999999</v>
      </c>
      <c r="M39" s="46"/>
      <c r="N39" s="46"/>
      <c r="O39" s="69"/>
    </row>
    <row r="40" spans="1:15" s="18" customFormat="1" outlineLevel="1">
      <c r="A40" s="4"/>
      <c r="B40" s="535" t="s">
        <v>510</v>
      </c>
      <c r="C40" s="858"/>
      <c r="D40" s="46"/>
      <c r="E40" s="46"/>
      <c r="F40" s="46"/>
      <c r="G40" s="46"/>
      <c r="H40" s="46"/>
      <c r="I40" s="46"/>
      <c r="J40" s="46"/>
      <c r="K40" s="46"/>
      <c r="L40" s="46"/>
      <c r="M40" s="46"/>
      <c r="N40" s="46"/>
      <c r="O40" s="69"/>
    </row>
    <row r="41" spans="1:15" s="18" customFormat="1" outlineLevel="1">
      <c r="A41" s="4"/>
      <c r="B41" s="535" t="s">
        <v>511</v>
      </c>
      <c r="C41" s="858"/>
      <c r="D41" s="46"/>
      <c r="E41" s="46"/>
      <c r="F41" s="46"/>
      <c r="G41" s="46"/>
      <c r="H41" s="46"/>
      <c r="I41" s="46"/>
      <c r="J41" s="46"/>
      <c r="K41" s="46"/>
      <c r="L41" s="46"/>
      <c r="M41" s="46"/>
      <c r="N41" s="46"/>
      <c r="O41" s="69"/>
    </row>
    <row r="42" spans="1:15" s="18" customFormat="1" outlineLevel="1">
      <c r="A42" s="4"/>
      <c r="B42" s="535" t="s">
        <v>489</v>
      </c>
      <c r="C42" s="858"/>
      <c r="D42" s="46"/>
      <c r="E42" s="46"/>
      <c r="F42" s="46"/>
      <c r="G42" s="46"/>
      <c r="H42" s="46"/>
      <c r="I42" s="46"/>
      <c r="J42" s="46"/>
      <c r="K42" s="46"/>
      <c r="L42" s="46"/>
      <c r="M42" s="46"/>
      <c r="N42" s="46"/>
      <c r="O42" s="69"/>
    </row>
    <row r="43" spans="1:15" s="18" customFormat="1">
      <c r="A43" s="4"/>
      <c r="B43" s="535" t="s">
        <v>512</v>
      </c>
      <c r="C43" s="859"/>
      <c r="D43" s="65">
        <f>SUM(D39:D42)</f>
        <v>0</v>
      </c>
      <c r="E43" s="65">
        <f t="shared" ref="E43:N43" si="7">SUM(E39:E42)</f>
        <v>0</v>
      </c>
      <c r="F43" s="65">
        <f t="shared" si="7"/>
        <v>0</v>
      </c>
      <c r="G43" s="65">
        <f t="shared" si="7"/>
        <v>0</v>
      </c>
      <c r="H43" s="65">
        <f t="shared" si="7"/>
        <v>0</v>
      </c>
      <c r="I43" s="65">
        <f t="shared" si="7"/>
        <v>0</v>
      </c>
      <c r="J43" s="65">
        <f t="shared" si="7"/>
        <v>0</v>
      </c>
      <c r="K43" s="65">
        <f t="shared" si="7"/>
        <v>2.1105999999999998</v>
      </c>
      <c r="L43" s="65">
        <f t="shared" si="7"/>
        <v>2.1295999999999999</v>
      </c>
      <c r="M43" s="65">
        <f t="shared" si="7"/>
        <v>0</v>
      </c>
      <c r="N43" s="65">
        <f t="shared" si="7"/>
        <v>0</v>
      </c>
      <c r="O43" s="76"/>
    </row>
    <row r="44" spans="1:15" s="14" customFormat="1">
      <c r="A44" s="72"/>
      <c r="B44" s="491" t="s">
        <v>513</v>
      </c>
      <c r="C44" s="487"/>
      <c r="D44" s="71"/>
      <c r="E44" s="483">
        <f t="shared" ref="E44:N44" si="8">ROUND(SUM(D43*E16+E43*E17)/12,4)</f>
        <v>0</v>
      </c>
      <c r="F44" s="483">
        <f t="shared" si="8"/>
        <v>0</v>
      </c>
      <c r="G44" s="483">
        <f t="shared" si="8"/>
        <v>0</v>
      </c>
      <c r="H44" s="483">
        <f t="shared" si="8"/>
        <v>0</v>
      </c>
      <c r="I44" s="483">
        <f t="shared" si="8"/>
        <v>0</v>
      </c>
      <c r="J44" s="483">
        <f t="shared" si="8"/>
        <v>0</v>
      </c>
      <c r="K44" s="483">
        <f t="shared" si="8"/>
        <v>1.4071</v>
      </c>
      <c r="L44" s="483">
        <f t="shared" si="8"/>
        <v>2.1233</v>
      </c>
      <c r="M44" s="483">
        <f t="shared" si="8"/>
        <v>0</v>
      </c>
      <c r="N44" s="483">
        <f t="shared" si="8"/>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Large Use</v>
      </c>
      <c r="C46" s="857" t="str">
        <f>'2. LRAMVA Threshold'!H43</f>
        <v>kW</v>
      </c>
      <c r="D46" s="46"/>
      <c r="E46" s="46"/>
      <c r="F46" s="46"/>
      <c r="G46" s="46"/>
      <c r="H46" s="46"/>
      <c r="I46" s="46"/>
      <c r="J46" s="46"/>
      <c r="K46" s="46">
        <v>2.9723999999999999</v>
      </c>
      <c r="L46" s="46">
        <v>2.9992000000000001</v>
      </c>
      <c r="M46" s="46"/>
      <c r="N46" s="46"/>
      <c r="O46" s="69"/>
    </row>
    <row r="47" spans="1:15" s="18" customFormat="1" outlineLevel="1">
      <c r="A47" s="4"/>
      <c r="B47" s="535" t="s">
        <v>510</v>
      </c>
      <c r="C47" s="858"/>
      <c r="D47" s="46"/>
      <c r="E47" s="46"/>
      <c r="F47" s="46"/>
      <c r="G47" s="46"/>
      <c r="H47" s="46"/>
      <c r="I47" s="46"/>
      <c r="J47" s="46"/>
      <c r="K47" s="46"/>
      <c r="L47" s="46"/>
      <c r="M47" s="46"/>
      <c r="N47" s="46"/>
      <c r="O47" s="69"/>
    </row>
    <row r="48" spans="1:15" s="18" customFormat="1" outlineLevel="1">
      <c r="A48" s="4"/>
      <c r="B48" s="535" t="s">
        <v>511</v>
      </c>
      <c r="C48" s="858"/>
      <c r="D48" s="46"/>
      <c r="E48" s="46"/>
      <c r="F48" s="46"/>
      <c r="G48" s="46"/>
      <c r="H48" s="46"/>
      <c r="I48" s="46"/>
      <c r="J48" s="46"/>
      <c r="K48" s="46"/>
      <c r="L48" s="46"/>
      <c r="M48" s="46"/>
      <c r="N48" s="46"/>
      <c r="O48" s="69"/>
    </row>
    <row r="49" spans="1:15" s="18" customFormat="1" outlineLevel="1">
      <c r="A49" s="4"/>
      <c r="B49" s="535" t="s">
        <v>489</v>
      </c>
      <c r="C49" s="858"/>
      <c r="D49" s="46"/>
      <c r="E49" s="46"/>
      <c r="F49" s="46"/>
      <c r="G49" s="46"/>
      <c r="H49" s="46"/>
      <c r="I49" s="46"/>
      <c r="J49" s="46"/>
      <c r="K49" s="46"/>
      <c r="L49" s="46"/>
      <c r="M49" s="46"/>
      <c r="N49" s="46"/>
      <c r="O49" s="69"/>
    </row>
    <row r="50" spans="1:15" s="18" customFormat="1">
      <c r="A50" s="4"/>
      <c r="B50" s="535" t="s">
        <v>512</v>
      </c>
      <c r="C50" s="859"/>
      <c r="D50" s="65">
        <f>SUM(D46:D49)</f>
        <v>0</v>
      </c>
      <c r="E50" s="65">
        <f t="shared" ref="E50:N50" si="9">SUM(E46:E49)</f>
        <v>0</v>
      </c>
      <c r="F50" s="65">
        <f t="shared" si="9"/>
        <v>0</v>
      </c>
      <c r="G50" s="65">
        <f t="shared" si="9"/>
        <v>0</v>
      </c>
      <c r="H50" s="65">
        <f t="shared" si="9"/>
        <v>0</v>
      </c>
      <c r="I50" s="65">
        <f t="shared" si="9"/>
        <v>0</v>
      </c>
      <c r="J50" s="65">
        <f t="shared" si="9"/>
        <v>0</v>
      </c>
      <c r="K50" s="65">
        <f t="shared" si="9"/>
        <v>2.9723999999999999</v>
      </c>
      <c r="L50" s="65">
        <f t="shared" si="9"/>
        <v>2.9992000000000001</v>
      </c>
      <c r="M50" s="65">
        <f t="shared" si="9"/>
        <v>0</v>
      </c>
      <c r="N50" s="65">
        <f t="shared" si="9"/>
        <v>0</v>
      </c>
      <c r="O50" s="76"/>
    </row>
    <row r="51" spans="1:15" s="14" customFormat="1">
      <c r="A51" s="72"/>
      <c r="B51" s="491" t="s">
        <v>513</v>
      </c>
      <c r="C51" s="487"/>
      <c r="D51" s="71"/>
      <c r="E51" s="483">
        <f t="shared" ref="E51:N51" si="10">ROUND(SUM(D50*E16+E50*E17)/12,4)</f>
        <v>0</v>
      </c>
      <c r="F51" s="483">
        <f t="shared" si="10"/>
        <v>0</v>
      </c>
      <c r="G51" s="483">
        <f t="shared" si="10"/>
        <v>0</v>
      </c>
      <c r="H51" s="483">
        <f t="shared" si="10"/>
        <v>0</v>
      </c>
      <c r="I51" s="483">
        <f t="shared" si="10"/>
        <v>0</v>
      </c>
      <c r="J51" s="483">
        <f t="shared" si="10"/>
        <v>0</v>
      </c>
      <c r="K51" s="483">
        <f t="shared" si="10"/>
        <v>1.9816</v>
      </c>
      <c r="L51" s="483">
        <f t="shared" si="10"/>
        <v>2.9903</v>
      </c>
      <c r="M51" s="483">
        <f t="shared" si="10"/>
        <v>0</v>
      </c>
      <c r="N51" s="483">
        <f t="shared" si="10"/>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Unmetered Scattered Load</v>
      </c>
      <c r="C53" s="857" t="str">
        <f>'2. LRAMVA Threshold'!I43</f>
        <v>kWh</v>
      </c>
      <c r="D53" s="46"/>
      <c r="E53" s="46"/>
      <c r="F53" s="46"/>
      <c r="G53" s="46"/>
      <c r="H53" s="46"/>
      <c r="I53" s="46"/>
      <c r="J53" s="46"/>
      <c r="K53" s="46">
        <v>1.6899999999999998E-2</v>
      </c>
      <c r="L53" s="46">
        <v>1.7100000000000001E-2</v>
      </c>
      <c r="M53" s="46"/>
      <c r="N53" s="46"/>
      <c r="O53" s="69"/>
    </row>
    <row r="54" spans="1:15" s="18" customFormat="1" outlineLevel="1">
      <c r="A54" s="4"/>
      <c r="B54" s="535" t="s">
        <v>510</v>
      </c>
      <c r="C54" s="858"/>
      <c r="D54" s="46"/>
      <c r="E54" s="46"/>
      <c r="F54" s="46"/>
      <c r="G54" s="46"/>
      <c r="H54" s="46"/>
      <c r="I54" s="46"/>
      <c r="J54" s="46"/>
      <c r="K54" s="46"/>
      <c r="L54" s="46"/>
      <c r="M54" s="46"/>
      <c r="N54" s="46"/>
      <c r="O54" s="69"/>
    </row>
    <row r="55" spans="1:15" s="18" customFormat="1" outlineLevel="1">
      <c r="A55" s="4"/>
      <c r="B55" s="535" t="s">
        <v>511</v>
      </c>
      <c r="C55" s="858"/>
      <c r="D55" s="46"/>
      <c r="E55" s="46"/>
      <c r="F55" s="46"/>
      <c r="G55" s="46"/>
      <c r="H55" s="46"/>
      <c r="I55" s="46"/>
      <c r="J55" s="46"/>
      <c r="K55" s="46"/>
      <c r="L55" s="46"/>
      <c r="M55" s="46"/>
      <c r="N55" s="46"/>
      <c r="O55" s="69"/>
    </row>
    <row r="56" spans="1:15" s="18" customFormat="1" outlineLevel="1">
      <c r="A56" s="4"/>
      <c r="B56" s="535" t="s">
        <v>489</v>
      </c>
      <c r="C56" s="858"/>
      <c r="D56" s="46"/>
      <c r="E56" s="46"/>
      <c r="F56" s="46"/>
      <c r="G56" s="46"/>
      <c r="H56" s="46"/>
      <c r="I56" s="46"/>
      <c r="J56" s="46"/>
      <c r="K56" s="46"/>
      <c r="L56" s="46"/>
      <c r="M56" s="46"/>
      <c r="N56" s="46"/>
      <c r="O56" s="69"/>
    </row>
    <row r="57" spans="1:15" s="18" customFormat="1">
      <c r="A57" s="4"/>
      <c r="B57" s="535" t="s">
        <v>512</v>
      </c>
      <c r="C57" s="859"/>
      <c r="D57" s="65">
        <f>SUM(D53:D56)</f>
        <v>0</v>
      </c>
      <c r="E57" s="65">
        <f t="shared" ref="E57:N57" si="11">SUM(E53:E56)</f>
        <v>0</v>
      </c>
      <c r="F57" s="65">
        <f t="shared" si="11"/>
        <v>0</v>
      </c>
      <c r="G57" s="65">
        <f t="shared" si="11"/>
        <v>0</v>
      </c>
      <c r="H57" s="65">
        <f t="shared" si="11"/>
        <v>0</v>
      </c>
      <c r="I57" s="65">
        <f t="shared" si="11"/>
        <v>0</v>
      </c>
      <c r="J57" s="65">
        <f t="shared" si="11"/>
        <v>0</v>
      </c>
      <c r="K57" s="65">
        <f t="shared" si="11"/>
        <v>1.6899999999999998E-2</v>
      </c>
      <c r="L57" s="65">
        <f t="shared" si="11"/>
        <v>1.7100000000000001E-2</v>
      </c>
      <c r="M57" s="65">
        <f t="shared" si="11"/>
        <v>0</v>
      </c>
      <c r="N57" s="65">
        <f t="shared" si="11"/>
        <v>0</v>
      </c>
      <c r="O57" s="77"/>
    </row>
    <row r="58" spans="1:15" s="14" customFormat="1">
      <c r="A58" s="72"/>
      <c r="B58" s="491" t="s">
        <v>513</v>
      </c>
      <c r="C58" s="487"/>
      <c r="D58" s="71"/>
      <c r="E58" s="483">
        <f t="shared" ref="E58:N58" si="12">ROUND(SUM(D57*E16+E57*E17)/12,4)</f>
        <v>0</v>
      </c>
      <c r="F58" s="483">
        <f t="shared" si="12"/>
        <v>0</v>
      </c>
      <c r="G58" s="483">
        <f t="shared" si="12"/>
        <v>0</v>
      </c>
      <c r="H58" s="483">
        <f t="shared" si="12"/>
        <v>0</v>
      </c>
      <c r="I58" s="483">
        <f t="shared" si="12"/>
        <v>0</v>
      </c>
      <c r="J58" s="483">
        <f t="shared" si="12"/>
        <v>0</v>
      </c>
      <c r="K58" s="483">
        <f t="shared" si="12"/>
        <v>1.1299999999999999E-2</v>
      </c>
      <c r="L58" s="483">
        <f t="shared" si="12"/>
        <v>1.7000000000000001E-2</v>
      </c>
      <c r="M58" s="483">
        <f t="shared" si="12"/>
        <v>0</v>
      </c>
      <c r="N58" s="483">
        <f t="shared" si="12"/>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t="str">
        <f>'1.  LRAMVA Summary'!B35</f>
        <v>Sentinel Lighting</v>
      </c>
      <c r="C60" s="857" t="str">
        <f>'2. LRAMVA Threshold'!J43</f>
        <v>kW</v>
      </c>
      <c r="D60" s="46"/>
      <c r="E60" s="46"/>
      <c r="F60" s="46"/>
      <c r="G60" s="46"/>
      <c r="H60" s="46"/>
      <c r="I60" s="46"/>
      <c r="J60" s="46"/>
      <c r="K60" s="46">
        <v>13.722899999999999</v>
      </c>
      <c r="L60" s="46">
        <v>13.846399999999999</v>
      </c>
      <c r="M60" s="46"/>
      <c r="N60" s="46"/>
      <c r="O60" s="69"/>
    </row>
    <row r="61" spans="1:15" s="18" customFormat="1" outlineLevel="1">
      <c r="A61" s="4"/>
      <c r="B61" s="535" t="s">
        <v>510</v>
      </c>
      <c r="C61" s="858"/>
      <c r="D61" s="46"/>
      <c r="E61" s="46"/>
      <c r="F61" s="46"/>
      <c r="G61" s="46"/>
      <c r="H61" s="46"/>
      <c r="I61" s="46"/>
      <c r="J61" s="46"/>
      <c r="K61" s="46"/>
      <c r="L61" s="46"/>
      <c r="M61" s="46"/>
      <c r="N61" s="46"/>
      <c r="O61" s="69"/>
    </row>
    <row r="62" spans="1:15" s="18" customFormat="1" outlineLevel="1">
      <c r="A62" s="4"/>
      <c r="B62" s="535" t="s">
        <v>511</v>
      </c>
      <c r="C62" s="858"/>
      <c r="D62" s="46"/>
      <c r="E62" s="46"/>
      <c r="F62" s="46"/>
      <c r="G62" s="46"/>
      <c r="H62" s="46"/>
      <c r="I62" s="46"/>
      <c r="J62" s="46"/>
      <c r="K62" s="46"/>
      <c r="L62" s="46"/>
      <c r="M62" s="46"/>
      <c r="N62" s="46"/>
      <c r="O62" s="69"/>
    </row>
    <row r="63" spans="1:15" s="18" customFormat="1" outlineLevel="1">
      <c r="A63" s="4"/>
      <c r="B63" s="535" t="s">
        <v>489</v>
      </c>
      <c r="C63" s="858"/>
      <c r="D63" s="46"/>
      <c r="E63" s="46"/>
      <c r="F63" s="46"/>
      <c r="G63" s="46"/>
      <c r="H63" s="46"/>
      <c r="I63" s="46"/>
      <c r="J63" s="46"/>
      <c r="K63" s="46"/>
      <c r="L63" s="46"/>
      <c r="M63" s="46"/>
      <c r="N63" s="46"/>
      <c r="O63" s="69"/>
    </row>
    <row r="64" spans="1:15" s="18" customFormat="1">
      <c r="A64" s="4"/>
      <c r="B64" s="535" t="s">
        <v>512</v>
      </c>
      <c r="C64" s="859"/>
      <c r="D64" s="65">
        <f>SUM(D60:D63)</f>
        <v>0</v>
      </c>
      <c r="E64" s="65">
        <f t="shared" ref="E64:N64" si="13">SUM(E60:E63)</f>
        <v>0</v>
      </c>
      <c r="F64" s="65">
        <f t="shared" si="13"/>
        <v>0</v>
      </c>
      <c r="G64" s="65">
        <f t="shared" si="13"/>
        <v>0</v>
      </c>
      <c r="H64" s="65">
        <f t="shared" si="13"/>
        <v>0</v>
      </c>
      <c r="I64" s="65">
        <f t="shared" si="13"/>
        <v>0</v>
      </c>
      <c r="J64" s="65">
        <f t="shared" si="13"/>
        <v>0</v>
      </c>
      <c r="K64" s="65">
        <f t="shared" si="13"/>
        <v>13.722899999999999</v>
      </c>
      <c r="L64" s="65">
        <f t="shared" si="13"/>
        <v>13.846399999999999</v>
      </c>
      <c r="M64" s="65">
        <f t="shared" si="13"/>
        <v>0</v>
      </c>
      <c r="N64" s="65">
        <f t="shared" si="13"/>
        <v>0</v>
      </c>
      <c r="O64" s="77"/>
    </row>
    <row r="65" spans="1:15" s="14" customFormat="1">
      <c r="A65" s="72"/>
      <c r="B65" s="491" t="s">
        <v>513</v>
      </c>
      <c r="C65" s="487"/>
      <c r="D65" s="71"/>
      <c r="E65" s="483">
        <f t="shared" ref="E65:N65" si="14">ROUND(SUM(D64*E16+E64*E17)/12,4)</f>
        <v>0</v>
      </c>
      <c r="F65" s="483">
        <f t="shared" si="14"/>
        <v>0</v>
      </c>
      <c r="G65" s="483">
        <f t="shared" si="14"/>
        <v>0</v>
      </c>
      <c r="H65" s="483">
        <f t="shared" si="14"/>
        <v>0</v>
      </c>
      <c r="I65" s="483">
        <f>ROUND(SUM(H64*I16+I64*I17)/12,4)</f>
        <v>0</v>
      </c>
      <c r="J65" s="483">
        <f t="shared" si="14"/>
        <v>0</v>
      </c>
      <c r="K65" s="483">
        <f t="shared" si="14"/>
        <v>9.1486000000000001</v>
      </c>
      <c r="L65" s="483">
        <f t="shared" si="14"/>
        <v>13.805199999999999</v>
      </c>
      <c r="M65" s="483">
        <f t="shared" si="14"/>
        <v>0</v>
      </c>
      <c r="N65" s="483">
        <f t="shared" si="14"/>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t="str">
        <f>'1.  LRAMVA Summary'!B36</f>
        <v>Street Lighting</v>
      </c>
      <c r="C67" s="857" t="str">
        <f>'2. LRAMVA Threshold'!K43</f>
        <v>kW</v>
      </c>
      <c r="D67" s="46"/>
      <c r="E67" s="46"/>
      <c r="F67" s="46"/>
      <c r="G67" s="46"/>
      <c r="H67" s="46"/>
      <c r="I67" s="46"/>
      <c r="J67" s="46"/>
      <c r="K67" s="46">
        <v>3.7524000000000002</v>
      </c>
      <c r="L67" s="46">
        <v>3.7862</v>
      </c>
      <c r="M67" s="46"/>
      <c r="N67" s="46"/>
      <c r="O67" s="69"/>
    </row>
    <row r="68" spans="1:15" s="18" customFormat="1" outlineLevel="1">
      <c r="A68" s="4"/>
      <c r="B68" s="535" t="s">
        <v>510</v>
      </c>
      <c r="C68" s="858"/>
      <c r="D68" s="46"/>
      <c r="E68" s="46"/>
      <c r="F68" s="46"/>
      <c r="G68" s="46"/>
      <c r="H68" s="46"/>
      <c r="I68" s="46"/>
      <c r="J68" s="46"/>
      <c r="K68" s="46"/>
      <c r="L68" s="46"/>
      <c r="M68" s="46"/>
      <c r="N68" s="46"/>
      <c r="O68" s="69"/>
    </row>
    <row r="69" spans="1:15" s="18" customFormat="1" outlineLevel="1">
      <c r="A69" s="4"/>
      <c r="B69" s="535" t="s">
        <v>511</v>
      </c>
      <c r="C69" s="858"/>
      <c r="D69" s="46"/>
      <c r="E69" s="46"/>
      <c r="F69" s="46"/>
      <c r="G69" s="46"/>
      <c r="H69" s="46"/>
      <c r="I69" s="46"/>
      <c r="J69" s="46"/>
      <c r="K69" s="46"/>
      <c r="L69" s="46"/>
      <c r="M69" s="46"/>
      <c r="N69" s="46"/>
      <c r="O69" s="69"/>
    </row>
    <row r="70" spans="1:15" s="18" customFormat="1" outlineLevel="1">
      <c r="A70" s="4"/>
      <c r="B70" s="535" t="s">
        <v>489</v>
      </c>
      <c r="C70" s="858"/>
      <c r="D70" s="46"/>
      <c r="E70" s="46"/>
      <c r="F70" s="46"/>
      <c r="G70" s="46"/>
      <c r="H70" s="46"/>
      <c r="I70" s="46"/>
      <c r="J70" s="46"/>
      <c r="K70" s="46"/>
      <c r="L70" s="46"/>
      <c r="M70" s="46"/>
      <c r="N70" s="46"/>
      <c r="O70" s="69"/>
    </row>
    <row r="71" spans="1:15" s="18" customFormat="1">
      <c r="A71" s="4"/>
      <c r="B71" s="535" t="s">
        <v>512</v>
      </c>
      <c r="C71" s="859"/>
      <c r="D71" s="65">
        <f>SUM(D67:D70)</f>
        <v>0</v>
      </c>
      <c r="E71" s="65">
        <f t="shared" ref="E71:N71" si="15">SUM(E67:E70)</f>
        <v>0</v>
      </c>
      <c r="F71" s="65">
        <f>SUM(F67:F70)</f>
        <v>0</v>
      </c>
      <c r="G71" s="65">
        <f t="shared" si="15"/>
        <v>0</v>
      </c>
      <c r="H71" s="65">
        <f t="shared" si="15"/>
        <v>0</v>
      </c>
      <c r="I71" s="65">
        <f t="shared" si="15"/>
        <v>0</v>
      </c>
      <c r="J71" s="65">
        <f t="shared" si="15"/>
        <v>0</v>
      </c>
      <c r="K71" s="65">
        <f t="shared" si="15"/>
        <v>3.7524000000000002</v>
      </c>
      <c r="L71" s="65">
        <f t="shared" si="15"/>
        <v>3.7862</v>
      </c>
      <c r="M71" s="65">
        <f t="shared" si="15"/>
        <v>0</v>
      </c>
      <c r="N71" s="65">
        <f t="shared" si="15"/>
        <v>0</v>
      </c>
      <c r="O71" s="77"/>
    </row>
    <row r="72" spans="1:15" s="14" customFormat="1">
      <c r="A72" s="72"/>
      <c r="B72" s="491" t="s">
        <v>513</v>
      </c>
      <c r="C72" s="487"/>
      <c r="D72" s="71"/>
      <c r="E72" s="483">
        <f t="shared" ref="E72:N72" si="16">ROUND(SUM(D71*E16+E71*E17)/12,4)</f>
        <v>0</v>
      </c>
      <c r="F72" s="483">
        <f t="shared" si="16"/>
        <v>0</v>
      </c>
      <c r="G72" s="483">
        <f t="shared" si="16"/>
        <v>0</v>
      </c>
      <c r="H72" s="483">
        <f t="shared" si="16"/>
        <v>0</v>
      </c>
      <c r="I72" s="483">
        <f t="shared" si="16"/>
        <v>0</v>
      </c>
      <c r="J72" s="483">
        <f t="shared" si="16"/>
        <v>0</v>
      </c>
      <c r="K72" s="483">
        <f t="shared" si="16"/>
        <v>2.5015999999999998</v>
      </c>
      <c r="L72" s="483">
        <f t="shared" si="16"/>
        <v>3.7749000000000001</v>
      </c>
      <c r="M72" s="483">
        <f t="shared" si="16"/>
        <v>0</v>
      </c>
      <c r="N72" s="483">
        <f t="shared" si="16"/>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57">
        <f>'2. LRAMVA Threshold'!L43</f>
        <v>0</v>
      </c>
      <c r="D74" s="46"/>
      <c r="E74" s="46"/>
      <c r="F74" s="46"/>
      <c r="G74" s="46"/>
      <c r="H74" s="46"/>
      <c r="I74" s="46"/>
      <c r="J74" s="46"/>
      <c r="K74" s="46"/>
      <c r="L74" s="46"/>
      <c r="M74" s="46"/>
      <c r="N74" s="46"/>
      <c r="O74" s="69"/>
    </row>
    <row r="75" spans="1:15" s="18" customFormat="1" outlineLevel="1">
      <c r="A75" s="4"/>
      <c r="B75" s="535" t="s">
        <v>510</v>
      </c>
      <c r="C75" s="858"/>
      <c r="D75" s="46"/>
      <c r="E75" s="46"/>
      <c r="F75" s="46"/>
      <c r="G75" s="46"/>
      <c r="H75" s="46"/>
      <c r="I75" s="46"/>
      <c r="J75" s="46"/>
      <c r="K75" s="46"/>
      <c r="L75" s="46"/>
      <c r="M75" s="46"/>
      <c r="N75" s="46"/>
      <c r="O75" s="69"/>
    </row>
    <row r="76" spans="1:15" s="18" customFormat="1" outlineLevel="1">
      <c r="A76" s="4"/>
      <c r="B76" s="535" t="s">
        <v>511</v>
      </c>
      <c r="C76" s="858"/>
      <c r="D76" s="46"/>
      <c r="E76" s="46"/>
      <c r="F76" s="46"/>
      <c r="G76" s="46"/>
      <c r="H76" s="46"/>
      <c r="I76" s="46"/>
      <c r="J76" s="46"/>
      <c r="K76" s="46"/>
      <c r="L76" s="46"/>
      <c r="M76" s="46"/>
      <c r="N76" s="46"/>
      <c r="O76" s="69"/>
    </row>
    <row r="77" spans="1:15" s="18" customFormat="1" outlineLevel="1">
      <c r="A77" s="4"/>
      <c r="B77" s="535" t="s">
        <v>489</v>
      </c>
      <c r="C77" s="858"/>
      <c r="D77" s="46"/>
      <c r="E77" s="46"/>
      <c r="F77" s="46"/>
      <c r="G77" s="46"/>
      <c r="H77" s="46"/>
      <c r="I77" s="46"/>
      <c r="J77" s="46"/>
      <c r="K77" s="46"/>
      <c r="L77" s="46"/>
      <c r="M77" s="46"/>
      <c r="N77" s="46"/>
      <c r="O77" s="69"/>
    </row>
    <row r="78" spans="1:15" s="18" customFormat="1">
      <c r="A78" s="4"/>
      <c r="B78" s="535" t="s">
        <v>512</v>
      </c>
      <c r="C78" s="859"/>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1" t="s">
        <v>513</v>
      </c>
      <c r="C79" s="487"/>
      <c r="D79" s="71"/>
      <c r="E79" s="483">
        <f t="shared" ref="E79:N79" si="18">ROUND(SUM(D78*E16+E78*E17)/12,4)</f>
        <v>0</v>
      </c>
      <c r="F79" s="483">
        <f t="shared" si="18"/>
        <v>0</v>
      </c>
      <c r="G79" s="483">
        <f t="shared" si="18"/>
        <v>0</v>
      </c>
      <c r="H79" s="483">
        <f t="shared" si="18"/>
        <v>0</v>
      </c>
      <c r="I79" s="483">
        <f t="shared" si="18"/>
        <v>0</v>
      </c>
      <c r="J79" s="483">
        <f t="shared" si="18"/>
        <v>0</v>
      </c>
      <c r="K79" s="483">
        <f t="shared" si="18"/>
        <v>0</v>
      </c>
      <c r="L79" s="483">
        <f t="shared" si="18"/>
        <v>0</v>
      </c>
      <c r="M79" s="483">
        <f t="shared" si="18"/>
        <v>0</v>
      </c>
      <c r="N79" s="483">
        <f t="shared" si="18"/>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57">
        <f>'2. LRAMVA Threshold'!M43</f>
        <v>0</v>
      </c>
      <c r="D81" s="46"/>
      <c r="E81" s="46"/>
      <c r="F81" s="46"/>
      <c r="G81" s="46"/>
      <c r="H81" s="46"/>
      <c r="I81" s="46"/>
      <c r="J81" s="46"/>
      <c r="K81" s="46"/>
      <c r="L81" s="46"/>
      <c r="M81" s="46"/>
      <c r="N81" s="46"/>
      <c r="O81" s="69"/>
    </row>
    <row r="82" spans="1:15" s="18" customFormat="1" outlineLevel="1">
      <c r="A82" s="4"/>
      <c r="B82" s="535" t="s">
        <v>510</v>
      </c>
      <c r="C82" s="858"/>
      <c r="D82" s="46"/>
      <c r="E82" s="46"/>
      <c r="F82" s="46"/>
      <c r="G82" s="46"/>
      <c r="H82" s="46"/>
      <c r="I82" s="46"/>
      <c r="J82" s="46"/>
      <c r="K82" s="46"/>
      <c r="L82" s="46"/>
      <c r="M82" s="46"/>
      <c r="N82" s="46"/>
      <c r="O82" s="69"/>
    </row>
    <row r="83" spans="1:15" s="18" customFormat="1" outlineLevel="1">
      <c r="A83" s="4"/>
      <c r="B83" s="535" t="s">
        <v>511</v>
      </c>
      <c r="C83" s="858"/>
      <c r="D83" s="46"/>
      <c r="E83" s="46"/>
      <c r="F83" s="46"/>
      <c r="G83" s="46"/>
      <c r="H83" s="46"/>
      <c r="I83" s="46"/>
      <c r="J83" s="46"/>
      <c r="K83" s="46"/>
      <c r="L83" s="46"/>
      <c r="M83" s="46"/>
      <c r="N83" s="46"/>
      <c r="O83" s="69"/>
    </row>
    <row r="84" spans="1:15" s="18" customFormat="1" outlineLevel="1">
      <c r="A84" s="4"/>
      <c r="B84" s="535" t="s">
        <v>489</v>
      </c>
      <c r="C84" s="858"/>
      <c r="D84" s="46"/>
      <c r="E84" s="46"/>
      <c r="F84" s="46"/>
      <c r="G84" s="46"/>
      <c r="H84" s="46"/>
      <c r="I84" s="46"/>
      <c r="J84" s="46"/>
      <c r="K84" s="46"/>
      <c r="L84" s="46"/>
      <c r="M84" s="46"/>
      <c r="N84" s="46"/>
      <c r="O84" s="69"/>
    </row>
    <row r="85" spans="1:15" s="18" customFormat="1">
      <c r="A85" s="4"/>
      <c r="B85" s="535" t="s">
        <v>512</v>
      </c>
      <c r="C85" s="859"/>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1" t="s">
        <v>513</v>
      </c>
      <c r="C86" s="487"/>
      <c r="D86" s="71"/>
      <c r="E86" s="483">
        <f t="shared" ref="E86:N86" si="20">ROUND(SUM(D85*E16+E85*E17)/12,4)</f>
        <v>0</v>
      </c>
      <c r="F86" s="483">
        <f t="shared" si="20"/>
        <v>0</v>
      </c>
      <c r="G86" s="483">
        <f t="shared" si="20"/>
        <v>0</v>
      </c>
      <c r="H86" s="483">
        <f t="shared" si="20"/>
        <v>0</v>
      </c>
      <c r="I86" s="483">
        <f t="shared" si="20"/>
        <v>0</v>
      </c>
      <c r="J86" s="483">
        <f t="shared" si="20"/>
        <v>0</v>
      </c>
      <c r="K86" s="483">
        <f t="shared" si="20"/>
        <v>0</v>
      </c>
      <c r="L86" s="483">
        <f t="shared" si="20"/>
        <v>0</v>
      </c>
      <c r="M86" s="483">
        <f t="shared" si="20"/>
        <v>0</v>
      </c>
      <c r="N86" s="483">
        <f t="shared" si="20"/>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57">
        <f>'2. LRAMVA Threshold'!N43</f>
        <v>0</v>
      </c>
      <c r="D88" s="46"/>
      <c r="E88" s="46"/>
      <c r="F88" s="46"/>
      <c r="G88" s="46"/>
      <c r="H88" s="46"/>
      <c r="I88" s="46"/>
      <c r="J88" s="46"/>
      <c r="K88" s="46"/>
      <c r="L88" s="46"/>
      <c r="M88" s="46"/>
      <c r="N88" s="46"/>
      <c r="O88" s="69"/>
    </row>
    <row r="89" spans="1:15" s="18" customFormat="1" outlineLevel="1">
      <c r="A89" s="4"/>
      <c r="B89" s="535" t="s">
        <v>510</v>
      </c>
      <c r="C89" s="858"/>
      <c r="D89" s="46"/>
      <c r="E89" s="46"/>
      <c r="F89" s="46"/>
      <c r="G89" s="46"/>
      <c r="H89" s="46"/>
      <c r="I89" s="46"/>
      <c r="J89" s="46"/>
      <c r="K89" s="46"/>
      <c r="L89" s="46"/>
      <c r="M89" s="46"/>
      <c r="N89" s="46"/>
      <c r="O89" s="69"/>
    </row>
    <row r="90" spans="1:15" s="18" customFormat="1" outlineLevel="1">
      <c r="A90" s="4"/>
      <c r="B90" s="535" t="s">
        <v>511</v>
      </c>
      <c r="C90" s="858"/>
      <c r="D90" s="46"/>
      <c r="E90" s="46"/>
      <c r="F90" s="46"/>
      <c r="G90" s="46"/>
      <c r="H90" s="46"/>
      <c r="I90" s="46"/>
      <c r="J90" s="46"/>
      <c r="K90" s="46"/>
      <c r="L90" s="46"/>
      <c r="M90" s="46"/>
      <c r="N90" s="46"/>
      <c r="O90" s="69"/>
    </row>
    <row r="91" spans="1:15" s="18" customFormat="1" outlineLevel="1">
      <c r="A91" s="4"/>
      <c r="B91" s="535" t="s">
        <v>489</v>
      </c>
      <c r="C91" s="858"/>
      <c r="D91" s="46"/>
      <c r="E91" s="46"/>
      <c r="F91" s="46"/>
      <c r="G91" s="46"/>
      <c r="H91" s="46"/>
      <c r="I91" s="46"/>
      <c r="J91" s="46"/>
      <c r="K91" s="46"/>
      <c r="L91" s="46"/>
      <c r="M91" s="46"/>
      <c r="N91" s="46"/>
      <c r="O91" s="69"/>
    </row>
    <row r="92" spans="1:15" s="18" customFormat="1">
      <c r="A92" s="4"/>
      <c r="B92" s="535" t="s">
        <v>512</v>
      </c>
      <c r="C92" s="859"/>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1" t="s">
        <v>513</v>
      </c>
      <c r="C93" s="487"/>
      <c r="D93" s="71"/>
      <c r="E93" s="483">
        <f t="shared" ref="E93:N93" si="22">ROUND(SUM(D92*E16+E92*E17)/12,4)</f>
        <v>0</v>
      </c>
      <c r="F93" s="483">
        <f t="shared" si="22"/>
        <v>0</v>
      </c>
      <c r="G93" s="483">
        <f t="shared" si="22"/>
        <v>0</v>
      </c>
      <c r="H93" s="483">
        <f t="shared" si="22"/>
        <v>0</v>
      </c>
      <c r="I93" s="483">
        <f t="shared" si="22"/>
        <v>0</v>
      </c>
      <c r="J93" s="483">
        <f t="shared" si="22"/>
        <v>0</v>
      </c>
      <c r="K93" s="483">
        <f t="shared" si="22"/>
        <v>0</v>
      </c>
      <c r="L93" s="483">
        <f t="shared" si="22"/>
        <v>0</v>
      </c>
      <c r="M93" s="483">
        <f t="shared" si="22"/>
        <v>0</v>
      </c>
      <c r="N93" s="483">
        <f t="shared" si="22"/>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57">
        <f>'2. LRAMVA Threshold'!O43</f>
        <v>0</v>
      </c>
      <c r="D95" s="46"/>
      <c r="E95" s="46"/>
      <c r="F95" s="46"/>
      <c r="G95" s="46"/>
      <c r="H95" s="46"/>
      <c r="I95" s="46"/>
      <c r="J95" s="46"/>
      <c r="K95" s="46"/>
      <c r="L95" s="46"/>
      <c r="M95" s="46"/>
      <c r="N95" s="46"/>
      <c r="O95" s="69"/>
    </row>
    <row r="96" spans="1:15" s="18" customFormat="1" outlineLevel="1">
      <c r="A96" s="4"/>
      <c r="B96" s="535" t="s">
        <v>510</v>
      </c>
      <c r="C96" s="858"/>
      <c r="D96" s="46"/>
      <c r="E96" s="46"/>
      <c r="F96" s="46"/>
      <c r="G96" s="46"/>
      <c r="H96" s="46"/>
      <c r="I96" s="46"/>
      <c r="J96" s="46"/>
      <c r="K96" s="46"/>
      <c r="L96" s="46"/>
      <c r="M96" s="46"/>
      <c r="N96" s="46"/>
      <c r="O96" s="69"/>
    </row>
    <row r="97" spans="1:15" s="18" customFormat="1" outlineLevel="1">
      <c r="A97" s="4"/>
      <c r="B97" s="535" t="s">
        <v>511</v>
      </c>
      <c r="C97" s="858"/>
      <c r="D97" s="46"/>
      <c r="E97" s="46"/>
      <c r="F97" s="46"/>
      <c r="G97" s="46"/>
      <c r="H97" s="46"/>
      <c r="I97" s="46"/>
      <c r="J97" s="46"/>
      <c r="K97" s="46"/>
      <c r="L97" s="46"/>
      <c r="M97" s="46"/>
      <c r="N97" s="46"/>
      <c r="O97" s="69"/>
    </row>
    <row r="98" spans="1:15" s="18" customFormat="1" outlineLevel="1">
      <c r="A98" s="4"/>
      <c r="B98" s="535" t="s">
        <v>489</v>
      </c>
      <c r="C98" s="858"/>
      <c r="D98" s="46"/>
      <c r="E98" s="46"/>
      <c r="F98" s="46"/>
      <c r="G98" s="46"/>
      <c r="H98" s="46"/>
      <c r="I98" s="46"/>
      <c r="J98" s="46"/>
      <c r="K98" s="46"/>
      <c r="L98" s="46"/>
      <c r="M98" s="46"/>
      <c r="N98" s="46"/>
      <c r="O98" s="69"/>
    </row>
    <row r="99" spans="1:15" s="18" customFormat="1">
      <c r="A99" s="4"/>
      <c r="B99" s="535" t="s">
        <v>512</v>
      </c>
      <c r="C99" s="859"/>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1" t="s">
        <v>513</v>
      </c>
      <c r="C100" s="487"/>
      <c r="D100" s="71"/>
      <c r="E100" s="483">
        <f t="shared" ref="E100:N100" si="24">ROUND(SUM(D99*E16+E99*E17)/12,4)</f>
        <v>0</v>
      </c>
      <c r="F100" s="483">
        <f t="shared" si="24"/>
        <v>0</v>
      </c>
      <c r="G100" s="483">
        <f t="shared" si="24"/>
        <v>0</v>
      </c>
      <c r="H100" s="483">
        <f t="shared" si="24"/>
        <v>0</v>
      </c>
      <c r="I100" s="483">
        <f t="shared" si="24"/>
        <v>0</v>
      </c>
      <c r="J100" s="483">
        <f t="shared" si="24"/>
        <v>0</v>
      </c>
      <c r="K100" s="483">
        <f t="shared" si="24"/>
        <v>0</v>
      </c>
      <c r="L100" s="483">
        <f t="shared" si="24"/>
        <v>0</v>
      </c>
      <c r="M100" s="483">
        <f t="shared" si="24"/>
        <v>0</v>
      </c>
      <c r="N100" s="483">
        <f t="shared" si="24"/>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57">
        <f>'2. LRAMVA Threshold'!P43</f>
        <v>0</v>
      </c>
      <c r="D102" s="46"/>
      <c r="E102" s="46"/>
      <c r="F102" s="46"/>
      <c r="G102" s="46"/>
      <c r="H102" s="46"/>
      <c r="I102" s="46"/>
      <c r="J102" s="46"/>
      <c r="K102" s="46"/>
      <c r="L102" s="46"/>
      <c r="M102" s="46"/>
      <c r="N102" s="46"/>
      <c r="O102" s="69"/>
    </row>
    <row r="103" spans="1:15" s="18" customFormat="1" outlineLevel="1">
      <c r="A103" s="4"/>
      <c r="B103" s="535" t="s">
        <v>510</v>
      </c>
      <c r="C103" s="858"/>
      <c r="D103" s="46"/>
      <c r="E103" s="46"/>
      <c r="F103" s="46"/>
      <c r="G103" s="46"/>
      <c r="H103" s="46"/>
      <c r="I103" s="46"/>
      <c r="J103" s="46"/>
      <c r="K103" s="46"/>
      <c r="L103" s="46"/>
      <c r="M103" s="46"/>
      <c r="N103" s="46"/>
      <c r="O103" s="69"/>
    </row>
    <row r="104" spans="1:15" s="18" customFormat="1" outlineLevel="1">
      <c r="A104" s="4"/>
      <c r="B104" s="535" t="s">
        <v>511</v>
      </c>
      <c r="C104" s="858"/>
      <c r="D104" s="46"/>
      <c r="E104" s="46"/>
      <c r="F104" s="46"/>
      <c r="G104" s="46"/>
      <c r="H104" s="46"/>
      <c r="I104" s="46"/>
      <c r="J104" s="46"/>
      <c r="K104" s="46"/>
      <c r="L104" s="46"/>
      <c r="M104" s="46"/>
      <c r="N104" s="46"/>
      <c r="O104" s="69"/>
    </row>
    <row r="105" spans="1:15" s="18" customFormat="1" outlineLevel="1">
      <c r="A105" s="4"/>
      <c r="B105" s="535" t="s">
        <v>489</v>
      </c>
      <c r="C105" s="858"/>
      <c r="D105" s="46"/>
      <c r="E105" s="46"/>
      <c r="F105" s="46"/>
      <c r="G105" s="46"/>
      <c r="H105" s="46"/>
      <c r="I105" s="46"/>
      <c r="J105" s="46"/>
      <c r="K105" s="46"/>
      <c r="L105" s="46"/>
      <c r="M105" s="46"/>
      <c r="N105" s="46"/>
      <c r="O105" s="69"/>
    </row>
    <row r="106" spans="1:15" s="18" customFormat="1">
      <c r="A106" s="4"/>
      <c r="B106" s="535" t="s">
        <v>512</v>
      </c>
      <c r="C106" s="859"/>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1" t="s">
        <v>513</v>
      </c>
      <c r="C107" s="487"/>
      <c r="D107" s="71"/>
      <c r="E107" s="483">
        <f t="shared" ref="E107:N107" si="26">ROUND(SUM(D106*E16+E106*E17)/12,4)</f>
        <v>0</v>
      </c>
      <c r="F107" s="483">
        <f t="shared" si="26"/>
        <v>0</v>
      </c>
      <c r="G107" s="483">
        <f t="shared" si="26"/>
        <v>0</v>
      </c>
      <c r="H107" s="483">
        <f t="shared" si="26"/>
        <v>0</v>
      </c>
      <c r="I107" s="483">
        <f t="shared" si="26"/>
        <v>0</v>
      </c>
      <c r="J107" s="483">
        <f t="shared" si="26"/>
        <v>0</v>
      </c>
      <c r="K107" s="483">
        <f t="shared" si="26"/>
        <v>0</v>
      </c>
      <c r="L107" s="483">
        <f t="shared" si="26"/>
        <v>0</v>
      </c>
      <c r="M107" s="483">
        <f t="shared" si="26"/>
        <v>0</v>
      </c>
      <c r="N107" s="483">
        <f t="shared" si="26"/>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57">
        <f>'2. LRAMVA Threshold'!Q43</f>
        <v>0</v>
      </c>
      <c r="D109" s="46"/>
      <c r="E109" s="46"/>
      <c r="F109" s="46"/>
      <c r="G109" s="46"/>
      <c r="H109" s="46"/>
      <c r="I109" s="46"/>
      <c r="J109" s="46"/>
      <c r="K109" s="46"/>
      <c r="L109" s="46"/>
      <c r="M109" s="46"/>
      <c r="N109" s="46"/>
      <c r="O109" s="69"/>
    </row>
    <row r="110" spans="1:15" s="18" customFormat="1" outlineLevel="1">
      <c r="A110" s="4"/>
      <c r="B110" s="535" t="s">
        <v>510</v>
      </c>
      <c r="C110" s="858"/>
      <c r="D110" s="46"/>
      <c r="E110" s="46"/>
      <c r="F110" s="46"/>
      <c r="G110" s="46"/>
      <c r="H110" s="46"/>
      <c r="I110" s="46"/>
      <c r="J110" s="46"/>
      <c r="K110" s="46"/>
      <c r="L110" s="46"/>
      <c r="M110" s="46"/>
      <c r="N110" s="46"/>
      <c r="O110" s="69"/>
    </row>
    <row r="111" spans="1:15" s="18" customFormat="1" outlineLevel="1">
      <c r="A111" s="4"/>
      <c r="B111" s="535" t="s">
        <v>511</v>
      </c>
      <c r="C111" s="858"/>
      <c r="D111" s="46"/>
      <c r="E111" s="46"/>
      <c r="F111" s="46"/>
      <c r="G111" s="46"/>
      <c r="H111" s="46"/>
      <c r="I111" s="46"/>
      <c r="J111" s="46"/>
      <c r="K111" s="46"/>
      <c r="L111" s="46"/>
      <c r="M111" s="46"/>
      <c r="N111" s="46"/>
      <c r="O111" s="69"/>
    </row>
    <row r="112" spans="1:15" s="18" customFormat="1" outlineLevel="1">
      <c r="A112" s="4"/>
      <c r="B112" s="535" t="s">
        <v>489</v>
      </c>
      <c r="C112" s="858"/>
      <c r="D112" s="46"/>
      <c r="E112" s="46"/>
      <c r="F112" s="46"/>
      <c r="G112" s="46"/>
      <c r="H112" s="46"/>
      <c r="I112" s="46"/>
      <c r="J112" s="46"/>
      <c r="K112" s="46"/>
      <c r="L112" s="46"/>
      <c r="M112" s="46"/>
      <c r="N112" s="46"/>
      <c r="O112" s="69"/>
    </row>
    <row r="113" spans="1:17" s="18" customFormat="1">
      <c r="A113" s="4"/>
      <c r="B113" s="535" t="s">
        <v>512</v>
      </c>
      <c r="C113" s="859"/>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1" t="s">
        <v>513</v>
      </c>
      <c r="C114" s="487"/>
      <c r="D114" s="71"/>
      <c r="E114" s="483">
        <f t="shared" ref="E114:N114" si="28">ROUND(SUM(D113*E16+E113*E17)/12,4)</f>
        <v>0</v>
      </c>
      <c r="F114" s="483">
        <f t="shared" si="28"/>
        <v>0</v>
      </c>
      <c r="G114" s="483">
        <f t="shared" si="28"/>
        <v>0</v>
      </c>
      <c r="H114" s="483">
        <f t="shared" si="28"/>
        <v>0</v>
      </c>
      <c r="I114" s="483">
        <f t="shared" si="28"/>
        <v>0</v>
      </c>
      <c r="J114" s="483">
        <f t="shared" si="28"/>
        <v>0</v>
      </c>
      <c r="K114" s="483">
        <f t="shared" si="28"/>
        <v>0</v>
      </c>
      <c r="L114" s="483">
        <f t="shared" si="28"/>
        <v>0</v>
      </c>
      <c r="M114" s="483">
        <f t="shared" si="28"/>
        <v>0</v>
      </c>
      <c r="N114" s="483">
        <f t="shared" si="28"/>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617</v>
      </c>
      <c r="C116" s="98"/>
      <c r="D116" s="498"/>
      <c r="E116" s="498"/>
      <c r="F116" s="498"/>
      <c r="G116" s="498"/>
      <c r="H116" s="498"/>
      <c r="I116" s="498"/>
      <c r="J116" s="498"/>
      <c r="K116" s="498"/>
      <c r="L116" s="498"/>
      <c r="M116" s="498"/>
      <c r="N116" s="498"/>
      <c r="O116" s="498"/>
    </row>
    <row r="119" spans="1:17" ht="15.75">
      <c r="B119" s="118" t="s">
        <v>483</v>
      </c>
      <c r="J119" s="18"/>
    </row>
    <row r="120" spans="1:17" s="14" customFormat="1" ht="75.75" customHeight="1">
      <c r="A120" s="72"/>
      <c r="B120" s="861" t="s">
        <v>677</v>
      </c>
      <c r="C120" s="861"/>
      <c r="D120" s="861"/>
      <c r="E120" s="861"/>
      <c r="F120" s="861"/>
      <c r="G120" s="861"/>
      <c r="H120" s="861"/>
      <c r="I120" s="861"/>
      <c r="J120" s="861"/>
      <c r="K120" s="861"/>
      <c r="L120" s="861"/>
      <c r="M120" s="861"/>
      <c r="N120" s="861"/>
      <c r="O120" s="861"/>
      <c r="P120" s="86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2,999 kW</v>
      </c>
      <c r="F122" s="244" t="str">
        <f>'1.  LRAMVA Summary'!G52</f>
        <v>GS 3,000 to 4,999 kW</v>
      </c>
      <c r="G122" s="244" t="str">
        <f>'1.  LRAMVA Summary'!H52</f>
        <v>Large Use</v>
      </c>
      <c r="H122" s="244" t="str">
        <f>'1.  LRAMVA Summary'!I52</f>
        <v>Unmetered Scattered Load</v>
      </c>
      <c r="I122" s="244" t="str">
        <f>'1.  LRAMVA Summary'!J52</f>
        <v>Sentinel Lighting</v>
      </c>
      <c r="J122" s="244" t="str">
        <f>'1.  LRAMVA Summary'!K52</f>
        <v>Street Lighting</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kWh</v>
      </c>
      <c r="I123" s="585" t="str">
        <f>'1.  LRAMVA Summary'!J53</f>
        <v>kW</v>
      </c>
      <c r="J123" s="585" t="str">
        <f>'1.  LRAMVA Summary'!K53</f>
        <v>kW</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c r="D124" s="681"/>
      <c r="E124" s="682"/>
      <c r="F124" s="681"/>
      <c r="G124" s="682"/>
      <c r="H124" s="681"/>
      <c r="I124" s="682"/>
      <c r="J124" s="682"/>
      <c r="K124" s="682"/>
      <c r="L124" s="682"/>
      <c r="M124" s="682"/>
      <c r="N124" s="682"/>
      <c r="O124" s="682"/>
      <c r="P124" s="682"/>
    </row>
    <row r="125" spans="1:17">
      <c r="B125" s="500">
        <v>2012</v>
      </c>
      <c r="C125" s="683"/>
      <c r="D125" s="684"/>
      <c r="E125" s="685"/>
      <c r="F125" s="684"/>
      <c r="G125" s="685"/>
      <c r="H125" s="684"/>
      <c r="I125" s="685"/>
      <c r="J125" s="685"/>
      <c r="K125" s="685"/>
      <c r="L125" s="685"/>
      <c r="M125" s="685"/>
      <c r="N125" s="685"/>
      <c r="O125" s="685"/>
      <c r="P125" s="685"/>
    </row>
    <row r="126" spans="1:17">
      <c r="B126" s="500">
        <v>2013</v>
      </c>
      <c r="C126" s="683"/>
      <c r="D126" s="684"/>
      <c r="E126" s="685"/>
      <c r="F126" s="684"/>
      <c r="G126" s="685"/>
      <c r="H126" s="684"/>
      <c r="I126" s="685"/>
      <c r="J126" s="685"/>
      <c r="K126" s="685"/>
      <c r="L126" s="685"/>
      <c r="M126" s="685"/>
      <c r="N126" s="685"/>
      <c r="O126" s="685"/>
      <c r="P126" s="685"/>
    </row>
    <row r="127" spans="1:17">
      <c r="B127" s="500">
        <v>2014</v>
      </c>
      <c r="C127" s="683"/>
      <c r="D127" s="684"/>
      <c r="E127" s="685"/>
      <c r="F127" s="684"/>
      <c r="G127" s="685"/>
      <c r="H127" s="684"/>
      <c r="I127" s="685"/>
      <c r="J127" s="685"/>
      <c r="K127" s="685"/>
      <c r="L127" s="685"/>
      <c r="M127" s="685"/>
      <c r="N127" s="685"/>
      <c r="O127" s="685"/>
      <c r="P127" s="685"/>
    </row>
    <row r="128" spans="1:17">
      <c r="B128" s="500">
        <v>2015</v>
      </c>
      <c r="C128" s="683"/>
      <c r="D128" s="684"/>
      <c r="E128" s="685"/>
      <c r="F128" s="684"/>
      <c r="G128" s="685"/>
      <c r="H128" s="684"/>
      <c r="I128" s="685"/>
      <c r="J128" s="685"/>
      <c r="K128" s="685"/>
      <c r="L128" s="685"/>
      <c r="M128" s="685"/>
      <c r="N128" s="685"/>
      <c r="O128" s="685"/>
      <c r="P128" s="685"/>
    </row>
    <row r="129" spans="2:16">
      <c r="B129" s="500">
        <v>2016</v>
      </c>
      <c r="C129" s="683"/>
      <c r="D129" s="684"/>
      <c r="E129" s="685"/>
      <c r="F129" s="684"/>
      <c r="G129" s="685"/>
      <c r="H129" s="684"/>
      <c r="I129" s="685"/>
      <c r="J129" s="685"/>
      <c r="K129" s="685"/>
      <c r="L129" s="685"/>
      <c r="M129" s="685"/>
      <c r="N129" s="685"/>
      <c r="O129" s="685"/>
      <c r="P129" s="685"/>
    </row>
    <row r="130" spans="2:16">
      <c r="B130" s="500">
        <v>2017</v>
      </c>
      <c r="C130" s="683"/>
      <c r="D130" s="684"/>
      <c r="E130" s="685"/>
      <c r="F130" s="684"/>
      <c r="G130" s="685"/>
      <c r="H130" s="684"/>
      <c r="I130" s="685"/>
      <c r="J130" s="685"/>
      <c r="K130" s="685"/>
      <c r="L130" s="685"/>
      <c r="M130" s="685"/>
      <c r="N130" s="685"/>
      <c r="O130" s="685"/>
      <c r="P130" s="685"/>
    </row>
    <row r="131" spans="2:16">
      <c r="B131" s="500">
        <v>2018</v>
      </c>
      <c r="C131" s="683">
        <f>HLOOKUP(B131,$E$15:$O$114,9,FALSE)</f>
        <v>5.5999999999999999E-3</v>
      </c>
      <c r="D131" s="684">
        <f>HLOOKUP(B131,$E$15:$O$114,16,FALSE)</f>
        <v>1.7100000000000001E-2</v>
      </c>
      <c r="E131" s="685">
        <f>HLOOKUP(B131,$E$15:$O$114,23,FALSE)</f>
        <v>3.3513999999999999</v>
      </c>
      <c r="F131" s="684">
        <f>HLOOKUP(B131,$E$15:$O$114,30,FALSE)</f>
        <v>2.1233</v>
      </c>
      <c r="G131" s="685">
        <f>HLOOKUP(B131,$E$15:$O$114,37,FALSE)</f>
        <v>2.9903</v>
      </c>
      <c r="H131" s="684">
        <f>HLOOKUP(B131,$E$15:$O$114,44,FALSE)</f>
        <v>1.7000000000000001E-2</v>
      </c>
      <c r="I131" s="685">
        <f>HLOOKUP(B131,$E$15:$O$114,51,FALSE)</f>
        <v>13.805199999999999</v>
      </c>
      <c r="J131" s="685">
        <f>HLOOKUP(B131,$E$15:$O$114,58,FALSE)</f>
        <v>3.7749000000000001</v>
      </c>
      <c r="K131" s="685">
        <f>HLOOKUP(B131,$E$15:$O$114,65,FALSE)</f>
        <v>0</v>
      </c>
      <c r="L131" s="685">
        <f>HLOOKUP(B131,$E$15:$O$114,72,FALSE)</f>
        <v>0</v>
      </c>
      <c r="M131" s="685">
        <f>HLOOKUP(B131,$E$15:$O$114,79,FALSE)</f>
        <v>0</v>
      </c>
      <c r="N131" s="685">
        <f>HLOOKUP(B131,$E$15:$O$114,86,FALSE)</f>
        <v>0</v>
      </c>
      <c r="O131" s="685">
        <f>HLOOKUP(B131,$E$15:$O$114,93,FALSE)</f>
        <v>0</v>
      </c>
      <c r="P131" s="685">
        <f>HLOOKUP(B131,$E$15:$O$114,100,FALSE)</f>
        <v>0</v>
      </c>
    </row>
    <row r="132" spans="2:16">
      <c r="B132" s="500">
        <v>2019</v>
      </c>
      <c r="C132" s="683"/>
      <c r="D132" s="684"/>
      <c r="E132" s="685"/>
      <c r="F132" s="684"/>
      <c r="G132" s="685"/>
      <c r="H132" s="684"/>
      <c r="I132" s="685"/>
      <c r="J132" s="685"/>
      <c r="K132" s="685"/>
      <c r="L132" s="685"/>
      <c r="M132" s="685"/>
      <c r="N132" s="685"/>
      <c r="O132" s="685"/>
      <c r="P132" s="685"/>
    </row>
    <row r="133" spans="2:16" hidden="1">
      <c r="B133" s="501">
        <v>2020</v>
      </c>
      <c r="C133" s="686">
        <f>HLOOKUP(B133,$E$15:$O$114,9,FALSE)</f>
        <v>0</v>
      </c>
      <c r="D133" s="687">
        <f>HLOOKUP(B133,$E$15:$O$114,16,FALSE)</f>
        <v>0</v>
      </c>
      <c r="E133" s="688">
        <f>HLOOKUP(B133,$E$15:$O$114,23,FALSE)</f>
        <v>0</v>
      </c>
      <c r="F133" s="687">
        <f>HLOOKUP(B133,$E$15:$O$114,30,FALSE)</f>
        <v>0</v>
      </c>
      <c r="G133" s="688">
        <f>HLOOKUP(B133,$E$15:$O$114,37,FALSE)</f>
        <v>0</v>
      </c>
      <c r="H133" s="687">
        <f>HLOOKUP(B133,$E$15:$O$114,44,FALSE)</f>
        <v>0</v>
      </c>
      <c r="I133" s="688">
        <f>HLOOKUP(B133,$E$15:$O$114,51,FALSE)</f>
        <v>0</v>
      </c>
      <c r="J133" s="688">
        <f>HLOOKUP(B133,$E$15:$O$114,58,FALSE)</f>
        <v>0</v>
      </c>
      <c r="K133" s="688">
        <f>HLOOKUP(B133,$E$15:$O$114,65,FALSE)</f>
        <v>0</v>
      </c>
      <c r="L133" s="688">
        <f>HLOOKUP(B133,$E$15:$O$114,72,FALSE)</f>
        <v>0</v>
      </c>
      <c r="M133" s="688">
        <f>HLOOKUP(B133,$E$15:$O$114,79,FALSE)</f>
        <v>0</v>
      </c>
      <c r="N133" s="688">
        <f>HLOOKUP(B133,$E$15:$O$114,86,FALSE)</f>
        <v>0</v>
      </c>
      <c r="O133" s="688">
        <f>HLOOKUP(B133,$E$15:$O$114,93,FALSE)</f>
        <v>0</v>
      </c>
      <c r="P133" s="688">
        <f>HLOOKUP(B133,$E$15:$O$114,100,FALSE)</f>
        <v>0</v>
      </c>
    </row>
    <row r="134" spans="2:16" ht="18.75" customHeight="1">
      <c r="B134" s="497" t="s">
        <v>749</v>
      </c>
      <c r="C134" s="597"/>
      <c r="D134" s="598"/>
      <c r="E134" s="599"/>
      <c r="F134" s="598"/>
      <c r="G134" s="598"/>
      <c r="H134" s="598"/>
      <c r="I134" s="598"/>
      <c r="J134" s="598"/>
      <c r="K134" s="598"/>
      <c r="L134" s="598"/>
      <c r="M134" s="598"/>
      <c r="N134" s="598"/>
      <c r="O134" s="598"/>
      <c r="P134" s="598"/>
    </row>
    <row r="136" spans="2:16">
      <c r="B136" s="591"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22"/>
  <sheetViews>
    <sheetView zoomScale="90" zoomScaleNormal="90" workbookViewId="0">
      <selection activeCell="B22" sqref="B22"/>
    </sheetView>
  </sheetViews>
  <sheetFormatPr defaultColWidth="9.140625" defaultRowHeight="15"/>
  <cols>
    <col min="1" max="16384" width="9.140625" style="12"/>
  </cols>
  <sheetData>
    <row r="14" spans="2:24" ht="15.75">
      <c r="B14" s="587" t="s">
        <v>504</v>
      </c>
    </row>
    <row r="15" spans="2:24" ht="15.75">
      <c r="B15" s="587"/>
    </row>
    <row r="16" spans="2:24" s="667" customFormat="1" ht="28.5" customHeight="1">
      <c r="B16" s="867" t="s">
        <v>636</v>
      </c>
      <c r="C16" s="867"/>
      <c r="D16" s="867"/>
      <c r="E16" s="867"/>
      <c r="F16" s="867"/>
      <c r="G16" s="867"/>
      <c r="H16" s="867"/>
      <c r="I16" s="867"/>
      <c r="J16" s="867"/>
      <c r="K16" s="867"/>
      <c r="L16" s="867"/>
      <c r="M16" s="867"/>
      <c r="N16" s="867"/>
      <c r="O16" s="867"/>
      <c r="P16" s="867"/>
      <c r="Q16" s="867"/>
      <c r="R16" s="867"/>
      <c r="S16" s="867"/>
      <c r="T16" s="867"/>
      <c r="U16" s="867"/>
      <c r="V16" s="867"/>
      <c r="W16" s="867"/>
      <c r="X16" s="867"/>
    </row>
    <row r="18" spans="2:2">
      <c r="B18" s="12" t="s">
        <v>843</v>
      </c>
    </row>
    <row r="19" spans="2:2">
      <c r="B19" s="12" t="s">
        <v>844</v>
      </c>
    </row>
    <row r="20" spans="2:2">
      <c r="B20" s="12" t="s">
        <v>845</v>
      </c>
    </row>
    <row r="21" spans="2:2">
      <c r="B21" s="12" t="s">
        <v>846</v>
      </c>
    </row>
    <row r="22" spans="2:2">
      <c r="B22" s="12" t="s">
        <v>847</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Cindy Perrin</cp:lastModifiedBy>
  <cp:lastPrinted>2017-05-24T00:43:43Z</cp:lastPrinted>
  <dcterms:created xsi:type="dcterms:W3CDTF">2012-03-05T18:56:04Z</dcterms:created>
  <dcterms:modified xsi:type="dcterms:W3CDTF">2020-10-30T14:07:47Z</dcterms:modified>
</cp:coreProperties>
</file>