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esktop\Regulatory Affairs\Letters\"/>
    </mc:Choice>
  </mc:AlternateContent>
  <bookViews>
    <workbookView xWindow="0" yWindow="0" windowWidth="19370" windowHeight="9190"/>
  </bookViews>
  <sheets>
    <sheet name="OEB Staff Qu. # 5" sheetId="4" r:id="rId1"/>
    <sheet name="Capital Structure 2.34%" sheetId="1" r:id="rId2"/>
    <sheet name="Capital Structure 2.43%" sheetId="2" r:id="rId3"/>
  </sheets>
  <definedNames>
    <definedName name="_xlnm.Print_Area" localSheetId="1">'Capital Structure 2.34%'!$A$1:$E$36</definedName>
    <definedName name="_xlnm.Print_Area" localSheetId="2">'Capital Structure 2.43%'!$A$1:$G$44</definedName>
    <definedName name="_xlnm.Print_Area" localSheetId="0">'OEB Staff Qu. # 5'!$A$1:$D$15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2" l="1"/>
  <c r="E41" i="2"/>
  <c r="C31" i="2"/>
  <c r="D28" i="2"/>
  <c r="D27" i="2"/>
  <c r="C26" i="2"/>
  <c r="C21" i="2"/>
  <c r="C36" i="2" s="1"/>
  <c r="C20" i="2"/>
  <c r="C33" i="2" s="1"/>
  <c r="E15" i="2"/>
  <c r="E14" i="2"/>
  <c r="D12" i="2"/>
  <c r="C12" i="2"/>
  <c r="C13" i="2" s="1"/>
  <c r="C19" i="2" s="1"/>
  <c r="E9" i="2"/>
  <c r="E31" i="1"/>
  <c r="C31" i="1"/>
  <c r="D28" i="1"/>
  <c r="D27" i="1"/>
  <c r="E26" i="1"/>
  <c r="C26" i="1"/>
  <c r="D26" i="1" s="1"/>
  <c r="D25" i="1"/>
  <c r="E15" i="1"/>
  <c r="E14" i="1"/>
  <c r="D12" i="1"/>
  <c r="E12" i="2" l="1"/>
  <c r="E13" i="2" s="1"/>
  <c r="D13" i="2" s="1"/>
  <c r="E43" i="2"/>
  <c r="E25" i="2" s="1"/>
  <c r="C32" i="2"/>
  <c r="C22" i="2"/>
  <c r="E21" i="2"/>
  <c r="E20" i="2"/>
  <c r="C21" i="1"/>
  <c r="C36" i="1" s="1"/>
  <c r="C20" i="1"/>
  <c r="C33" i="1" s="1"/>
  <c r="E9" i="1"/>
  <c r="C12" i="1"/>
  <c r="D31" i="1"/>
  <c r="E19" i="2" l="1"/>
  <c r="E31" i="2"/>
  <c r="E26" i="2"/>
  <c r="D26" i="2" s="1"/>
  <c r="D25" i="2"/>
  <c r="D21" i="2"/>
  <c r="E36" i="2"/>
  <c r="D36" i="2" s="1"/>
  <c r="E33" i="2"/>
  <c r="D20" i="2"/>
  <c r="C34" i="2"/>
  <c r="D19" i="2"/>
  <c r="E12" i="1"/>
  <c r="E13" i="1" s="1"/>
  <c r="E19" i="1" s="1"/>
  <c r="C13" i="1"/>
  <c r="C19" i="1" s="1"/>
  <c r="E20" i="1"/>
  <c r="E21" i="1"/>
  <c r="D22" i="2" l="1"/>
  <c r="D31" i="2"/>
  <c r="E32" i="2"/>
  <c r="E34" i="2" s="1"/>
  <c r="D33" i="2"/>
  <c r="C32" i="1"/>
  <c r="C22" i="1"/>
  <c r="E32" i="1"/>
  <c r="D19" i="1"/>
  <c r="D21" i="1"/>
  <c r="E36" i="1"/>
  <c r="D36" i="1" s="1"/>
  <c r="D13" i="1"/>
  <c r="E33" i="1"/>
  <c r="D20" i="1"/>
  <c r="D32" i="2" l="1"/>
  <c r="D34" i="2"/>
  <c r="D9" i="4" s="1"/>
  <c r="D10" i="4" s="1"/>
  <c r="D11" i="4" s="1"/>
  <c r="D33" i="1"/>
  <c r="D22" i="1"/>
  <c r="D32" i="1"/>
  <c r="C8" i="4" s="1"/>
  <c r="C10" i="4" s="1"/>
  <c r="C11" i="4" s="1"/>
  <c r="E34" i="1"/>
  <c r="C34" i="1"/>
  <c r="D12" i="4" l="1"/>
  <c r="D34" i="1"/>
</calcChain>
</file>

<file path=xl/sharedStrings.xml><?xml version="1.0" encoding="utf-8"?>
<sst xmlns="http://schemas.openxmlformats.org/spreadsheetml/2006/main" count="82" uniqueCount="38">
  <si>
    <t>B2M LP Inc.</t>
  </si>
  <si>
    <t>Capital Structure and Return on Capital</t>
  </si>
  <si>
    <t>B2M LP Approved</t>
  </si>
  <si>
    <t>Cost of Debt Revision</t>
  </si>
  <si>
    <t>($ millions)</t>
  </si>
  <si>
    <t>Return on Rate Base</t>
  </si>
  <si>
    <t xml:space="preserve">Rate Base </t>
  </si>
  <si>
    <t>Capital Structure:</t>
  </si>
  <si>
    <t>Third-Party long-term debt</t>
  </si>
  <si>
    <t>Deemed long-term debt</t>
  </si>
  <si>
    <t>Short-term debt</t>
  </si>
  <si>
    <t>Common equity</t>
  </si>
  <si>
    <t>Allowed Return:</t>
  </si>
  <si>
    <t>Return on Capital:</t>
  </si>
  <si>
    <t>Total return on debt</t>
  </si>
  <si>
    <t>Year</t>
  </si>
  <si>
    <t>Formula</t>
  </si>
  <si>
    <t>Base Revenue Requirement</t>
  </si>
  <si>
    <t>(Rate using the 2020 Weighted Average Long-Term Debt Rate)</t>
  </si>
  <si>
    <t>Less: long-term debt rate adjustment for 2021 revenue requirement calculation in prefiled evidence at 2.34% (12 months at refinanced rate)</t>
  </si>
  <si>
    <t>Base Revenue Requirement for 2020 reset for the reduction in the long-term Debt rate</t>
  </si>
  <si>
    <t>[1] This is the calculation that is included in B2MLP’s 2021 revenue requirement application.</t>
  </si>
  <si>
    <t>[2] Prefiled Evidence - Exhibit A, Tab 4, Schedule 1, Table 2.</t>
  </si>
  <si>
    <t>Less: long-term debt rate adjustment for 2021 revenue requirement calculation in prefiled evidence at 2.43%. Calculated as the weighted average of;
4 months @ 2.59% (the ‘old’ rate) and,
8 months @ 2.34% (the refinanced, or ‘new’ rate)</t>
  </si>
  <si>
    <r>
      <t>OEB-Approved Base Revenue Requirement</t>
    </r>
    <r>
      <rPr>
        <vertAlign val="superscript"/>
        <sz val="8.4"/>
        <rFont val="Times New Roman"/>
        <family val="1"/>
      </rPr>
      <t xml:space="preserve"> [2]</t>
    </r>
  </si>
  <si>
    <r>
      <t>(Rate using the  Refinanced Long-Term Debt)</t>
    </r>
    <r>
      <rPr>
        <b/>
        <strike/>
        <vertAlign val="superscript"/>
        <sz val="8.4"/>
        <rFont val="Times New Roman"/>
        <family val="1"/>
      </rPr>
      <t>[1]</t>
    </r>
  </si>
  <si>
    <t>B2MLP 2021 Revenue Requirement Application</t>
  </si>
  <si>
    <t>Revised Capital Structure to 2.34%</t>
  </si>
  <si>
    <t>Revised Capital Structure to 2.43%</t>
  </si>
  <si>
    <t>Difference</t>
  </si>
  <si>
    <t xml:space="preserve"> ** Calculation of the weighted average LT-Debt Rate</t>
  </si>
  <si>
    <t>For 2021 Analysis</t>
  </si>
  <si>
    <t>OEB Staff Question #2 -Table 1 (replicated in Excel Workbook)</t>
  </si>
  <si>
    <t>2020 Base Revenue Requirement x 2021 RCI (of 1.2%)</t>
  </si>
  <si>
    <t>B2M LP Updated Base 2020 Rev Req't - Using Alternate LT Debt Rate</t>
  </si>
  <si>
    <t>Old Rate</t>
  </si>
  <si>
    <t>New Rate</t>
  </si>
  <si>
    <t>Result (4 months old and 8 months 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</si>
</sst>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.0_);_(&quot;$&quot;* \(#,##0.0\);_(&quot;$&quot;* &quot;-&quot;??_);_(@_)"/>
    <numFmt numFmtId="166" formatCode="0.0%\ _);\(0.0%\)\ "/>
    <numFmt numFmtId="167" formatCode="0.0%"/>
    <numFmt numFmtId="168" formatCode="0.000000%\ _);\(0.000000%\)\ "/>
    <numFmt numFmtId="169" formatCode="_(&quot;$&quot;* #,##0.000_);_(&quot;$&quot;* \(#,##0.000\);_(&quot;$&quot;* &quot;-&quot;??_);_(@_)"/>
    <numFmt numFmtId="170" formatCode="0.00%\ _);\(0.00%\)\ "/>
    <numFmt numFmtId="171" formatCode="0.00000%\ _);\(0.00000%\)\ "/>
    <numFmt numFmtId="172" formatCode="_(&quot;$&quot;* #,##0.000000_);_(&quot;$&quot;* \(#,##0.000000\);_(&quot;$&quot;* &quot;-&quot;??_);_(@_)"/>
    <numFmt numFmtId="173" formatCode="_(* #,##0_);_(* \(#,##0\);_(* &quot;-&quot;??_);_(@_)"/>
  </numFmts>
  <fonts count="15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vertAlign val="superscript"/>
      <sz val="8.4"/>
      <name val="Times New Roman"/>
      <family val="1"/>
    </font>
    <font>
      <b/>
      <strike/>
      <vertAlign val="superscript"/>
      <sz val="8.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Continuous" vertical="center" wrapText="1"/>
    </xf>
    <xf numFmtId="0" fontId="5" fillId="0" borderId="0" xfId="0" applyFont="1"/>
    <xf numFmtId="0" fontId="4" fillId="0" borderId="3" xfId="0" applyFont="1" applyBorder="1" applyAlignment="1">
      <alignment horizontal="center"/>
    </xf>
    <xf numFmtId="0" fontId="6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4" fillId="0" borderId="0" xfId="0" applyFont="1" applyAlignment="1"/>
    <xf numFmtId="164" fontId="3" fillId="0" borderId="5" xfId="1" applyNumberFormat="1" applyFont="1" applyFill="1" applyBorder="1"/>
    <xf numFmtId="164" fontId="3" fillId="0" borderId="0" xfId="1" applyNumberFormat="1" applyFont="1" applyFill="1" applyBorder="1"/>
    <xf numFmtId="0" fontId="3" fillId="0" borderId="0" xfId="0" applyFont="1" applyAlignment="1"/>
    <xf numFmtId="0" fontId="3" fillId="0" borderId="0" xfId="0" applyFont="1" applyFill="1" applyBorder="1" applyAlignment="1">
      <alignment horizontal="center"/>
    </xf>
    <xf numFmtId="165" fontId="3" fillId="0" borderId="6" xfId="2" applyNumberFormat="1" applyFont="1" applyFill="1" applyBorder="1"/>
    <xf numFmtId="164" fontId="3" fillId="0" borderId="6" xfId="1" applyNumberFormat="1" applyFont="1" applyFill="1" applyBorder="1"/>
    <xf numFmtId="0" fontId="3" fillId="0" borderId="0" xfId="0" applyFont="1" applyAlignment="1">
      <alignment horizontal="left" indent="1"/>
    </xf>
    <xf numFmtId="0" fontId="3" fillId="0" borderId="0" xfId="0" applyFont="1" applyFill="1" applyBorder="1" applyAlignment="1">
      <alignment horizontal="center" wrapText="1"/>
    </xf>
    <xf numFmtId="166" fontId="3" fillId="0" borderId="6" xfId="3" applyNumberFormat="1" applyFont="1" applyFill="1" applyBorder="1"/>
    <xf numFmtId="164" fontId="4" fillId="0" borderId="6" xfId="2" applyNumberFormat="1" applyFont="1" applyFill="1" applyBorder="1"/>
    <xf numFmtId="167" fontId="3" fillId="0" borderId="6" xfId="3" applyNumberFormat="1" applyFont="1" applyFill="1" applyBorder="1"/>
    <xf numFmtId="165" fontId="4" fillId="0" borderId="6" xfId="2" applyNumberFormat="1" applyFont="1" applyFill="1" applyBorder="1"/>
    <xf numFmtId="0" fontId="3" fillId="0" borderId="0" xfId="0" applyFont="1" applyAlignment="1">
      <alignment horizontal="left"/>
    </xf>
    <xf numFmtId="168" fontId="3" fillId="0" borderId="0" xfId="0" applyNumberFormat="1" applyFont="1" applyFill="1" applyBorder="1" applyAlignment="1">
      <alignment horizontal="center"/>
    </xf>
    <xf numFmtId="169" fontId="3" fillId="0" borderId="6" xfId="2" applyNumberFormat="1" applyFont="1" applyFill="1" applyBorder="1"/>
    <xf numFmtId="170" fontId="3" fillId="2" borderId="6" xfId="3" applyNumberFormat="1" applyFont="1" applyFill="1" applyBorder="1"/>
    <xf numFmtId="170" fontId="3" fillId="0" borderId="6" xfId="3" applyNumberFormat="1" applyFont="1" applyFill="1" applyBorder="1"/>
    <xf numFmtId="17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7" fillId="0" borderId="0" xfId="0" applyFont="1"/>
    <xf numFmtId="44" fontId="7" fillId="0" borderId="0" xfId="0" applyNumberFormat="1" applyFont="1"/>
    <xf numFmtId="172" fontId="3" fillId="0" borderId="6" xfId="2" applyNumberFormat="1" applyFont="1" applyFill="1" applyBorder="1"/>
    <xf numFmtId="172" fontId="4" fillId="0" borderId="6" xfId="2" applyNumberFormat="1" applyFont="1" applyFill="1" applyBorder="1"/>
    <xf numFmtId="172" fontId="4" fillId="0" borderId="6" xfId="1" applyNumberFormat="1" applyFont="1" applyFill="1" applyBorder="1"/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173" fontId="9" fillId="0" borderId="10" xfId="1" applyNumberFormat="1" applyFont="1" applyBorder="1" applyAlignment="1">
      <alignment horizontal="center" vertical="center" wrapText="1"/>
    </xf>
    <xf numFmtId="173" fontId="11" fillId="0" borderId="10" xfId="1" applyNumberFormat="1" applyFont="1" applyBorder="1" applyAlignment="1">
      <alignment horizontal="center" vertical="center" wrapText="1"/>
    </xf>
    <xf numFmtId="173" fontId="12" fillId="0" borderId="10" xfId="1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Continuous" vertical="center" wrapText="1"/>
    </xf>
    <xf numFmtId="170" fontId="3" fillId="3" borderId="6" xfId="3" applyNumberFormat="1" applyFont="1" applyFill="1" applyBorder="1"/>
    <xf numFmtId="0" fontId="0" fillId="0" borderId="0" xfId="0" quotePrefix="1"/>
    <xf numFmtId="0" fontId="8" fillId="0" borderId="13" xfId="0" quotePrefix="1" applyFont="1" applyBorder="1" applyAlignment="1">
      <alignment horizontal="left"/>
    </xf>
    <xf numFmtId="10" fontId="7" fillId="0" borderId="14" xfId="3" applyNumberFormat="1" applyFont="1" applyBorder="1"/>
    <xf numFmtId="0" fontId="7" fillId="0" borderId="15" xfId="0" applyFont="1" applyBorder="1"/>
    <xf numFmtId="0" fontId="7" fillId="0" borderId="16" xfId="0" applyFont="1" applyBorder="1"/>
    <xf numFmtId="0" fontId="7" fillId="0" borderId="0" xfId="0" applyFont="1" applyBorder="1"/>
    <xf numFmtId="0" fontId="7" fillId="0" borderId="17" xfId="0" applyFont="1" applyBorder="1"/>
    <xf numFmtId="10" fontId="7" fillId="0" borderId="16" xfId="3" applyNumberFormat="1" applyFont="1" applyBorder="1" applyAlignment="1">
      <alignment horizontal="center"/>
    </xf>
    <xf numFmtId="169" fontId="7" fillId="0" borderId="0" xfId="0" applyNumberFormat="1" applyFont="1" applyBorder="1"/>
    <xf numFmtId="10" fontId="7" fillId="0" borderId="18" xfId="0" applyNumberFormat="1" applyFont="1" applyBorder="1" applyAlignment="1">
      <alignment horizontal="center"/>
    </xf>
    <xf numFmtId="44" fontId="7" fillId="0" borderId="0" xfId="0" applyNumberFormat="1" applyFont="1" applyBorder="1"/>
    <xf numFmtId="10" fontId="8" fillId="0" borderId="16" xfId="3" applyNumberFormat="1" applyFont="1" applyBorder="1" applyAlignment="1">
      <alignment horizontal="center"/>
    </xf>
    <xf numFmtId="172" fontId="7" fillId="0" borderId="18" xfId="0" applyNumberFormat="1" applyFont="1" applyBorder="1"/>
    <xf numFmtId="0" fontId="7" fillId="0" borderId="2" xfId="0" applyFont="1" applyBorder="1"/>
    <xf numFmtId="0" fontId="7" fillId="0" borderId="19" xfId="0" applyFont="1" applyBorder="1"/>
    <xf numFmtId="0" fontId="10" fillId="0" borderId="8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="70" zoomScaleNormal="70" workbookViewId="0"/>
  </sheetViews>
  <sheetFormatPr defaultRowHeight="12.5" x14ac:dyDescent="0.25"/>
  <cols>
    <col min="1" max="1" width="8.81640625" customWidth="1"/>
    <col min="2" max="2" width="71.453125" customWidth="1"/>
    <col min="3" max="3" width="25.453125" customWidth="1"/>
    <col min="4" max="4" width="25.6328125" customWidth="1"/>
  </cols>
  <sheetData>
    <row r="1" spans="1:5" ht="13" x14ac:dyDescent="0.3">
      <c r="A1" s="47" t="s">
        <v>26</v>
      </c>
      <c r="B1" s="47"/>
    </row>
    <row r="2" spans="1:5" ht="13" x14ac:dyDescent="0.3">
      <c r="A2" s="47"/>
      <c r="B2" s="47"/>
    </row>
    <row r="3" spans="1:5" ht="13" x14ac:dyDescent="0.3">
      <c r="A3" s="47" t="s">
        <v>32</v>
      </c>
      <c r="B3" s="47"/>
    </row>
    <row r="4" spans="1:5" ht="13" thickBot="1" x14ac:dyDescent="0.3"/>
    <row r="5" spans="1:5" ht="46.25" customHeight="1" x14ac:dyDescent="0.25">
      <c r="A5" s="68" t="s">
        <v>15</v>
      </c>
      <c r="B5" s="68" t="s">
        <v>16</v>
      </c>
      <c r="C5" s="38" t="s">
        <v>17</v>
      </c>
      <c r="D5" s="38" t="s">
        <v>17</v>
      </c>
    </row>
    <row r="6" spans="1:5" ht="45.5" thickBot="1" x14ac:dyDescent="0.3">
      <c r="A6" s="69"/>
      <c r="B6" s="69"/>
      <c r="C6" s="39" t="s">
        <v>25</v>
      </c>
      <c r="D6" s="39" t="s">
        <v>18</v>
      </c>
    </row>
    <row r="7" spans="1:5" ht="16" thickBot="1" x14ac:dyDescent="0.3">
      <c r="A7" s="42">
        <v>2020</v>
      </c>
      <c r="B7" s="43" t="s">
        <v>24</v>
      </c>
      <c r="C7" s="44">
        <v>33248018</v>
      </c>
      <c r="D7" s="44">
        <v>33248017.510000002</v>
      </c>
      <c r="E7" s="53"/>
    </row>
    <row r="8" spans="1:5" ht="31.5" thickBot="1" x14ac:dyDescent="0.3">
      <c r="A8" s="40"/>
      <c r="B8" s="41" t="s">
        <v>19</v>
      </c>
      <c r="C8" s="45">
        <f>'Capital Structure 2.34%'!D32*1000000</f>
        <v>-679364.32676777337</v>
      </c>
      <c r="D8" s="44"/>
      <c r="E8" s="53"/>
    </row>
    <row r="9" spans="1:5" ht="62.5" thickBot="1" x14ac:dyDescent="0.3">
      <c r="A9" s="40"/>
      <c r="B9" s="41" t="s">
        <v>23</v>
      </c>
      <c r="C9" s="45"/>
      <c r="D9" s="45">
        <f>'Capital Structure 2.43%'!D34*1000000</f>
        <v>-452909.55117851531</v>
      </c>
    </row>
    <row r="10" spans="1:5" ht="31.5" thickBot="1" x14ac:dyDescent="0.3">
      <c r="A10" s="40">
        <v>2021</v>
      </c>
      <c r="B10" s="41" t="s">
        <v>20</v>
      </c>
      <c r="C10" s="46">
        <f>SUM(C7:C9)</f>
        <v>32568653.673232228</v>
      </c>
      <c r="D10" s="46">
        <f>SUM(D7:D9)</f>
        <v>32795107.958821487</v>
      </c>
    </row>
    <row r="11" spans="1:5" ht="16" thickBot="1" x14ac:dyDescent="0.3">
      <c r="A11" s="40">
        <v>2021</v>
      </c>
      <c r="B11" s="41" t="s">
        <v>33</v>
      </c>
      <c r="C11" s="46">
        <f>C10*1.012</f>
        <v>32959477.517311014</v>
      </c>
      <c r="D11" s="46">
        <f>D10*1.012</f>
        <v>33188649.254327346</v>
      </c>
    </row>
    <row r="12" spans="1:5" ht="16" thickBot="1" x14ac:dyDescent="0.3">
      <c r="A12" s="40"/>
      <c r="B12" s="41" t="s">
        <v>29</v>
      </c>
      <c r="C12" s="46"/>
      <c r="D12" s="46">
        <f>C11-D11</f>
        <v>-229171.7370163314</v>
      </c>
    </row>
    <row r="14" spans="1:5" x14ac:dyDescent="0.25">
      <c r="A14" t="s">
        <v>21</v>
      </c>
    </row>
    <row r="15" spans="1:5" x14ac:dyDescent="0.25">
      <c r="A15" t="s">
        <v>22</v>
      </c>
    </row>
  </sheetData>
  <mergeCells count="2">
    <mergeCell ref="A5:A6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zoomScale="70" zoomScaleNormal="70" zoomScaleSheetLayoutView="100" zoomScalePageLayoutView="85" workbookViewId="0"/>
  </sheetViews>
  <sheetFormatPr defaultColWidth="9.08984375" defaultRowHeight="14" x14ac:dyDescent="0.3"/>
  <cols>
    <col min="1" max="1" width="25" style="33" customWidth="1"/>
    <col min="2" max="2" width="2" style="33" customWidth="1"/>
    <col min="3" max="4" width="17.6328125" style="33" customWidth="1"/>
    <col min="5" max="5" width="21.453125" style="33" customWidth="1"/>
    <col min="6" max="16384" width="9.08984375" style="33"/>
  </cols>
  <sheetData>
    <row r="1" spans="1:5" s="50" customFormat="1" ht="15.5" x14ac:dyDescent="0.35">
      <c r="A1" s="49" t="s">
        <v>0</v>
      </c>
      <c r="B1" s="49"/>
      <c r="C1" s="49"/>
      <c r="D1" s="49"/>
      <c r="E1" s="49"/>
    </row>
    <row r="2" spans="1:5" s="50" customFormat="1" ht="15.5" x14ac:dyDescent="0.35">
      <c r="A2" s="49" t="s">
        <v>1</v>
      </c>
      <c r="B2" s="49"/>
      <c r="C2" s="49"/>
      <c r="D2" s="49"/>
      <c r="E2" s="49"/>
    </row>
    <row r="3" spans="1:5" s="50" customFormat="1" ht="15.5" x14ac:dyDescent="0.35">
      <c r="A3" s="49"/>
      <c r="B3" s="49"/>
      <c r="C3" s="49"/>
      <c r="D3" s="49"/>
      <c r="E3" s="49"/>
    </row>
    <row r="4" spans="1:5" x14ac:dyDescent="0.3">
      <c r="A4" s="5" t="s">
        <v>27</v>
      </c>
      <c r="B4" s="5"/>
      <c r="C4" s="5"/>
    </row>
    <row r="5" spans="1:5" s="4" customFormat="1" ht="68.400000000000006" customHeight="1" x14ac:dyDescent="0.35">
      <c r="B5" s="3"/>
      <c r="C5" s="48" t="s">
        <v>2</v>
      </c>
      <c r="D5" s="5" t="s">
        <v>3</v>
      </c>
      <c r="E5" s="48" t="s">
        <v>34</v>
      </c>
    </row>
    <row r="6" spans="1:5" s="4" customFormat="1" ht="15" customHeight="1" x14ac:dyDescent="0.35">
      <c r="A6" s="6" t="s">
        <v>4</v>
      </c>
      <c r="B6" s="3"/>
      <c r="C6" s="7">
        <v>2020</v>
      </c>
      <c r="D6" s="7"/>
      <c r="E6" s="7" t="s">
        <v>31</v>
      </c>
    </row>
    <row r="7" spans="1:5" s="4" customFormat="1" ht="15" customHeight="1" x14ac:dyDescent="0.35">
      <c r="A7" s="8" t="s">
        <v>5</v>
      </c>
      <c r="B7" s="3"/>
      <c r="C7" s="10"/>
      <c r="D7" s="11"/>
      <c r="E7"/>
    </row>
    <row r="8" spans="1:5" s="4" customFormat="1" ht="5.25" customHeight="1" x14ac:dyDescent="0.3">
      <c r="A8" s="12"/>
      <c r="B8" s="9"/>
      <c r="C8" s="13"/>
      <c r="D8" s="14"/>
      <c r="E8"/>
    </row>
    <row r="9" spans="1:5" s="4" customFormat="1" ht="15" customHeight="1" x14ac:dyDescent="0.25">
      <c r="A9" s="15" t="s">
        <v>6</v>
      </c>
      <c r="B9" s="16"/>
      <c r="C9" s="17">
        <v>488.41395099737133</v>
      </c>
      <c r="D9" s="17">
        <v>0</v>
      </c>
      <c r="E9" s="17">
        <f>C9+D9</f>
        <v>488.41395099737133</v>
      </c>
    </row>
    <row r="10" spans="1:5" s="4" customFormat="1" ht="5.25" customHeight="1" x14ac:dyDescent="0.25">
      <c r="A10" s="15"/>
      <c r="B10" s="16"/>
      <c r="C10" s="18"/>
      <c r="D10" s="18"/>
      <c r="E10" s="17"/>
    </row>
    <row r="11" spans="1:5" s="4" customFormat="1" ht="15" customHeight="1" x14ac:dyDescent="0.25">
      <c r="A11" s="4" t="s">
        <v>7</v>
      </c>
      <c r="B11" s="16"/>
      <c r="C11" s="18"/>
      <c r="D11" s="18"/>
      <c r="E11" s="17"/>
    </row>
    <row r="12" spans="1:5" s="4" customFormat="1" ht="15" customHeight="1" x14ac:dyDescent="0.25">
      <c r="A12" s="19" t="s">
        <v>8</v>
      </c>
      <c r="B12" s="20"/>
      <c r="C12" s="21">
        <f>+C18/C9</f>
        <v>0</v>
      </c>
      <c r="D12" s="18">
        <f>D18/C9</f>
        <v>0</v>
      </c>
      <c r="E12" s="21">
        <f>C12+D12</f>
        <v>0</v>
      </c>
    </row>
    <row r="13" spans="1:5" s="4" customFormat="1" ht="15" customHeight="1" x14ac:dyDescent="0.25">
      <c r="A13" s="19" t="s">
        <v>9</v>
      </c>
      <c r="B13" s="20"/>
      <c r="C13" s="21">
        <f>0.56-C12</f>
        <v>0.56000000000000005</v>
      </c>
      <c r="D13" s="18">
        <f>E13-C13</f>
        <v>0</v>
      </c>
      <c r="E13" s="21">
        <f t="shared" ref="E13" si="0">0.56-E12</f>
        <v>0.56000000000000005</v>
      </c>
    </row>
    <row r="14" spans="1:5" s="4" customFormat="1" ht="15" customHeight="1" x14ac:dyDescent="0.3">
      <c r="A14" s="19" t="s">
        <v>10</v>
      </c>
      <c r="B14" s="16"/>
      <c r="C14" s="21">
        <v>0.04</v>
      </c>
      <c r="D14" s="22"/>
      <c r="E14" s="21">
        <f>C14+D14</f>
        <v>0.04</v>
      </c>
    </row>
    <row r="15" spans="1:5" s="4" customFormat="1" ht="15" customHeight="1" x14ac:dyDescent="0.25">
      <c r="A15" s="19" t="s">
        <v>11</v>
      </c>
      <c r="B15" s="16"/>
      <c r="C15" s="21">
        <v>0.4</v>
      </c>
      <c r="D15" s="18"/>
      <c r="E15" s="21">
        <f>C15+D15</f>
        <v>0.4</v>
      </c>
    </row>
    <row r="16" spans="1:5" s="4" customFormat="1" ht="5.25" customHeight="1" x14ac:dyDescent="0.25">
      <c r="A16" s="19"/>
      <c r="B16" s="16"/>
      <c r="C16" s="23"/>
      <c r="D16" s="23"/>
      <c r="E16" s="17"/>
    </row>
    <row r="17" spans="1:5" s="4" customFormat="1" ht="15" customHeight="1" x14ac:dyDescent="0.25">
      <c r="A17" s="4" t="s">
        <v>7</v>
      </c>
      <c r="B17" s="16"/>
      <c r="C17" s="23"/>
      <c r="D17" s="23"/>
      <c r="E17" s="17"/>
    </row>
    <row r="18" spans="1:5" s="4" customFormat="1" ht="15" customHeight="1" x14ac:dyDescent="0.25">
      <c r="A18" s="19" t="s">
        <v>8</v>
      </c>
      <c r="B18" s="16"/>
      <c r="C18" s="17"/>
      <c r="D18" s="18"/>
      <c r="E18" s="17"/>
    </row>
    <row r="19" spans="1:5" s="4" customFormat="1" ht="15" customHeight="1" x14ac:dyDescent="0.25">
      <c r="A19" s="19" t="s">
        <v>9</v>
      </c>
      <c r="B19" s="16"/>
      <c r="C19" s="17">
        <f>+C$9*C13</f>
        <v>273.51181255852799</v>
      </c>
      <c r="D19" s="18">
        <f>E19-C19</f>
        <v>0</v>
      </c>
      <c r="E19" s="17">
        <f>+E$9*E13</f>
        <v>273.51181255852799</v>
      </c>
    </row>
    <row r="20" spans="1:5" s="4" customFormat="1" ht="15" customHeight="1" x14ac:dyDescent="0.25">
      <c r="A20" s="19" t="s">
        <v>10</v>
      </c>
      <c r="B20" s="16"/>
      <c r="C20" s="18">
        <f>+C$9*C14</f>
        <v>19.536558039894853</v>
      </c>
      <c r="D20" s="18">
        <f>E20-C20</f>
        <v>0</v>
      </c>
      <c r="E20" s="18">
        <f>+E$9*E14</f>
        <v>19.536558039894853</v>
      </c>
    </row>
    <row r="21" spans="1:5" s="4" customFormat="1" ht="15" customHeight="1" x14ac:dyDescent="0.25">
      <c r="A21" s="19" t="s">
        <v>11</v>
      </c>
      <c r="B21" s="16"/>
      <c r="C21" s="18">
        <f>+C$9*C15</f>
        <v>195.36558039894854</v>
      </c>
      <c r="D21" s="18">
        <f>E21-C21</f>
        <v>0</v>
      </c>
      <c r="E21" s="18">
        <f>+E$9*E15</f>
        <v>195.36558039894854</v>
      </c>
    </row>
    <row r="22" spans="1:5" s="4" customFormat="1" ht="13" x14ac:dyDescent="0.3">
      <c r="B22" s="16"/>
      <c r="C22" s="24">
        <f t="shared" ref="C22:D22" si="1">SUM(C18:C21)</f>
        <v>488.41395099737133</v>
      </c>
      <c r="D22" s="22">
        <f t="shared" si="1"/>
        <v>0</v>
      </c>
      <c r="E22" s="24">
        <v>488.41395099737133</v>
      </c>
    </row>
    <row r="23" spans="1:5" s="4" customFormat="1" ht="5.25" customHeight="1" x14ac:dyDescent="0.25">
      <c r="B23" s="16"/>
      <c r="C23" s="18"/>
      <c r="D23" s="18"/>
      <c r="E23" s="17"/>
    </row>
    <row r="24" spans="1:5" s="4" customFormat="1" ht="15" customHeight="1" x14ac:dyDescent="0.25">
      <c r="A24" s="25" t="s">
        <v>12</v>
      </c>
      <c r="B24" s="26"/>
      <c r="C24" s="18"/>
      <c r="D24" s="18"/>
      <c r="E24" s="27"/>
    </row>
    <row r="25" spans="1:5" s="4" customFormat="1" ht="15" customHeight="1" x14ac:dyDescent="0.25">
      <c r="A25" s="19" t="s">
        <v>8</v>
      </c>
      <c r="B25" s="16"/>
      <c r="C25" s="28">
        <v>2.5933055080116247E-2</v>
      </c>
      <c r="D25" s="28">
        <f>E25-C25</f>
        <v>-2.4838573530435691E-3</v>
      </c>
      <c r="E25" s="28">
        <v>2.3449197727072678E-2</v>
      </c>
    </row>
    <row r="26" spans="1:5" s="4" customFormat="1" ht="15" customHeight="1" x14ac:dyDescent="0.25">
      <c r="A26" s="19" t="s">
        <v>9</v>
      </c>
      <c r="B26" s="16"/>
      <c r="C26" s="29">
        <f>C25</f>
        <v>2.5933055080116247E-2</v>
      </c>
      <c r="D26" s="28">
        <f>E26-C26</f>
        <v>-2.4838573530435691E-3</v>
      </c>
      <c r="E26" s="29">
        <f>E25</f>
        <v>2.3449197727072678E-2</v>
      </c>
    </row>
    <row r="27" spans="1:5" s="4" customFormat="1" ht="15" customHeight="1" x14ac:dyDescent="0.25">
      <c r="A27" s="19" t="s">
        <v>10</v>
      </c>
      <c r="B27" s="30"/>
      <c r="C27" s="29">
        <v>2.75E-2</v>
      </c>
      <c r="D27" s="18">
        <f>E27-C27</f>
        <v>0</v>
      </c>
      <c r="E27" s="29">
        <v>2.75E-2</v>
      </c>
    </row>
    <row r="28" spans="1:5" s="4" customFormat="1" ht="15" customHeight="1" x14ac:dyDescent="0.25">
      <c r="A28" s="19" t="s">
        <v>11</v>
      </c>
      <c r="B28" s="16"/>
      <c r="C28" s="29">
        <v>8.5199999999999998E-2</v>
      </c>
      <c r="D28" s="18">
        <f>E28-C28</f>
        <v>0</v>
      </c>
      <c r="E28" s="29">
        <v>8.5199999999999998E-2</v>
      </c>
    </row>
    <row r="29" spans="1:5" s="4" customFormat="1" ht="5.25" customHeight="1" x14ac:dyDescent="0.25">
      <c r="B29" s="9"/>
      <c r="C29" s="18"/>
      <c r="D29" s="18"/>
      <c r="E29" s="17"/>
    </row>
    <row r="30" spans="1:5" s="4" customFormat="1" ht="15" customHeight="1" x14ac:dyDescent="0.25">
      <c r="A30" s="4" t="s">
        <v>13</v>
      </c>
      <c r="B30" s="9"/>
      <c r="C30" s="23"/>
      <c r="D30" s="23"/>
      <c r="E30" s="17"/>
    </row>
    <row r="31" spans="1:5" s="4" customFormat="1" ht="15" customHeight="1" x14ac:dyDescent="0.3">
      <c r="A31" s="19" t="s">
        <v>8</v>
      </c>
      <c r="B31" s="16"/>
      <c r="C31" s="35">
        <f>+C18*C25</f>
        <v>0</v>
      </c>
      <c r="D31" s="36">
        <f>E31-C31</f>
        <v>0</v>
      </c>
      <c r="E31" s="35">
        <f>E18*E25</f>
        <v>0</v>
      </c>
    </row>
    <row r="32" spans="1:5" s="4" customFormat="1" ht="15" customHeight="1" x14ac:dyDescent="0.3">
      <c r="A32" s="19" t="s">
        <v>9</v>
      </c>
      <c r="B32" s="16"/>
      <c r="C32" s="35">
        <f>+C19*C26</f>
        <v>7.0929969001427366</v>
      </c>
      <c r="D32" s="36">
        <f>E32-C32</f>
        <v>-0.67936432676777336</v>
      </c>
      <c r="E32" s="35">
        <f t="shared" ref="E32:E33" si="2">E19*E26</f>
        <v>6.4136325733749633</v>
      </c>
    </row>
    <row r="33" spans="1:5" s="4" customFormat="1" ht="15" customHeight="1" x14ac:dyDescent="0.3">
      <c r="A33" s="19" t="s">
        <v>10</v>
      </c>
      <c r="B33" s="9"/>
      <c r="C33" s="35">
        <f t="shared" ref="C33" si="3">+C20*C27</f>
        <v>0.53725534609710845</v>
      </c>
      <c r="D33" s="36">
        <f>E33-C33</f>
        <v>0</v>
      </c>
      <c r="E33" s="35">
        <f t="shared" si="2"/>
        <v>0.53725534609710845</v>
      </c>
    </row>
    <row r="34" spans="1:5" s="4" customFormat="1" ht="15" customHeight="1" x14ac:dyDescent="0.3">
      <c r="A34" s="19" t="s">
        <v>14</v>
      </c>
      <c r="B34" s="9"/>
      <c r="C34" s="36">
        <f>SUM(C31:C33)</f>
        <v>7.630252246239845</v>
      </c>
      <c r="D34" s="36">
        <f>E34-C34</f>
        <v>-0.67936432676777336</v>
      </c>
      <c r="E34" s="36">
        <f>SUM(E31:E33)</f>
        <v>6.9508879194720716</v>
      </c>
    </row>
    <row r="35" spans="1:5" s="4" customFormat="1" ht="15" customHeight="1" x14ac:dyDescent="0.3">
      <c r="A35" s="19"/>
      <c r="B35" s="9"/>
      <c r="C35" s="37"/>
      <c r="D35" s="37"/>
      <c r="E35" s="35"/>
    </row>
    <row r="36" spans="1:5" s="4" customFormat="1" ht="15" customHeight="1" x14ac:dyDescent="0.3">
      <c r="A36" s="19" t="s">
        <v>11</v>
      </c>
      <c r="B36" s="9"/>
      <c r="C36" s="36">
        <f>+C21*C28</f>
        <v>16.645147449990414</v>
      </c>
      <c r="D36" s="36">
        <f>E36-C36</f>
        <v>0</v>
      </c>
      <c r="E36" s="36">
        <f>+E21*E28</f>
        <v>16.645147449990414</v>
      </c>
    </row>
    <row r="37" spans="1:5" s="4" customFormat="1" ht="12.5" x14ac:dyDescent="0.25">
      <c r="B37" s="11"/>
      <c r="C37" s="31"/>
      <c r="D37" s="31"/>
      <c r="E37" s="32"/>
    </row>
  </sheetData>
  <printOptions horizontalCentered="1"/>
  <pageMargins left="0.75" right="0.75" top="1.5" bottom="1" header="0.5" footer="0.5"/>
  <pageSetup scale="83" orientation="landscape" r:id="rId1"/>
  <headerFooter alignWithMargins="0">
    <oddHeader xml:space="preserve">&amp;RFiled: 2020-01-27
EB-2019-0178
Draft Rate Order
Exhibit 1.4
Page &amp;P of &amp;N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zoomScale="70" zoomScaleNormal="70" zoomScaleSheetLayoutView="100" zoomScalePageLayoutView="85" workbookViewId="0"/>
  </sheetViews>
  <sheetFormatPr defaultColWidth="9.08984375" defaultRowHeight="14" x14ac:dyDescent="0.3"/>
  <cols>
    <col min="1" max="1" width="24.81640625" style="33" bestFit="1" customWidth="1"/>
    <col min="2" max="2" width="3.08984375" style="33" customWidth="1"/>
    <col min="3" max="4" width="17.6328125" style="33" customWidth="1"/>
    <col min="5" max="5" width="21.453125" style="33" customWidth="1"/>
    <col min="6" max="6" width="23.90625" style="33" bestFit="1" customWidth="1"/>
    <col min="7" max="7" width="22.54296875" style="33" bestFit="1" customWidth="1"/>
    <col min="8" max="8" width="14.36328125" style="33" customWidth="1"/>
    <col min="9" max="9" width="15.81640625" style="33" customWidth="1"/>
    <col min="10" max="10" width="13.36328125" style="33" customWidth="1"/>
    <col min="11" max="16384" width="9.08984375" style="33"/>
  </cols>
  <sheetData>
    <row r="1" spans="1:8" s="2" customFormat="1" ht="15.5" x14ac:dyDescent="0.35">
      <c r="A1" s="49" t="s">
        <v>0</v>
      </c>
      <c r="B1" s="1"/>
      <c r="C1" s="1"/>
      <c r="D1" s="1"/>
      <c r="E1" s="1"/>
      <c r="F1" s="1"/>
      <c r="G1" s="1"/>
      <c r="H1" s="1"/>
    </row>
    <row r="2" spans="1:8" s="2" customFormat="1" ht="15.5" x14ac:dyDescent="0.35">
      <c r="A2" s="49" t="s">
        <v>1</v>
      </c>
      <c r="B2" s="1"/>
      <c r="C2" s="1"/>
      <c r="D2" s="1"/>
      <c r="E2" s="1"/>
      <c r="F2" s="1"/>
      <c r="G2" s="1"/>
      <c r="H2" s="1"/>
    </row>
    <row r="3" spans="1:8" s="2" customFormat="1" ht="15.5" x14ac:dyDescent="0.35">
      <c r="A3" s="49"/>
      <c r="B3" s="1"/>
      <c r="C3" s="1"/>
      <c r="D3" s="1"/>
      <c r="E3" s="1"/>
      <c r="F3" s="1"/>
      <c r="G3" s="1"/>
      <c r="H3" s="1"/>
    </row>
    <row r="4" spans="1:8" x14ac:dyDescent="0.3">
      <c r="A4" s="51" t="s">
        <v>28</v>
      </c>
      <c r="B4" s="51"/>
      <c r="C4" s="51"/>
    </row>
    <row r="5" spans="1:8" s="4" customFormat="1" ht="76.25" customHeight="1" x14ac:dyDescent="0.35">
      <c r="B5" s="3"/>
      <c r="C5" s="48" t="s">
        <v>2</v>
      </c>
      <c r="D5" s="51" t="s">
        <v>3</v>
      </c>
      <c r="E5" s="48" t="s">
        <v>34</v>
      </c>
    </row>
    <row r="6" spans="1:8" s="4" customFormat="1" ht="15" customHeight="1" x14ac:dyDescent="0.35">
      <c r="A6" s="6" t="s">
        <v>4</v>
      </c>
      <c r="B6" s="3"/>
      <c r="C6" s="7">
        <v>2020</v>
      </c>
      <c r="D6" s="7"/>
      <c r="E6" s="7" t="s">
        <v>31</v>
      </c>
    </row>
    <row r="7" spans="1:8" s="4" customFormat="1" ht="15" customHeight="1" x14ac:dyDescent="0.35">
      <c r="A7" s="8" t="s">
        <v>5</v>
      </c>
      <c r="B7" s="3"/>
      <c r="C7" s="10"/>
      <c r="D7" s="11"/>
      <c r="E7"/>
    </row>
    <row r="8" spans="1:8" s="4" customFormat="1" ht="5.25" customHeight="1" x14ac:dyDescent="0.3">
      <c r="A8" s="12"/>
      <c r="B8" s="9"/>
      <c r="C8" s="13"/>
      <c r="D8" s="14"/>
      <c r="E8"/>
    </row>
    <row r="9" spans="1:8" s="4" customFormat="1" ht="15" customHeight="1" x14ac:dyDescent="0.25">
      <c r="A9" s="15" t="s">
        <v>6</v>
      </c>
      <c r="B9" s="16"/>
      <c r="C9" s="17">
        <v>488.41395099737133</v>
      </c>
      <c r="D9" s="17">
        <v>0</v>
      </c>
      <c r="E9" s="17">
        <f>C9+D9</f>
        <v>488.41395099737133</v>
      </c>
    </row>
    <row r="10" spans="1:8" s="4" customFormat="1" ht="5.25" customHeight="1" x14ac:dyDescent="0.25">
      <c r="A10" s="15"/>
      <c r="B10" s="16"/>
      <c r="C10" s="18"/>
      <c r="D10" s="18"/>
      <c r="E10" s="17"/>
    </row>
    <row r="11" spans="1:8" s="4" customFormat="1" ht="15" customHeight="1" x14ac:dyDescent="0.25">
      <c r="A11" s="4" t="s">
        <v>7</v>
      </c>
      <c r="B11" s="16"/>
      <c r="C11" s="18"/>
      <c r="D11" s="18"/>
      <c r="E11" s="17"/>
    </row>
    <row r="12" spans="1:8" s="4" customFormat="1" ht="15" customHeight="1" x14ac:dyDescent="0.25">
      <c r="A12" s="19" t="s">
        <v>8</v>
      </c>
      <c r="B12" s="20"/>
      <c r="C12" s="21">
        <f>+C18/C9</f>
        <v>0</v>
      </c>
      <c r="D12" s="18">
        <f>D18/C9</f>
        <v>0</v>
      </c>
      <c r="E12" s="21">
        <f>C12+D12</f>
        <v>0</v>
      </c>
    </row>
    <row r="13" spans="1:8" s="4" customFormat="1" ht="15" customHeight="1" x14ac:dyDescent="0.25">
      <c r="A13" s="19" t="s">
        <v>9</v>
      </c>
      <c r="B13" s="20"/>
      <c r="C13" s="21">
        <f>0.56-C12</f>
        <v>0.56000000000000005</v>
      </c>
      <c r="D13" s="18">
        <f>E13-C13</f>
        <v>0</v>
      </c>
      <c r="E13" s="21">
        <f t="shared" ref="E13" si="0">0.56-E12</f>
        <v>0.56000000000000005</v>
      </c>
    </row>
    <row r="14" spans="1:8" s="4" customFormat="1" ht="15" customHeight="1" x14ac:dyDescent="0.3">
      <c r="A14" s="19" t="s">
        <v>10</v>
      </c>
      <c r="B14" s="16"/>
      <c r="C14" s="21">
        <v>0.04</v>
      </c>
      <c r="D14" s="22"/>
      <c r="E14" s="21">
        <f>C14+D14</f>
        <v>0.04</v>
      </c>
    </row>
    <row r="15" spans="1:8" s="4" customFormat="1" ht="15" customHeight="1" x14ac:dyDescent="0.25">
      <c r="A15" s="19" t="s">
        <v>11</v>
      </c>
      <c r="B15" s="16"/>
      <c r="C15" s="21">
        <v>0.4</v>
      </c>
      <c r="D15" s="18"/>
      <c r="E15" s="21">
        <f>C15+D15</f>
        <v>0.4</v>
      </c>
    </row>
    <row r="16" spans="1:8" s="4" customFormat="1" ht="5.25" customHeight="1" x14ac:dyDescent="0.25">
      <c r="A16" s="19"/>
      <c r="B16" s="16"/>
      <c r="C16" s="23"/>
      <c r="D16" s="23"/>
      <c r="E16" s="17"/>
    </row>
    <row r="17" spans="1:5" s="4" customFormat="1" ht="15" customHeight="1" x14ac:dyDescent="0.25">
      <c r="A17" s="4" t="s">
        <v>7</v>
      </c>
      <c r="B17" s="16"/>
      <c r="C17" s="23"/>
      <c r="D17" s="23"/>
      <c r="E17" s="17"/>
    </row>
    <row r="18" spans="1:5" s="4" customFormat="1" ht="15" customHeight="1" x14ac:dyDescent="0.25">
      <c r="A18" s="19" t="s">
        <v>8</v>
      </c>
      <c r="B18" s="16"/>
      <c r="C18" s="17"/>
      <c r="D18" s="18"/>
      <c r="E18" s="17"/>
    </row>
    <row r="19" spans="1:5" s="4" customFormat="1" ht="15" customHeight="1" x14ac:dyDescent="0.25">
      <c r="A19" s="19" t="s">
        <v>9</v>
      </c>
      <c r="B19" s="16"/>
      <c r="C19" s="17">
        <f>+C$9*C13</f>
        <v>273.51181255852799</v>
      </c>
      <c r="D19" s="18">
        <f>E19-C19</f>
        <v>0</v>
      </c>
      <c r="E19" s="17">
        <f>+E$9*E13</f>
        <v>273.51181255852799</v>
      </c>
    </row>
    <row r="20" spans="1:5" s="4" customFormat="1" ht="15" customHeight="1" x14ac:dyDescent="0.25">
      <c r="A20" s="19" t="s">
        <v>10</v>
      </c>
      <c r="B20" s="16"/>
      <c r="C20" s="18">
        <f>+C$9*C14</f>
        <v>19.536558039894853</v>
      </c>
      <c r="D20" s="18">
        <f>E20-C20</f>
        <v>0</v>
      </c>
      <c r="E20" s="18">
        <f>+E$9*E14</f>
        <v>19.536558039894853</v>
      </c>
    </row>
    <row r="21" spans="1:5" s="4" customFormat="1" ht="15" customHeight="1" x14ac:dyDescent="0.25">
      <c r="A21" s="19" t="s">
        <v>11</v>
      </c>
      <c r="B21" s="16"/>
      <c r="C21" s="18">
        <f>+C$9*C15</f>
        <v>195.36558039894854</v>
      </c>
      <c r="D21" s="18">
        <f>E21-C21</f>
        <v>0</v>
      </c>
      <c r="E21" s="18">
        <f>+E$9*E15</f>
        <v>195.36558039894854</v>
      </c>
    </row>
    <row r="22" spans="1:5" s="4" customFormat="1" ht="13" x14ac:dyDescent="0.3">
      <c r="B22" s="16"/>
      <c r="C22" s="24">
        <f t="shared" ref="C22:D22" si="1">SUM(C18:C21)</f>
        <v>488.41395099737133</v>
      </c>
      <c r="D22" s="22">
        <f t="shared" si="1"/>
        <v>0</v>
      </c>
      <c r="E22" s="24">
        <v>488.41395099737133</v>
      </c>
    </row>
    <row r="23" spans="1:5" s="4" customFormat="1" ht="5.25" customHeight="1" x14ac:dyDescent="0.25">
      <c r="B23" s="16"/>
      <c r="C23" s="18"/>
      <c r="D23" s="18"/>
      <c r="E23" s="17"/>
    </row>
    <row r="24" spans="1:5" s="4" customFormat="1" ht="15" customHeight="1" x14ac:dyDescent="0.25">
      <c r="A24" s="25" t="s">
        <v>12</v>
      </c>
      <c r="B24" s="26"/>
      <c r="C24" s="18"/>
      <c r="D24" s="18"/>
      <c r="E24" s="27"/>
    </row>
    <row r="25" spans="1:5" s="4" customFormat="1" ht="15" customHeight="1" x14ac:dyDescent="0.25">
      <c r="A25" s="19" t="s">
        <v>8</v>
      </c>
      <c r="B25" s="16"/>
      <c r="C25" s="52">
        <v>2.5933055080116247E-2</v>
      </c>
      <c r="D25" s="52">
        <f>E25-C25</f>
        <v>-1.6559049020290449E-3</v>
      </c>
      <c r="E25" s="52">
        <f>E43</f>
        <v>2.4277150178087202E-2</v>
      </c>
    </row>
    <row r="26" spans="1:5" s="4" customFormat="1" ht="15" customHeight="1" x14ac:dyDescent="0.25">
      <c r="A26" s="19" t="s">
        <v>9</v>
      </c>
      <c r="B26" s="16"/>
      <c r="C26" s="29">
        <f>C25</f>
        <v>2.5933055080116247E-2</v>
      </c>
      <c r="D26" s="52">
        <f>E26-C26</f>
        <v>-1.6559049020290449E-3</v>
      </c>
      <c r="E26" s="29">
        <f>E25</f>
        <v>2.4277150178087202E-2</v>
      </c>
    </row>
    <row r="27" spans="1:5" s="4" customFormat="1" ht="15" customHeight="1" x14ac:dyDescent="0.25">
      <c r="A27" s="19" t="s">
        <v>10</v>
      </c>
      <c r="B27" s="30"/>
      <c r="C27" s="29">
        <v>2.75E-2</v>
      </c>
      <c r="D27" s="18">
        <f>E27-C27</f>
        <v>0</v>
      </c>
      <c r="E27" s="29">
        <v>2.75E-2</v>
      </c>
    </row>
    <row r="28" spans="1:5" s="4" customFormat="1" ht="15" customHeight="1" x14ac:dyDescent="0.25">
      <c r="A28" s="19" t="s">
        <v>11</v>
      </c>
      <c r="B28" s="16"/>
      <c r="C28" s="29">
        <v>8.5199999999999998E-2</v>
      </c>
      <c r="D28" s="18">
        <f>E28-C28</f>
        <v>0</v>
      </c>
      <c r="E28" s="29">
        <v>8.5199999999999998E-2</v>
      </c>
    </row>
    <row r="29" spans="1:5" s="4" customFormat="1" ht="5.25" customHeight="1" x14ac:dyDescent="0.25">
      <c r="B29" s="9"/>
      <c r="C29" s="18"/>
      <c r="D29" s="18"/>
      <c r="E29" s="17"/>
    </row>
    <row r="30" spans="1:5" s="4" customFormat="1" ht="15" customHeight="1" x14ac:dyDescent="0.25">
      <c r="A30" s="4" t="s">
        <v>13</v>
      </c>
      <c r="B30" s="9"/>
      <c r="C30" s="23"/>
      <c r="D30" s="23"/>
      <c r="E30" s="17"/>
    </row>
    <row r="31" spans="1:5" s="4" customFormat="1" ht="15" customHeight="1" x14ac:dyDescent="0.3">
      <c r="A31" s="19" t="s">
        <v>8</v>
      </c>
      <c r="B31" s="16"/>
      <c r="C31" s="35">
        <f>+C18*C25</f>
        <v>0</v>
      </c>
      <c r="D31" s="36">
        <f>E31-C31</f>
        <v>0</v>
      </c>
      <c r="E31" s="35">
        <f>E18*E25</f>
        <v>0</v>
      </c>
    </row>
    <row r="32" spans="1:5" s="4" customFormat="1" ht="15" customHeight="1" x14ac:dyDescent="0.3">
      <c r="A32" s="19" t="s">
        <v>9</v>
      </c>
      <c r="B32" s="16"/>
      <c r="C32" s="35">
        <f>+C19*C26</f>
        <v>7.0929969001427366</v>
      </c>
      <c r="D32" s="36">
        <f>E32-C32</f>
        <v>-0.45290955117851528</v>
      </c>
      <c r="E32" s="35">
        <f t="shared" ref="E32:E33" si="2">E19*E26</f>
        <v>6.6400873489642214</v>
      </c>
    </row>
    <row r="33" spans="1:7" s="4" customFormat="1" ht="15" customHeight="1" x14ac:dyDescent="0.3">
      <c r="A33" s="19" t="s">
        <v>10</v>
      </c>
      <c r="B33" s="9"/>
      <c r="C33" s="35">
        <f t="shared" ref="C33" si="3">+C20*C27</f>
        <v>0.53725534609710845</v>
      </c>
      <c r="D33" s="36">
        <f>E33-C33</f>
        <v>0</v>
      </c>
      <c r="E33" s="35">
        <f t="shared" si="2"/>
        <v>0.53725534609710845</v>
      </c>
    </row>
    <row r="34" spans="1:7" s="4" customFormat="1" ht="15" customHeight="1" x14ac:dyDescent="0.3">
      <c r="A34" s="19" t="s">
        <v>14</v>
      </c>
      <c r="B34" s="9"/>
      <c r="C34" s="36">
        <f>SUM(C31:C33)</f>
        <v>7.630252246239845</v>
      </c>
      <c r="D34" s="36">
        <f>E34-C34</f>
        <v>-0.45290955117851528</v>
      </c>
      <c r="E34" s="36">
        <f>SUM(E31:E33)</f>
        <v>7.1773426950613297</v>
      </c>
    </row>
    <row r="35" spans="1:7" s="4" customFormat="1" ht="15" customHeight="1" x14ac:dyDescent="0.3">
      <c r="A35" s="19"/>
      <c r="B35" s="9"/>
      <c r="C35" s="37"/>
      <c r="D35" s="37"/>
      <c r="E35" s="35"/>
    </row>
    <row r="36" spans="1:7" s="4" customFormat="1" ht="15" customHeight="1" x14ac:dyDescent="0.3">
      <c r="A36" s="19" t="s">
        <v>11</v>
      </c>
      <c r="B36" s="9"/>
      <c r="C36" s="36">
        <f>+C21*C28</f>
        <v>16.645147449990414</v>
      </c>
      <c r="D36" s="36">
        <f>E36-C36</f>
        <v>0</v>
      </c>
      <c r="E36" s="36">
        <f>+E21*E28</f>
        <v>16.645147449990414</v>
      </c>
    </row>
    <row r="37" spans="1:7" s="4" customFormat="1" ht="12.5" x14ac:dyDescent="0.25">
      <c r="B37" s="11"/>
      <c r="C37" s="31"/>
      <c r="D37" s="31"/>
      <c r="E37" s="32"/>
    </row>
    <row r="39" spans="1:7" x14ac:dyDescent="0.3">
      <c r="E39" s="54" t="s">
        <v>30</v>
      </c>
      <c r="F39" s="55"/>
      <c r="G39" s="56"/>
    </row>
    <row r="40" spans="1:7" x14ac:dyDescent="0.3">
      <c r="E40" s="57"/>
      <c r="F40" s="58"/>
      <c r="G40" s="59"/>
    </row>
    <row r="41" spans="1:7" x14ac:dyDescent="0.3">
      <c r="E41" s="60">
        <f>C25</f>
        <v>2.5933055080116247E-2</v>
      </c>
      <c r="F41" s="61" t="s">
        <v>35</v>
      </c>
      <c r="G41" s="59"/>
    </row>
    <row r="42" spans="1:7" x14ac:dyDescent="0.3">
      <c r="E42" s="62">
        <f>'Capital Structure 2.34%'!E25</f>
        <v>2.3449197727072678E-2</v>
      </c>
      <c r="F42" s="63" t="s">
        <v>36</v>
      </c>
      <c r="G42" s="59"/>
    </row>
    <row r="43" spans="1:7" x14ac:dyDescent="0.3">
      <c r="E43" s="64">
        <f>(4/12*E41)+(8/12*E42)</f>
        <v>2.4277150178087202E-2</v>
      </c>
      <c r="F43" s="63" t="s">
        <v>37</v>
      </c>
      <c r="G43" s="59"/>
    </row>
    <row r="44" spans="1:7" x14ac:dyDescent="0.3">
      <c r="D44" s="34"/>
      <c r="E44" s="65"/>
      <c r="F44" s="66"/>
      <c r="G44" s="67"/>
    </row>
    <row r="46" spans="1:7" x14ac:dyDescent="0.3">
      <c r="D46" s="34"/>
    </row>
  </sheetData>
  <printOptions horizontalCentered="1"/>
  <pageMargins left="0.75" right="0.75" top="1.5" bottom="1" header="0.5" footer="0.5"/>
  <pageSetup scale="68" orientation="landscape" r:id="rId1"/>
  <headerFooter alignWithMargins="0">
    <oddHeader xml:space="preserve">&amp;RFiled: 2020-01-27
EB-2019-0178
Draft Rate Order
Exhibit 1.4
Page &amp;P of &amp;N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EB-2020-0226</Case_x0020_Number_x002f_Docket_x0020_Number>
    <Issue_x0020_Date xmlns="f9175001-c430-4d57-adde-c1c10539e919">2020-10-23T04:00:00+00:00</Issue_x0020_Date>
    <Authoring_x0020_Party xmlns="ea909525-6dd5-47d7-9eed-71e77e5cedc6">Hydro One Networks - HONI</Authoring_x0020_Party>
    <Applicant xmlns="f9175001-c430-4d57-adde-c1c10539e919">
      <Value>B2MLP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Interrogatory Response</Document_x0020_Type>
    <RA_x0020_Contact xmlns="31a38067-a042-4e0e-9037-517587b10700">FLANNERY Andrew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667AE21F174C34409B8DD67BA2C7FAF8" ma:contentTypeVersion="30" ma:contentTypeDescription="Meta data that will be applied to all documents added to the proceeding document folder" ma:contentTypeScope="" ma:versionID="fe151179a90ab75710eb2c7ca7d0fcc0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993af36980331d5f8daae2211ca73989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Jeffrey Smith" ma:format="Dropdown" ma:internalName="RA_x0020_Contact">
      <xsd:simpleType>
        <xsd:union memberTypes="dms:Text">
          <xsd:simpleType>
            <xsd:restriction base="dms:Choice">
              <xsd:enumeration value="Jeffrey Smith"/>
              <xsd:enumeration value="Joanne Richardson"/>
              <xsd:enumeration value="Kathleen Burke"/>
              <xsd:enumeration value="Henry Andre"/>
              <xsd:enumeration value="Jason Savulak"/>
              <xsd:enumeration value="Carolyn Russell"/>
              <xsd:enumeration value="Stephen Vetsis"/>
              <xsd:enumeration value="Philip Poon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EB475C-935A-480F-AB33-9D956C47D530}">
  <ds:schemaRefs>
    <ds:schemaRef ds:uri="http://schemas.microsoft.com/office/infopath/2007/PartnerControls"/>
    <ds:schemaRef ds:uri="ea909525-6dd5-47d7-9eed-71e77e5cedc6"/>
    <ds:schemaRef ds:uri="http://schemas.microsoft.com/office/2006/documentManagement/types"/>
    <ds:schemaRef ds:uri="f9175001-c430-4d57-adde-c1c10539e919"/>
    <ds:schemaRef ds:uri="http://purl.org/dc/dcmitype/"/>
    <ds:schemaRef ds:uri="f0af1d65-dfd0-4b99-b523-def3a954563f"/>
    <ds:schemaRef ds:uri="31a38067-a042-4e0e-9037-517587b10700"/>
    <ds:schemaRef ds:uri="http://purl.org/dc/elements/1.1/"/>
    <ds:schemaRef ds:uri="http://schemas.microsoft.com/office/2006/metadata/properties"/>
    <ds:schemaRef ds:uri="95f47813-6223-4a6f-8345-4f354f0b8e15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BFBC49-1C4C-4DAA-9DFF-61B6E02995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0BA14B-AF26-401B-ABAA-54C87AD77D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95f47813-6223-4a6f-8345-4f354f0b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OEB Staff Qu. # 5</vt:lpstr>
      <vt:lpstr>Capital Structure 2.34%</vt:lpstr>
      <vt:lpstr>Capital Structure 2.43%</vt:lpstr>
      <vt:lpstr>'Capital Structure 2.34%'!Print_Area</vt:lpstr>
      <vt:lpstr>'Capital Structure 2.43%'!Print_Area</vt:lpstr>
      <vt:lpstr>'OEB Staff Qu. # 5'!Print_Area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Supplementary OEB Staff Questions #5</dc:title>
  <dc:creator>FLANNERY Andrew</dc:creator>
  <cp:lastModifiedBy>MOLINA Carla</cp:lastModifiedBy>
  <dcterms:created xsi:type="dcterms:W3CDTF">2020-11-03T22:20:57Z</dcterms:created>
  <dcterms:modified xsi:type="dcterms:W3CDTF">2020-11-06T15:30:40Z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0x01010061EC7F66509FFD4DA0B1B261A86BE77300667AE21F174C34409B8DD67BA2C7FAF8</vt:lpwstr>
  </property>
  <property fmtid="{D5CDD505-2E9C-101B-9397-08002B2CF9AE}" pid="3" name="Order">
    <vt:r8>150500</vt:r8>
  </property>
</Properties>
</file>