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- RA\Pasquale's submission\"/>
    </mc:Choice>
  </mc:AlternateContent>
  <bookViews>
    <workbookView xWindow="0" yWindow="0" windowWidth="23040" windowHeight="9190" activeTab="2"/>
  </bookViews>
  <sheets>
    <sheet name="OEB Staff Qu #5" sheetId="4" r:id="rId1"/>
    <sheet name="Capital Structure 2.34%" sheetId="2" r:id="rId2"/>
    <sheet name="Capital Structure 2.58%" sheetId="3" r:id="rId3"/>
  </sheets>
  <definedNames>
    <definedName name="_xlnm.Print_Area" localSheetId="1">'Capital Structure 2.34%'!$A$1:$E$36</definedName>
    <definedName name="_xlnm.Print_Area" localSheetId="2">'Capital Structure 2.58%'!$A$1:$E$44</definedName>
    <definedName name="_xlnm.Print_Area" localSheetId="0">'OEB Staff Qu #5'!$A$1:$D$15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E22" i="2"/>
  <c r="D32" i="3" l="1"/>
  <c r="E32" i="3"/>
  <c r="C36" i="3"/>
  <c r="C34" i="3"/>
  <c r="C33" i="3"/>
  <c r="C32" i="3"/>
  <c r="D25" i="2"/>
  <c r="E19" i="2"/>
  <c r="C21" i="2"/>
  <c r="C20" i="2"/>
  <c r="C9" i="3" l="1"/>
  <c r="D7" i="4"/>
  <c r="E25" i="3"/>
  <c r="C12" i="3"/>
  <c r="C25" i="3"/>
  <c r="E41" i="3" s="1"/>
  <c r="E43" i="3" s="1"/>
  <c r="C26" i="2"/>
  <c r="D26" i="2" s="1"/>
  <c r="E14" i="3"/>
  <c r="E15" i="3"/>
  <c r="C21" i="3"/>
  <c r="D27" i="3"/>
  <c r="D28" i="3"/>
  <c r="C31" i="3"/>
  <c r="E42" i="3"/>
  <c r="E9" i="2"/>
  <c r="E21" i="2" s="1"/>
  <c r="E36" i="2" s="1"/>
  <c r="D36" i="2" s="1"/>
  <c r="C12" i="2"/>
  <c r="E12" i="2" s="1"/>
  <c r="E13" i="2" s="1"/>
  <c r="D12" i="2"/>
  <c r="E14" i="2"/>
  <c r="E15" i="2"/>
  <c r="E26" i="2"/>
  <c r="D27" i="2"/>
  <c r="D28" i="2"/>
  <c r="E31" i="2"/>
  <c r="C36" i="2"/>
  <c r="C33" i="2" l="1"/>
  <c r="E20" i="2"/>
  <c r="E33" i="2" s="1"/>
  <c r="D33" i="2" s="1"/>
  <c r="C26" i="3"/>
  <c r="C13" i="3"/>
  <c r="C19" i="3" s="1"/>
  <c r="E9" i="3"/>
  <c r="C20" i="3"/>
  <c r="D12" i="3"/>
  <c r="E12" i="3" s="1"/>
  <c r="E13" i="3" s="1"/>
  <c r="D25" i="3"/>
  <c r="E31" i="3"/>
  <c r="D31" i="3" s="1"/>
  <c r="C31" i="2"/>
  <c r="D31" i="2" s="1"/>
  <c r="D21" i="2"/>
  <c r="C13" i="2"/>
  <c r="C19" i="2" s="1"/>
  <c r="D20" i="2"/>
  <c r="E26" i="3"/>
  <c r="D26" i="3" s="1"/>
  <c r="D13" i="3" l="1"/>
  <c r="C22" i="3"/>
  <c r="E19" i="3"/>
  <c r="D19" i="3" s="1"/>
  <c r="E21" i="3"/>
  <c r="E20" i="3"/>
  <c r="D19" i="2"/>
  <c r="D22" i="2" s="1"/>
  <c r="E32" i="2"/>
  <c r="C22" i="2"/>
  <c r="C32" i="2"/>
  <c r="C34" i="2" s="1"/>
  <c r="D13" i="2"/>
  <c r="D21" i="3" l="1"/>
  <c r="E36" i="3"/>
  <c r="D36" i="3" s="1"/>
  <c r="E33" i="3"/>
  <c r="D33" i="3" s="1"/>
  <c r="D20" i="3"/>
  <c r="D32" i="2"/>
  <c r="C8" i="4" s="1"/>
  <c r="C10" i="4" s="1"/>
  <c r="C11" i="4" s="1"/>
  <c r="E34" i="2"/>
  <c r="D34" i="2" s="1"/>
  <c r="E34" i="3"/>
  <c r="D34" i="3" s="1"/>
  <c r="D9" i="4" s="1"/>
  <c r="D10" i="4" s="1"/>
  <c r="D11" i="4" s="1"/>
  <c r="D22" i="3" l="1"/>
  <c r="D12" i="4"/>
</calcChain>
</file>

<file path=xl/sharedStrings.xml><?xml version="1.0" encoding="utf-8"?>
<sst xmlns="http://schemas.openxmlformats.org/spreadsheetml/2006/main" count="82" uniqueCount="38">
  <si>
    <t>NRLP</t>
  </si>
  <si>
    <t>Capital Structure and Return on Capital</t>
  </si>
  <si>
    <t>NRLP Approved</t>
  </si>
  <si>
    <t>($ millions)</t>
  </si>
  <si>
    <t>Return on Rate Base</t>
  </si>
  <si>
    <t xml:space="preserve">Rate Base </t>
  </si>
  <si>
    <t>Capital Structure:</t>
  </si>
  <si>
    <t>Third-Party long-term debt</t>
  </si>
  <si>
    <t>Deemed long-term debt</t>
  </si>
  <si>
    <t>Short-term debt</t>
  </si>
  <si>
    <t>Common equity</t>
  </si>
  <si>
    <t>Allowed Return:</t>
  </si>
  <si>
    <t>Return on Capital:</t>
  </si>
  <si>
    <t>Total return on debt</t>
  </si>
  <si>
    <t>Cost of Debt Revision</t>
  </si>
  <si>
    <t>Revised Capital Structure to 2.34%</t>
  </si>
  <si>
    <t>[2] Prefiled Evidence - Exhibit A, Tab 4, Schedule 1, Table 2.</t>
  </si>
  <si>
    <t>Base Revenue Requirement for 2020 reset for the reduction in the long-term Debt rate</t>
  </si>
  <si>
    <t>Less: long-term debt rate adjustment for 2021 revenue requirement calculation in prefiled evidence at 2.34% (12 months at refinanced rate)</t>
  </si>
  <si>
    <r>
      <t>OEB-Approved Base Revenue Requirement</t>
    </r>
    <r>
      <rPr>
        <vertAlign val="superscript"/>
        <sz val="8.4"/>
        <rFont val="Times New Roman"/>
        <family val="1"/>
      </rPr>
      <t xml:space="preserve"> [2]</t>
    </r>
  </si>
  <si>
    <t>Base Revenue Requirement</t>
  </si>
  <si>
    <t>Formula</t>
  </si>
  <si>
    <t>Year</t>
  </si>
  <si>
    <t>2020 Base Revenue Requirement x 2021 RCI = $8,350,774 x 1.003</t>
  </si>
  <si>
    <t>[1] This is the calculation that is included in NRLP’s 2021 revenue requirement application.</t>
  </si>
  <si>
    <t>OEB Staff Question #5 - Calculation Support</t>
  </si>
  <si>
    <t>Revised Capital Structure to 2.58%</t>
  </si>
  <si>
    <t>NRLP 2021 Revenue Requirement Application</t>
  </si>
  <si>
    <t>Difference</t>
  </si>
  <si>
    <t>For 2021 Analysis</t>
  </si>
  <si>
    <t xml:space="preserve"> ** Calculation of the average LT-Debt Rate</t>
  </si>
  <si>
    <t>(Rate using the  Refinanced Long-Term Debt)</t>
  </si>
  <si>
    <r>
      <t>(Rate using the 2020 Weighted Average Long-Term Debt Rate)</t>
    </r>
    <r>
      <rPr>
        <b/>
        <vertAlign val="superscript"/>
        <sz val="12"/>
        <rFont val="Times New Roman"/>
        <family val="1"/>
      </rPr>
      <t>[1]</t>
    </r>
  </si>
  <si>
    <t>Less: long-term debt rate adjustment for 2021 revenue requirement calculation in prefiled evidence at 2.58%. Calculated as the weighted average of;
4 months @ 3.05% (the OEB-deemed LTD rate) and,
8 months @ 2.34% (the actual result from April 2020 debt refinancing)</t>
  </si>
  <si>
    <t>NRLP Updated Base 2020 Rev Req't - Using Alternate LT Debt Rate</t>
  </si>
  <si>
    <t>Old Rate</t>
  </si>
  <si>
    <t>New Rate</t>
  </si>
  <si>
    <t>Result (4 months old and 8 months new)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</si>
</sst>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.0_);_(&quot;$&quot;* \(#,##0.0\);_(&quot;$&quot;* &quot;-&quot;??_);_(@_)"/>
    <numFmt numFmtId="166" formatCode="0.0%\ _);\(0.0%\)\ "/>
    <numFmt numFmtId="167" formatCode="0.0%"/>
    <numFmt numFmtId="168" formatCode="_(&quot;$&quot;* #,##0.000000_);_(&quot;$&quot;* \(#,##0.000000\);_(&quot;$&quot;* &quot;-&quot;??_);_(@_)"/>
    <numFmt numFmtId="169" formatCode="0.000000%\ _);\(0.000000%\)\ "/>
    <numFmt numFmtId="170" formatCode="0.00%\ _);\(0.00%\)\ "/>
    <numFmt numFmtId="171" formatCode="0.00000%\ _);\(0.00000%\)\ "/>
    <numFmt numFmtId="172" formatCode="_(&quot;$&quot;* #,##0.000_);_(&quot;$&quot;* \(#,##0.000\);_(&quot;$&quot;* &quot;-&quot;??_);_(@_)"/>
    <numFmt numFmtId="173" formatCode="_(* #,##0_);_(* \(#,##0\);_(* &quot;-&quot;??_);_(@_)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vertAlign val="superscript"/>
      <sz val="8.4"/>
      <name val="Times New Roman"/>
      <family val="1"/>
    </font>
    <font>
      <b/>
      <vertAlign val="superscript"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2" xfId="0" applyFont="1" applyBorder="1" applyAlignment="1">
      <alignment horizontal="center"/>
    </xf>
    <xf numFmtId="0" fontId="7" fillId="0" borderId="0" xfId="0" applyFont="1" applyAlignment="1"/>
    <xf numFmtId="0" fontId="1" fillId="0" borderId="3" xfId="0" applyFont="1" applyBorder="1"/>
    <xf numFmtId="0" fontId="1" fillId="0" borderId="0" xfId="0" applyFont="1" applyBorder="1"/>
    <xf numFmtId="0" fontId="5" fillId="0" borderId="0" xfId="0" applyFont="1" applyAlignment="1"/>
    <xf numFmtId="0" fontId="1" fillId="0" borderId="0" xfId="0" applyFont="1" applyBorder="1" applyAlignment="1">
      <alignment horizontal="center"/>
    </xf>
    <xf numFmtId="164" fontId="1" fillId="0" borderId="4" xfId="1" applyNumberFormat="1" applyFont="1" applyFill="1" applyBorder="1"/>
    <xf numFmtId="164" fontId="1" fillId="0" borderId="0" xfId="1" applyNumberFormat="1" applyFont="1" applyFill="1" applyBorder="1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165" fontId="1" fillId="0" borderId="5" xfId="2" applyNumberFormat="1" applyFont="1" applyFill="1" applyBorder="1"/>
    <xf numFmtId="164" fontId="1" fillId="0" borderId="5" xfId="1" applyNumberFormat="1" applyFont="1" applyFill="1" applyBorder="1"/>
    <xf numFmtId="0" fontId="1" fillId="0" borderId="0" xfId="0" applyFont="1" applyAlignment="1">
      <alignment horizontal="left" indent="1"/>
    </xf>
    <xf numFmtId="0" fontId="1" fillId="0" borderId="0" xfId="0" applyFont="1" applyFill="1" applyBorder="1" applyAlignment="1">
      <alignment horizontal="center" wrapText="1"/>
    </xf>
    <xf numFmtId="166" fontId="1" fillId="0" borderId="5" xfId="3" applyNumberFormat="1" applyFont="1" applyFill="1" applyBorder="1"/>
    <xf numFmtId="167" fontId="1" fillId="0" borderId="5" xfId="3" applyNumberFormat="1" applyFont="1" applyFill="1" applyBorder="1"/>
    <xf numFmtId="165" fontId="5" fillId="0" borderId="5" xfId="2" applyNumberFormat="1" applyFont="1" applyFill="1" applyBorder="1"/>
    <xf numFmtId="0" fontId="1" fillId="0" borderId="0" xfId="0" applyFont="1" applyAlignment="1">
      <alignment horizontal="left"/>
    </xf>
    <xf numFmtId="169" fontId="1" fillId="0" borderId="0" xfId="0" applyNumberFormat="1" applyFont="1" applyFill="1" applyBorder="1" applyAlignment="1">
      <alignment horizontal="center"/>
    </xf>
    <xf numFmtId="171" fontId="1" fillId="0" borderId="0" xfId="0" applyNumberFormat="1" applyFont="1" applyFill="1" applyBorder="1" applyAlignment="1">
      <alignment horizontal="center"/>
    </xf>
    <xf numFmtId="170" fontId="1" fillId="0" borderId="5" xfId="3" applyNumberFormat="1" applyFont="1" applyFill="1" applyBorder="1"/>
    <xf numFmtId="168" fontId="5" fillId="0" borderId="5" xfId="1" applyNumberFormat="1" applyFont="1" applyFill="1" applyBorder="1"/>
    <xf numFmtId="0" fontId="1" fillId="0" borderId="0" xfId="0" applyFont="1" applyFill="1" applyBorder="1"/>
    <xf numFmtId="0" fontId="1" fillId="0" borderId="0" xfId="0" applyFont="1" applyFill="1"/>
    <xf numFmtId="168" fontId="5" fillId="0" borderId="5" xfId="2" applyNumberFormat="1" applyFont="1" applyFill="1" applyBorder="1"/>
    <xf numFmtId="168" fontId="1" fillId="0" borderId="5" xfId="2" applyNumberFormat="1" applyFont="1" applyFill="1" applyBorder="1"/>
    <xf numFmtId="170" fontId="1" fillId="2" borderId="5" xfId="3" applyNumberFormat="1" applyFont="1" applyFill="1" applyBorder="1"/>
    <xf numFmtId="172" fontId="1" fillId="0" borderId="5" xfId="2" applyNumberFormat="1" applyFont="1" applyFill="1" applyBorder="1"/>
    <xf numFmtId="164" fontId="5" fillId="0" borderId="5" xfId="2" applyNumberFormat="1" applyFont="1" applyFill="1" applyBorder="1"/>
    <xf numFmtId="0" fontId="5" fillId="2" borderId="1" xfId="0" applyFont="1" applyFill="1" applyBorder="1" applyAlignment="1">
      <alignment horizontal="centerContinuous" vertical="center" wrapText="1"/>
    </xf>
    <xf numFmtId="44" fontId="4" fillId="0" borderId="0" xfId="0" applyNumberFormat="1" applyFont="1"/>
    <xf numFmtId="170" fontId="1" fillId="3" borderId="5" xfId="3" applyNumberFormat="1" applyFont="1" applyFill="1" applyBorder="1"/>
    <xf numFmtId="0" fontId="5" fillId="3" borderId="1" xfId="0" applyFont="1" applyFill="1" applyBorder="1" applyAlignment="1">
      <alignment horizontal="centerContinuous" vertical="center" wrapText="1"/>
    </xf>
    <xf numFmtId="0" fontId="3" fillId="0" borderId="0" xfId="0" applyFont="1"/>
    <xf numFmtId="0" fontId="2" fillId="0" borderId="0" xfId="0" applyFont="1" applyAlignment="1">
      <alignment horizontal="centerContinuous"/>
    </xf>
    <xf numFmtId="173" fontId="9" fillId="0" borderId="7" xfId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173" fontId="12" fillId="0" borderId="7" xfId="1" applyNumberFormat="1" applyFont="1" applyBorder="1" applyAlignment="1">
      <alignment horizontal="center" vertical="center" wrapText="1"/>
    </xf>
    <xf numFmtId="173" fontId="10" fillId="0" borderId="7" xfId="1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0" xfId="0" applyFont="1"/>
    <xf numFmtId="44" fontId="1" fillId="0" borderId="5" xfId="2" applyNumberFormat="1" applyFont="1" applyFill="1" applyBorder="1"/>
    <xf numFmtId="44" fontId="5" fillId="0" borderId="5" xfId="2" applyNumberFormat="1" applyFont="1" applyFill="1" applyBorder="1"/>
    <xf numFmtId="0" fontId="8" fillId="0" borderId="13" xfId="0" quotePrefix="1" applyFont="1" applyBorder="1" applyAlignment="1">
      <alignment horizontal="left"/>
    </xf>
    <xf numFmtId="0" fontId="4" fillId="0" borderId="15" xfId="0" applyFont="1" applyBorder="1"/>
    <xf numFmtId="0" fontId="4" fillId="0" borderId="16" xfId="0" applyFont="1" applyBorder="1"/>
    <xf numFmtId="10" fontId="4" fillId="0" borderId="15" xfId="3" applyNumberFormat="1" applyFont="1" applyBorder="1" applyAlignment="1">
      <alignment horizontal="center"/>
    </xf>
    <xf numFmtId="10" fontId="4" fillId="0" borderId="17" xfId="0" applyNumberFormat="1" applyFont="1" applyBorder="1" applyAlignment="1">
      <alignment horizontal="center"/>
    </xf>
    <xf numFmtId="10" fontId="8" fillId="0" borderId="15" xfId="3" applyNumberFormat="1" applyFont="1" applyBorder="1" applyAlignment="1">
      <alignment horizontal="center"/>
    </xf>
    <xf numFmtId="168" fontId="4" fillId="0" borderId="17" xfId="0" applyNumberFormat="1" applyFont="1" applyBorder="1"/>
    <xf numFmtId="0" fontId="4" fillId="0" borderId="18" xfId="0" applyFont="1" applyBorder="1"/>
    <xf numFmtId="172" fontId="4" fillId="0" borderId="0" xfId="0" applyNumberFormat="1" applyFont="1" applyBorder="1"/>
    <xf numFmtId="44" fontId="4" fillId="0" borderId="0" xfId="0" applyNumberFormat="1" applyFont="1" applyBorder="1"/>
    <xf numFmtId="0" fontId="4" fillId="0" borderId="0" xfId="0" applyFont="1" applyBorder="1"/>
    <xf numFmtId="10" fontId="4" fillId="0" borderId="19" xfId="3" applyNumberFormat="1" applyFont="1" applyBorder="1"/>
    <xf numFmtId="0" fontId="4" fillId="0" borderId="14" xfId="0" applyFont="1" applyBorder="1"/>
    <xf numFmtId="0" fontId="4" fillId="0" borderId="6" xfId="0" applyFont="1" applyBorder="1"/>
    <xf numFmtId="0" fontId="11" fillId="0" borderId="12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70" zoomScaleNormal="70" workbookViewId="0"/>
  </sheetViews>
  <sheetFormatPr defaultRowHeight="12.5" x14ac:dyDescent="0.25"/>
  <cols>
    <col min="1" max="1" width="8.81640625" customWidth="1"/>
    <col min="2" max="2" width="71.453125" customWidth="1"/>
    <col min="3" max="3" width="25.453125" customWidth="1"/>
    <col min="4" max="4" width="25.6328125" customWidth="1"/>
  </cols>
  <sheetData>
    <row r="1" spans="1:4" ht="13" x14ac:dyDescent="0.3">
      <c r="A1" s="52" t="s">
        <v>27</v>
      </c>
      <c r="B1" s="52"/>
    </row>
    <row r="2" spans="1:4" ht="13" x14ac:dyDescent="0.3">
      <c r="A2" s="52"/>
      <c r="B2" s="52"/>
    </row>
    <row r="3" spans="1:4" ht="13" x14ac:dyDescent="0.3">
      <c r="A3" s="52" t="s">
        <v>25</v>
      </c>
      <c r="B3" s="52"/>
    </row>
    <row r="4" spans="1:4" ht="13" thickBot="1" x14ac:dyDescent="0.3"/>
    <row r="5" spans="1:4" ht="46.25" customHeight="1" x14ac:dyDescent="0.25">
      <c r="A5" s="69" t="s">
        <v>22</v>
      </c>
      <c r="B5" s="69" t="s">
        <v>21</v>
      </c>
      <c r="C5" s="51" t="s">
        <v>20</v>
      </c>
      <c r="D5" s="51" t="s">
        <v>20</v>
      </c>
    </row>
    <row r="6" spans="1:4" ht="48.5" thickBot="1" x14ac:dyDescent="0.3">
      <c r="A6" s="70"/>
      <c r="B6" s="70"/>
      <c r="C6" s="50" t="s">
        <v>31</v>
      </c>
      <c r="D6" s="50" t="s">
        <v>32</v>
      </c>
    </row>
    <row r="7" spans="1:4" ht="16" thickBot="1" x14ac:dyDescent="0.3">
      <c r="A7" s="49">
        <v>2020</v>
      </c>
      <c r="B7" s="48" t="s">
        <v>19</v>
      </c>
      <c r="C7" s="47">
        <v>8662167</v>
      </c>
      <c r="D7" s="47">
        <f>C7</f>
        <v>8662167</v>
      </c>
    </row>
    <row r="8" spans="1:4" ht="31.5" thickBot="1" x14ac:dyDescent="0.3">
      <c r="A8" s="45"/>
      <c r="B8" s="44" t="s">
        <v>18</v>
      </c>
      <c r="C8" s="46">
        <f>'Capital Structure 2.34%'!D32*1000000</f>
        <v>-467089.36426718603</v>
      </c>
      <c r="D8" s="47"/>
    </row>
    <row r="9" spans="1:4" ht="62.5" thickBot="1" x14ac:dyDescent="0.3">
      <c r="A9" s="45"/>
      <c r="B9" s="44" t="s">
        <v>33</v>
      </c>
      <c r="C9" s="46"/>
      <c r="D9" s="46">
        <f>'Capital Structure 2.58%'!D34*1000000</f>
        <v>-311392.90951145737</v>
      </c>
    </row>
    <row r="10" spans="1:4" ht="31.5" thickBot="1" x14ac:dyDescent="0.3">
      <c r="A10" s="45">
        <v>2021</v>
      </c>
      <c r="B10" s="44" t="s">
        <v>17</v>
      </c>
      <c r="C10" s="43">
        <f>SUM(C7:C9)</f>
        <v>8195077.6357328137</v>
      </c>
      <c r="D10" s="43">
        <f>SUM(D7:D9)</f>
        <v>8350774.0904885428</v>
      </c>
    </row>
    <row r="11" spans="1:4" ht="16" thickBot="1" x14ac:dyDescent="0.3">
      <c r="A11" s="45">
        <v>2021</v>
      </c>
      <c r="B11" s="44" t="s">
        <v>23</v>
      </c>
      <c r="C11" s="43">
        <f>C10*1.003</f>
        <v>8219662.8686400112</v>
      </c>
      <c r="D11" s="43">
        <f>D10*1.003</f>
        <v>8375826.4127600072</v>
      </c>
    </row>
    <row r="12" spans="1:4" ht="16" thickBot="1" x14ac:dyDescent="0.3">
      <c r="A12" s="45"/>
      <c r="B12" s="44" t="s">
        <v>28</v>
      </c>
      <c r="C12" s="43"/>
      <c r="D12" s="43">
        <f>C11-D11</f>
        <v>-156163.54411999602</v>
      </c>
    </row>
    <row r="14" spans="1:4" x14ac:dyDescent="0.25">
      <c r="A14" t="s">
        <v>24</v>
      </c>
    </row>
    <row r="15" spans="1:4" x14ac:dyDescent="0.25">
      <c r="A15" t="s">
        <v>16</v>
      </c>
    </row>
  </sheetData>
  <mergeCells count="2">
    <mergeCell ref="A5:A6"/>
    <mergeCell ref="B5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showGridLines="0" zoomScale="70" zoomScaleNormal="70" zoomScaleSheetLayoutView="100" zoomScalePageLayoutView="85" workbookViewId="0"/>
  </sheetViews>
  <sheetFormatPr defaultColWidth="9.08984375" defaultRowHeight="14" x14ac:dyDescent="0.3"/>
  <cols>
    <col min="1" max="1" width="25" style="3" customWidth="1"/>
    <col min="2" max="2" width="2" style="3" customWidth="1"/>
    <col min="3" max="4" width="17.6328125" style="3" customWidth="1"/>
    <col min="5" max="5" width="21.453125" style="3" customWidth="1"/>
    <col min="6" max="16384" width="9.08984375" style="3"/>
  </cols>
  <sheetData>
    <row r="1" spans="1:5" s="2" customFormat="1" ht="15.5" x14ac:dyDescent="0.35">
      <c r="A1" s="1" t="s">
        <v>0</v>
      </c>
      <c r="B1" s="1"/>
      <c r="C1" s="1"/>
      <c r="D1" s="1"/>
      <c r="E1" s="1"/>
    </row>
    <row r="2" spans="1:5" s="2" customFormat="1" ht="15.5" x14ac:dyDescent="0.35">
      <c r="A2" s="1" t="s">
        <v>1</v>
      </c>
      <c r="B2" s="1"/>
      <c r="C2" s="1"/>
      <c r="D2" s="1"/>
      <c r="E2" s="1"/>
    </row>
    <row r="3" spans="1:5" s="2" customFormat="1" ht="15.5" x14ac:dyDescent="0.35">
      <c r="A3" s="1"/>
      <c r="B3" s="1"/>
      <c r="C3" s="1"/>
      <c r="D3" s="1"/>
      <c r="E3" s="1"/>
    </row>
    <row r="4" spans="1:5" x14ac:dyDescent="0.3">
      <c r="A4" s="37" t="s">
        <v>15</v>
      </c>
      <c r="B4" s="37"/>
      <c r="C4" s="37"/>
    </row>
    <row r="5" spans="1:5" s="5" customFormat="1" ht="45" customHeight="1" x14ac:dyDescent="0.35">
      <c r="B5" s="4"/>
      <c r="C5" s="6" t="s">
        <v>2</v>
      </c>
      <c r="D5" s="37" t="s">
        <v>14</v>
      </c>
      <c r="E5" s="6" t="s">
        <v>34</v>
      </c>
    </row>
    <row r="6" spans="1:5" s="5" customFormat="1" ht="15" customHeight="1" x14ac:dyDescent="0.35">
      <c r="A6" s="7" t="s">
        <v>3</v>
      </c>
      <c r="B6" s="4"/>
      <c r="C6" s="8">
        <v>2020</v>
      </c>
      <c r="D6" s="8"/>
      <c r="E6" s="8" t="s">
        <v>29</v>
      </c>
    </row>
    <row r="7" spans="1:5" s="5" customFormat="1" ht="15" customHeight="1" x14ac:dyDescent="0.35">
      <c r="A7" s="9" t="s">
        <v>4</v>
      </c>
      <c r="B7" s="4"/>
      <c r="C7" s="10"/>
      <c r="D7" s="11"/>
      <c r="E7"/>
    </row>
    <row r="8" spans="1:5" s="5" customFormat="1" ht="5.25" customHeight="1" x14ac:dyDescent="0.3">
      <c r="A8" s="12"/>
      <c r="B8" s="13"/>
      <c r="C8" s="14"/>
      <c r="D8" s="15"/>
      <c r="E8"/>
    </row>
    <row r="9" spans="1:5" s="5" customFormat="1" ht="15" customHeight="1" x14ac:dyDescent="0.25">
      <c r="A9" s="16" t="s">
        <v>5</v>
      </c>
      <c r="B9" s="17"/>
      <c r="C9" s="18">
        <v>117.83102468</v>
      </c>
      <c r="D9" s="18">
        <v>0</v>
      </c>
      <c r="E9" s="18">
        <f>C9+D9</f>
        <v>117.83102468</v>
      </c>
    </row>
    <row r="10" spans="1:5" s="5" customFormat="1" ht="5.25" customHeight="1" x14ac:dyDescent="0.25">
      <c r="A10" s="16"/>
      <c r="B10" s="17"/>
      <c r="C10" s="19"/>
      <c r="D10" s="19"/>
      <c r="E10" s="18"/>
    </row>
    <row r="11" spans="1:5" s="5" customFormat="1" ht="15" customHeight="1" x14ac:dyDescent="0.25">
      <c r="A11" s="5" t="s">
        <v>6</v>
      </c>
      <c r="B11" s="17"/>
      <c r="C11" s="19"/>
      <c r="D11" s="19"/>
      <c r="E11" s="18"/>
    </row>
    <row r="12" spans="1:5" s="5" customFormat="1" ht="15" customHeight="1" x14ac:dyDescent="0.25">
      <c r="A12" s="20" t="s">
        <v>7</v>
      </c>
      <c r="B12" s="21"/>
      <c r="C12" s="22">
        <f>+C18/C9</f>
        <v>0</v>
      </c>
      <c r="D12" s="19">
        <f>D18/C9</f>
        <v>0</v>
      </c>
      <c r="E12" s="22">
        <f>C12+D12</f>
        <v>0</v>
      </c>
    </row>
    <row r="13" spans="1:5" s="5" customFormat="1" ht="15" customHeight="1" x14ac:dyDescent="0.25">
      <c r="A13" s="20" t="s">
        <v>8</v>
      </c>
      <c r="B13" s="21"/>
      <c r="C13" s="22">
        <f>0.56-C12</f>
        <v>0.56000000000000005</v>
      </c>
      <c r="D13" s="19">
        <f>E13-C13</f>
        <v>0</v>
      </c>
      <c r="E13" s="22">
        <f>0.56-E12</f>
        <v>0.56000000000000005</v>
      </c>
    </row>
    <row r="14" spans="1:5" s="5" customFormat="1" ht="15" customHeight="1" x14ac:dyDescent="0.3">
      <c r="A14" s="20" t="s">
        <v>9</v>
      </c>
      <c r="B14" s="17"/>
      <c r="C14" s="22">
        <v>0.04</v>
      </c>
      <c r="D14" s="36"/>
      <c r="E14" s="22">
        <f>C14+D14</f>
        <v>0.04</v>
      </c>
    </row>
    <row r="15" spans="1:5" s="5" customFormat="1" ht="15" customHeight="1" x14ac:dyDescent="0.25">
      <c r="A15" s="20" t="s">
        <v>10</v>
      </c>
      <c r="B15" s="17"/>
      <c r="C15" s="22">
        <v>0.4</v>
      </c>
      <c r="D15" s="19"/>
      <c r="E15" s="22">
        <f>C15+D15</f>
        <v>0.4</v>
      </c>
    </row>
    <row r="16" spans="1:5" s="5" customFormat="1" ht="5.25" customHeight="1" x14ac:dyDescent="0.25">
      <c r="A16" s="20"/>
      <c r="B16" s="17"/>
      <c r="C16" s="23"/>
      <c r="D16" s="23"/>
      <c r="E16" s="18"/>
    </row>
    <row r="17" spans="1:5" s="5" customFormat="1" ht="15" customHeight="1" x14ac:dyDescent="0.25">
      <c r="A17" s="5" t="s">
        <v>6</v>
      </c>
      <c r="B17" s="17"/>
      <c r="C17" s="23"/>
      <c r="D17" s="23"/>
      <c r="E17" s="18"/>
    </row>
    <row r="18" spans="1:5" s="5" customFormat="1" ht="15" customHeight="1" x14ac:dyDescent="0.25">
      <c r="A18" s="20" t="s">
        <v>7</v>
      </c>
      <c r="B18" s="17"/>
      <c r="C18" s="18"/>
      <c r="D18" s="19"/>
      <c r="E18" s="18"/>
    </row>
    <row r="19" spans="1:5" s="5" customFormat="1" ht="15" customHeight="1" x14ac:dyDescent="0.25">
      <c r="A19" s="20" t="s">
        <v>8</v>
      </c>
      <c r="B19" s="17"/>
      <c r="C19" s="18">
        <f>+C$9*C13</f>
        <v>65.985373820800007</v>
      </c>
      <c r="D19" s="19">
        <f>E19-C19</f>
        <v>0</v>
      </c>
      <c r="E19" s="18">
        <f>+E$9*E13</f>
        <v>65.985373820800007</v>
      </c>
    </row>
    <row r="20" spans="1:5" s="5" customFormat="1" ht="15" customHeight="1" x14ac:dyDescent="0.25">
      <c r="A20" s="20" t="s">
        <v>9</v>
      </c>
      <c r="B20" s="17"/>
      <c r="C20" s="19">
        <f>+C$9*C14</f>
        <v>4.7132409871999998</v>
      </c>
      <c r="D20" s="19">
        <f>E20-C20</f>
        <v>0</v>
      </c>
      <c r="E20" s="19">
        <f>+E$9*E14</f>
        <v>4.7132409871999998</v>
      </c>
    </row>
    <row r="21" spans="1:5" s="5" customFormat="1" ht="15" customHeight="1" x14ac:dyDescent="0.25">
      <c r="A21" s="20" t="s">
        <v>10</v>
      </c>
      <c r="B21" s="17"/>
      <c r="C21" s="19">
        <f>+C$9*C15</f>
        <v>47.132409872000004</v>
      </c>
      <c r="D21" s="19">
        <f>E21-C21</f>
        <v>0</v>
      </c>
      <c r="E21" s="19">
        <f>+E$9*E15</f>
        <v>47.132409872000004</v>
      </c>
    </row>
    <row r="22" spans="1:5" s="5" customFormat="1" ht="13" x14ac:dyDescent="0.3">
      <c r="B22" s="17"/>
      <c r="C22" s="24">
        <f>SUM(C18:C21)</f>
        <v>117.83102468000001</v>
      </c>
      <c r="D22" s="36">
        <f>SUM(D18:D21)</f>
        <v>0</v>
      </c>
      <c r="E22" s="24">
        <f>SUM(E19:E21)</f>
        <v>117.83102468000001</v>
      </c>
    </row>
    <row r="23" spans="1:5" s="5" customFormat="1" ht="5.25" customHeight="1" x14ac:dyDescent="0.25">
      <c r="B23" s="17"/>
      <c r="C23" s="19"/>
      <c r="D23" s="19"/>
      <c r="E23" s="18"/>
    </row>
    <row r="24" spans="1:5" s="5" customFormat="1" ht="15" customHeight="1" x14ac:dyDescent="0.25">
      <c r="A24" s="25" t="s">
        <v>11</v>
      </c>
      <c r="B24" s="26"/>
      <c r="C24" s="19"/>
      <c r="D24" s="19"/>
      <c r="E24" s="35"/>
    </row>
    <row r="25" spans="1:5" s="5" customFormat="1" ht="15" customHeight="1" x14ac:dyDescent="0.25">
      <c r="A25" s="20" t="s">
        <v>7</v>
      </c>
      <c r="B25" s="17"/>
      <c r="C25" s="34">
        <v>3.05278780045488E-2</v>
      </c>
      <c r="D25" s="34">
        <f>E25-C25</f>
        <v>-7.0786802774761223E-3</v>
      </c>
      <c r="E25" s="34">
        <v>2.3449197727072678E-2</v>
      </c>
    </row>
    <row r="26" spans="1:5" s="5" customFormat="1" ht="15" customHeight="1" x14ac:dyDescent="0.25">
      <c r="A26" s="20" t="s">
        <v>8</v>
      </c>
      <c r="B26" s="17"/>
      <c r="C26" s="28">
        <f>C25</f>
        <v>3.05278780045488E-2</v>
      </c>
      <c r="D26" s="34">
        <f>E26-C26</f>
        <v>-7.0786802774761223E-3</v>
      </c>
      <c r="E26" s="28">
        <f>E25</f>
        <v>2.3449197727072678E-2</v>
      </c>
    </row>
    <row r="27" spans="1:5" s="5" customFormat="1" ht="15" customHeight="1" x14ac:dyDescent="0.25">
      <c r="A27" s="20" t="s">
        <v>9</v>
      </c>
      <c r="B27" s="27"/>
      <c r="C27" s="28">
        <v>2.75E-2</v>
      </c>
      <c r="D27" s="19">
        <f>E27-C27</f>
        <v>0</v>
      </c>
      <c r="E27" s="28">
        <v>2.75E-2</v>
      </c>
    </row>
    <row r="28" spans="1:5" s="5" customFormat="1" ht="15" customHeight="1" x14ac:dyDescent="0.25">
      <c r="A28" s="20" t="s">
        <v>10</v>
      </c>
      <c r="B28" s="17"/>
      <c r="C28" s="28">
        <v>8.5199999999999998E-2</v>
      </c>
      <c r="D28" s="19">
        <f>E28-C28</f>
        <v>0</v>
      </c>
      <c r="E28" s="28">
        <v>8.5199999999999998E-2</v>
      </c>
    </row>
    <row r="29" spans="1:5" s="5" customFormat="1" ht="5.25" customHeight="1" x14ac:dyDescent="0.25">
      <c r="B29" s="13"/>
      <c r="C29" s="19"/>
      <c r="D29" s="19"/>
      <c r="E29" s="18"/>
    </row>
    <row r="30" spans="1:5" s="5" customFormat="1" ht="15" customHeight="1" x14ac:dyDescent="0.25">
      <c r="A30" s="5" t="s">
        <v>12</v>
      </c>
      <c r="B30" s="13"/>
      <c r="C30" s="23"/>
      <c r="D30" s="23"/>
      <c r="E30" s="18"/>
    </row>
    <row r="31" spans="1:5" s="5" customFormat="1" ht="15" customHeight="1" x14ac:dyDescent="0.3">
      <c r="A31" s="20" t="s">
        <v>7</v>
      </c>
      <c r="B31" s="17"/>
      <c r="C31" s="33">
        <f>+C18*C25</f>
        <v>0</v>
      </c>
      <c r="D31" s="32">
        <f>E31-C31</f>
        <v>0</v>
      </c>
      <c r="E31" s="33">
        <f>E18*E25</f>
        <v>0</v>
      </c>
    </row>
    <row r="32" spans="1:5" s="5" customFormat="1" ht="15" customHeight="1" x14ac:dyDescent="0.3">
      <c r="A32" s="20" t="s">
        <v>8</v>
      </c>
      <c r="B32" s="17"/>
      <c r="C32" s="53">
        <f>+C19*C26</f>
        <v>2.0143934420859306</v>
      </c>
      <c r="D32" s="54">
        <f>E32-C32</f>
        <v>-0.46708936426718606</v>
      </c>
      <c r="E32" s="53">
        <f>E19*E26</f>
        <v>1.5473040778187446</v>
      </c>
    </row>
    <row r="33" spans="1:5" s="5" customFormat="1" ht="15" customHeight="1" x14ac:dyDescent="0.3">
      <c r="A33" s="20" t="s">
        <v>9</v>
      </c>
      <c r="B33" s="13"/>
      <c r="C33" s="53">
        <f>+C20*C27</f>
        <v>0.129614127148</v>
      </c>
      <c r="D33" s="32">
        <f>E33-C33</f>
        <v>0</v>
      </c>
      <c r="E33" s="53">
        <f>E20*E27</f>
        <v>0.129614127148</v>
      </c>
    </row>
    <row r="34" spans="1:5" s="5" customFormat="1" ht="15" customHeight="1" x14ac:dyDescent="0.3">
      <c r="A34" s="20" t="s">
        <v>13</v>
      </c>
      <c r="B34" s="13"/>
      <c r="C34" s="54">
        <f>SUM(C31:C33)</f>
        <v>2.1440075692339304</v>
      </c>
      <c r="D34" s="54">
        <f>E34-C34</f>
        <v>-0.46708936426718584</v>
      </c>
      <c r="E34" s="54">
        <f>SUM(E31:E33)</f>
        <v>1.6769182049667446</v>
      </c>
    </row>
    <row r="35" spans="1:5" s="5" customFormat="1" ht="15" customHeight="1" x14ac:dyDescent="0.3">
      <c r="A35" s="20"/>
      <c r="B35" s="13"/>
      <c r="C35" s="29"/>
      <c r="D35" s="29"/>
      <c r="E35" s="33"/>
    </row>
    <row r="36" spans="1:5" s="5" customFormat="1" ht="15" customHeight="1" x14ac:dyDescent="0.3">
      <c r="A36" s="20" t="s">
        <v>10</v>
      </c>
      <c r="B36" s="13"/>
      <c r="C36" s="54">
        <f>+C21*C28</f>
        <v>4.0156813210943998</v>
      </c>
      <c r="D36" s="32">
        <f>E36-C36</f>
        <v>0</v>
      </c>
      <c r="E36" s="54">
        <f>+E21*E28</f>
        <v>4.0156813210943998</v>
      </c>
    </row>
    <row r="37" spans="1:5" s="5" customFormat="1" ht="12.5" x14ac:dyDescent="0.25">
      <c r="B37" s="11"/>
      <c r="C37" s="30"/>
      <c r="D37" s="30"/>
      <c r="E37" s="31"/>
    </row>
  </sheetData>
  <printOptions horizontalCentered="1"/>
  <pageMargins left="0.75" right="0.75" top="1.5" bottom="1" header="0.5" footer="0.5"/>
  <pageSetup scale="89" orientation="landscape" r:id="rId1"/>
  <headerFooter alignWithMargins="0">
    <oddHeader xml:space="preserve">&amp;RFiled: 2020-01-27
EB-2019-0178
Draft Rate Order
Exhibit 1.4
Page &amp;P of &amp;N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showGridLines="0" tabSelected="1" zoomScale="70" zoomScaleNormal="70" zoomScaleSheetLayoutView="100" zoomScalePageLayoutView="85" workbookViewId="0"/>
  </sheetViews>
  <sheetFormatPr defaultColWidth="9.08984375" defaultRowHeight="14" x14ac:dyDescent="0.3"/>
  <cols>
    <col min="1" max="1" width="24.81640625" style="3" bestFit="1" customWidth="1"/>
    <col min="2" max="2" width="3.08984375" style="3" customWidth="1"/>
    <col min="3" max="4" width="17.6328125" style="3" customWidth="1"/>
    <col min="5" max="5" width="23.6328125" style="3" customWidth="1"/>
    <col min="6" max="6" width="23.90625" style="3" bestFit="1" customWidth="1"/>
    <col min="7" max="7" width="22.54296875" style="3" bestFit="1" customWidth="1"/>
    <col min="8" max="8" width="14.36328125" style="3" customWidth="1"/>
    <col min="9" max="9" width="15.81640625" style="3" customWidth="1"/>
    <col min="10" max="10" width="13.36328125" style="3" customWidth="1"/>
    <col min="11" max="16384" width="9.08984375" style="3"/>
  </cols>
  <sheetData>
    <row r="1" spans="1:8" s="41" customFormat="1" ht="15.5" x14ac:dyDescent="0.35">
      <c r="A1" s="1" t="s">
        <v>0</v>
      </c>
      <c r="B1" s="42"/>
      <c r="C1" s="42"/>
      <c r="D1" s="42"/>
      <c r="E1" s="42"/>
      <c r="F1" s="42"/>
      <c r="G1" s="42"/>
      <c r="H1" s="42"/>
    </row>
    <row r="2" spans="1:8" s="41" customFormat="1" ht="15.5" x14ac:dyDescent="0.35">
      <c r="A2" s="1" t="s">
        <v>1</v>
      </c>
      <c r="B2" s="42"/>
      <c r="C2" s="42"/>
      <c r="D2" s="42"/>
      <c r="E2" s="42"/>
      <c r="F2" s="42"/>
      <c r="G2" s="42"/>
      <c r="H2" s="42"/>
    </row>
    <row r="3" spans="1:8" s="41" customFormat="1" ht="15.5" x14ac:dyDescent="0.35">
      <c r="A3" s="1"/>
      <c r="B3" s="42"/>
      <c r="C3" s="42"/>
      <c r="D3" s="42"/>
      <c r="E3" s="42"/>
      <c r="F3" s="42"/>
      <c r="G3" s="42"/>
      <c r="H3" s="42"/>
    </row>
    <row r="4" spans="1:8" x14ac:dyDescent="0.3">
      <c r="A4" s="40" t="s">
        <v>26</v>
      </c>
      <c r="B4" s="40"/>
      <c r="C4" s="40"/>
    </row>
    <row r="5" spans="1:8" s="5" customFormat="1" ht="47.4" customHeight="1" x14ac:dyDescent="0.35">
      <c r="B5" s="4"/>
      <c r="C5" s="6" t="s">
        <v>2</v>
      </c>
      <c r="D5" s="40" t="s">
        <v>14</v>
      </c>
      <c r="E5" s="6" t="s">
        <v>34</v>
      </c>
    </row>
    <row r="6" spans="1:8" s="5" customFormat="1" ht="15" customHeight="1" x14ac:dyDescent="0.35">
      <c r="A6" s="7" t="s">
        <v>3</v>
      </c>
      <c r="B6" s="4"/>
      <c r="C6" s="8">
        <v>2020</v>
      </c>
      <c r="D6" s="8"/>
      <c r="E6" s="8" t="s">
        <v>29</v>
      </c>
    </row>
    <row r="7" spans="1:8" s="5" customFormat="1" ht="15" customHeight="1" x14ac:dyDescent="0.35">
      <c r="A7" s="9" t="s">
        <v>4</v>
      </c>
      <c r="B7" s="4"/>
      <c r="C7" s="10"/>
      <c r="D7" s="11"/>
      <c r="E7"/>
    </row>
    <row r="8" spans="1:8" s="5" customFormat="1" ht="5.25" customHeight="1" x14ac:dyDescent="0.3">
      <c r="A8" s="12"/>
      <c r="B8" s="13"/>
      <c r="C8" s="14"/>
      <c r="D8" s="15"/>
      <c r="E8"/>
    </row>
    <row r="9" spans="1:8" s="5" customFormat="1" ht="15" customHeight="1" x14ac:dyDescent="0.25">
      <c r="A9" s="16" t="s">
        <v>5</v>
      </c>
      <c r="B9" s="17"/>
      <c r="C9" s="18">
        <f>'Capital Structure 2.34%'!C9</f>
        <v>117.83102468</v>
      </c>
      <c r="D9" s="18">
        <v>0</v>
      </c>
      <c r="E9" s="18">
        <f>C9+D9</f>
        <v>117.83102468</v>
      </c>
    </row>
    <row r="10" spans="1:8" s="5" customFormat="1" ht="5.25" customHeight="1" x14ac:dyDescent="0.25">
      <c r="A10" s="16"/>
      <c r="B10" s="17"/>
      <c r="C10" s="19"/>
      <c r="D10" s="19"/>
      <c r="E10" s="18"/>
    </row>
    <row r="11" spans="1:8" s="5" customFormat="1" ht="15" customHeight="1" x14ac:dyDescent="0.25">
      <c r="A11" s="5" t="s">
        <v>6</v>
      </c>
      <c r="B11" s="17"/>
      <c r="C11" s="19"/>
      <c r="D11" s="19"/>
      <c r="E11" s="18"/>
    </row>
    <row r="12" spans="1:8" s="5" customFormat="1" ht="15" customHeight="1" x14ac:dyDescent="0.25">
      <c r="A12" s="20" t="s">
        <v>7</v>
      </c>
      <c r="B12" s="21"/>
      <c r="C12" s="22">
        <f>+C18/C9</f>
        <v>0</v>
      </c>
      <c r="D12" s="19">
        <f>D18/C9</f>
        <v>0</v>
      </c>
      <c r="E12" s="22">
        <f>C12+D12</f>
        <v>0</v>
      </c>
    </row>
    <row r="13" spans="1:8" s="5" customFormat="1" ht="15" customHeight="1" x14ac:dyDescent="0.25">
      <c r="A13" s="20" t="s">
        <v>8</v>
      </c>
      <c r="B13" s="21"/>
      <c r="C13" s="22">
        <f>0.56-C12</f>
        <v>0.56000000000000005</v>
      </c>
      <c r="D13" s="19">
        <f>E13-C13</f>
        <v>0</v>
      </c>
      <c r="E13" s="22">
        <f>0.56-E12</f>
        <v>0.56000000000000005</v>
      </c>
    </row>
    <row r="14" spans="1:8" s="5" customFormat="1" ht="15" customHeight="1" x14ac:dyDescent="0.3">
      <c r="A14" s="20" t="s">
        <v>9</v>
      </c>
      <c r="B14" s="17"/>
      <c r="C14" s="22">
        <v>0.04</v>
      </c>
      <c r="D14" s="36"/>
      <c r="E14" s="22">
        <f>C14+D14</f>
        <v>0.04</v>
      </c>
    </row>
    <row r="15" spans="1:8" s="5" customFormat="1" ht="15" customHeight="1" x14ac:dyDescent="0.25">
      <c r="A15" s="20" t="s">
        <v>10</v>
      </c>
      <c r="B15" s="17"/>
      <c r="C15" s="22">
        <v>0.4</v>
      </c>
      <c r="D15" s="19"/>
      <c r="E15" s="22">
        <f>C15+D15</f>
        <v>0.4</v>
      </c>
    </row>
    <row r="16" spans="1:8" s="5" customFormat="1" ht="5.25" customHeight="1" x14ac:dyDescent="0.25">
      <c r="A16" s="20"/>
      <c r="B16" s="17"/>
      <c r="C16" s="23"/>
      <c r="D16" s="23"/>
      <c r="E16" s="18"/>
    </row>
    <row r="17" spans="1:5" s="5" customFormat="1" ht="15" customHeight="1" x14ac:dyDescent="0.25">
      <c r="A17" s="5" t="s">
        <v>6</v>
      </c>
      <c r="B17" s="17"/>
      <c r="C17" s="23"/>
      <c r="D17" s="23"/>
      <c r="E17" s="18"/>
    </row>
    <row r="18" spans="1:5" s="5" customFormat="1" ht="15" customHeight="1" x14ac:dyDescent="0.25">
      <c r="A18" s="20" t="s">
        <v>7</v>
      </c>
      <c r="B18" s="17"/>
      <c r="C18" s="18"/>
      <c r="D18" s="19"/>
      <c r="E18" s="18"/>
    </row>
    <row r="19" spans="1:5" s="5" customFormat="1" ht="15" customHeight="1" x14ac:dyDescent="0.25">
      <c r="A19" s="20" t="s">
        <v>8</v>
      </c>
      <c r="B19" s="17"/>
      <c r="C19" s="18">
        <f>+C$9*C13</f>
        <v>65.985373820800007</v>
      </c>
      <c r="D19" s="19">
        <f>E19-C19</f>
        <v>0</v>
      </c>
      <c r="E19" s="18">
        <f>+E$9*E13</f>
        <v>65.985373820800007</v>
      </c>
    </row>
    <row r="20" spans="1:5" s="5" customFormat="1" ht="15" customHeight="1" x14ac:dyDescent="0.25">
      <c r="A20" s="20" t="s">
        <v>9</v>
      </c>
      <c r="B20" s="17"/>
      <c r="C20" s="19">
        <f>+C$9*C14</f>
        <v>4.7132409871999998</v>
      </c>
      <c r="D20" s="19">
        <f>E20-C20</f>
        <v>0</v>
      </c>
      <c r="E20" s="19">
        <f>+E$9*E14</f>
        <v>4.7132409871999998</v>
      </c>
    </row>
    <row r="21" spans="1:5" s="5" customFormat="1" ht="15" customHeight="1" x14ac:dyDescent="0.25">
      <c r="A21" s="20" t="s">
        <v>10</v>
      </c>
      <c r="B21" s="17"/>
      <c r="C21" s="19">
        <f>+C$9*C15</f>
        <v>47.132409872000004</v>
      </c>
      <c r="D21" s="19">
        <f>E21-C21</f>
        <v>0</v>
      </c>
      <c r="E21" s="19">
        <f>+E$9*E15</f>
        <v>47.132409872000004</v>
      </c>
    </row>
    <row r="22" spans="1:5" s="5" customFormat="1" ht="13" x14ac:dyDescent="0.3">
      <c r="B22" s="17"/>
      <c r="C22" s="24">
        <f>SUM(C18:C21)</f>
        <v>117.83102468000001</v>
      </c>
      <c r="D22" s="36">
        <f>SUM(D18:D21)</f>
        <v>0</v>
      </c>
      <c r="E22" s="24">
        <f>SUM(E19:E21)</f>
        <v>117.83102468000001</v>
      </c>
    </row>
    <row r="23" spans="1:5" s="5" customFormat="1" ht="5.25" customHeight="1" x14ac:dyDescent="0.25">
      <c r="B23" s="17"/>
      <c r="C23" s="19"/>
      <c r="D23" s="19"/>
      <c r="E23" s="18"/>
    </row>
    <row r="24" spans="1:5" s="5" customFormat="1" ht="15" customHeight="1" x14ac:dyDescent="0.25">
      <c r="A24" s="25" t="s">
        <v>11</v>
      </c>
      <c r="B24" s="26"/>
      <c r="C24" s="19"/>
      <c r="D24" s="19"/>
      <c r="E24" s="35"/>
    </row>
    <row r="25" spans="1:5" s="5" customFormat="1" ht="15" customHeight="1" x14ac:dyDescent="0.25">
      <c r="A25" s="20" t="s">
        <v>7</v>
      </c>
      <c r="B25" s="17"/>
      <c r="C25" s="39">
        <f>'Capital Structure 2.34%'!C25</f>
        <v>3.05278780045488E-2</v>
      </c>
      <c r="D25" s="39">
        <f>E25-C25</f>
        <v>-4.7191201849840839E-3</v>
      </c>
      <c r="E25" s="39">
        <f>E43</f>
        <v>2.5808757819564716E-2</v>
      </c>
    </row>
    <row r="26" spans="1:5" s="5" customFormat="1" ht="15" customHeight="1" x14ac:dyDescent="0.25">
      <c r="A26" s="20" t="s">
        <v>8</v>
      </c>
      <c r="B26" s="17"/>
      <c r="C26" s="28">
        <f>C25</f>
        <v>3.05278780045488E-2</v>
      </c>
      <c r="D26" s="39">
        <f>E26-C26</f>
        <v>-4.7191201849840839E-3</v>
      </c>
      <c r="E26" s="28">
        <f>E25</f>
        <v>2.5808757819564716E-2</v>
      </c>
    </row>
    <row r="27" spans="1:5" s="5" customFormat="1" ht="15" customHeight="1" x14ac:dyDescent="0.25">
      <c r="A27" s="20" t="s">
        <v>9</v>
      </c>
      <c r="B27" s="27"/>
      <c r="C27" s="28">
        <v>2.75E-2</v>
      </c>
      <c r="D27" s="19">
        <f>E27-C27</f>
        <v>0</v>
      </c>
      <c r="E27" s="28">
        <v>2.75E-2</v>
      </c>
    </row>
    <row r="28" spans="1:5" s="5" customFormat="1" ht="15" customHeight="1" x14ac:dyDescent="0.25">
      <c r="A28" s="20" t="s">
        <v>10</v>
      </c>
      <c r="B28" s="17"/>
      <c r="C28" s="28">
        <v>8.5199999999999998E-2</v>
      </c>
      <c r="D28" s="19">
        <f>E28-C28</f>
        <v>0</v>
      </c>
      <c r="E28" s="28">
        <v>8.5199999999999998E-2</v>
      </c>
    </row>
    <row r="29" spans="1:5" s="5" customFormat="1" ht="5.25" customHeight="1" x14ac:dyDescent="0.25">
      <c r="B29" s="13"/>
      <c r="C29" s="19"/>
      <c r="D29" s="19"/>
      <c r="E29" s="18"/>
    </row>
    <row r="30" spans="1:5" s="5" customFormat="1" ht="15" customHeight="1" x14ac:dyDescent="0.25">
      <c r="A30" s="5" t="s">
        <v>12</v>
      </c>
      <c r="B30" s="13"/>
      <c r="C30" s="23"/>
      <c r="D30" s="23"/>
      <c r="E30" s="18"/>
    </row>
    <row r="31" spans="1:5" s="5" customFormat="1" ht="15" customHeight="1" x14ac:dyDescent="0.3">
      <c r="A31" s="20" t="s">
        <v>7</v>
      </c>
      <c r="B31" s="17"/>
      <c r="C31" s="33">
        <f>+C18*C25</f>
        <v>0</v>
      </c>
      <c r="D31" s="32">
        <f>E31-C31</f>
        <v>0</v>
      </c>
      <c r="E31" s="33">
        <f>E18*E25</f>
        <v>0</v>
      </c>
    </row>
    <row r="32" spans="1:5" s="5" customFormat="1" ht="15" customHeight="1" x14ac:dyDescent="0.3">
      <c r="A32" s="20" t="s">
        <v>8</v>
      </c>
      <c r="B32" s="17"/>
      <c r="C32" s="53">
        <f>+C19*C26</f>
        <v>2.0143934420859306</v>
      </c>
      <c r="D32" s="54">
        <f>E32-C32</f>
        <v>-0.31139290951145759</v>
      </c>
      <c r="E32" s="53">
        <f>E19*E26</f>
        <v>1.703000532574473</v>
      </c>
    </row>
    <row r="33" spans="1:7" s="5" customFormat="1" ht="15" customHeight="1" x14ac:dyDescent="0.3">
      <c r="A33" s="20" t="s">
        <v>9</v>
      </c>
      <c r="B33" s="13"/>
      <c r="C33" s="53">
        <f>+C20*C27</f>
        <v>0.129614127148</v>
      </c>
      <c r="D33" s="32">
        <f>E33-C33</f>
        <v>0</v>
      </c>
      <c r="E33" s="53">
        <f>E20*E27</f>
        <v>0.129614127148</v>
      </c>
    </row>
    <row r="34" spans="1:7" s="5" customFormat="1" ht="15" customHeight="1" x14ac:dyDescent="0.3">
      <c r="A34" s="20" t="s">
        <v>13</v>
      </c>
      <c r="B34" s="13"/>
      <c r="C34" s="54">
        <f>SUM(C31:C33)</f>
        <v>2.1440075692339304</v>
      </c>
      <c r="D34" s="54">
        <f>E34-C34</f>
        <v>-0.31139290951145737</v>
      </c>
      <c r="E34" s="54">
        <f>SUM(E31:E33)</f>
        <v>1.8326146597224731</v>
      </c>
    </row>
    <row r="35" spans="1:7" s="5" customFormat="1" ht="15" customHeight="1" x14ac:dyDescent="0.3">
      <c r="A35" s="20"/>
      <c r="B35" s="13"/>
      <c r="C35" s="29"/>
      <c r="D35" s="29"/>
      <c r="E35" s="33"/>
    </row>
    <row r="36" spans="1:7" s="5" customFormat="1" ht="15" customHeight="1" x14ac:dyDescent="0.3">
      <c r="A36" s="20" t="s">
        <v>10</v>
      </c>
      <c r="B36" s="13"/>
      <c r="C36" s="54">
        <f>+C21*C28</f>
        <v>4.0156813210943998</v>
      </c>
      <c r="D36" s="32">
        <f>E36-C36</f>
        <v>0</v>
      </c>
      <c r="E36" s="54">
        <f>+E21*E28</f>
        <v>4.0156813210943998</v>
      </c>
    </row>
    <row r="37" spans="1:7" s="5" customFormat="1" ht="12.5" x14ac:dyDescent="0.25">
      <c r="B37" s="11"/>
      <c r="C37" s="30"/>
      <c r="D37" s="30"/>
      <c r="E37" s="31"/>
    </row>
    <row r="39" spans="1:7" x14ac:dyDescent="0.3">
      <c r="E39" s="55" t="s">
        <v>30</v>
      </c>
      <c r="F39" s="66"/>
      <c r="G39" s="67"/>
    </row>
    <row r="40" spans="1:7" x14ac:dyDescent="0.3">
      <c r="E40" s="56"/>
      <c r="F40" s="65"/>
      <c r="G40" s="57"/>
    </row>
    <row r="41" spans="1:7" x14ac:dyDescent="0.3">
      <c r="E41" s="58">
        <f>C25</f>
        <v>3.05278780045488E-2</v>
      </c>
      <c r="F41" s="63" t="s">
        <v>35</v>
      </c>
      <c r="G41" s="57"/>
    </row>
    <row r="42" spans="1:7" x14ac:dyDescent="0.3">
      <c r="E42" s="59">
        <f>'Capital Structure 2.34%'!E25</f>
        <v>2.3449197727072678E-2</v>
      </c>
      <c r="F42" s="64" t="s">
        <v>36</v>
      </c>
      <c r="G42" s="57"/>
    </row>
    <row r="43" spans="1:7" x14ac:dyDescent="0.3">
      <c r="E43" s="60">
        <f>(4/12*E41)+(8/12*E42)</f>
        <v>2.5808757819564716E-2</v>
      </c>
      <c r="F43" s="64" t="s">
        <v>37</v>
      </c>
      <c r="G43" s="57"/>
    </row>
    <row r="44" spans="1:7" x14ac:dyDescent="0.3">
      <c r="D44" s="38"/>
      <c r="E44" s="61"/>
      <c r="F44" s="68"/>
      <c r="G44" s="62"/>
    </row>
    <row r="46" spans="1:7" x14ac:dyDescent="0.3">
      <c r="D46" s="38"/>
    </row>
  </sheetData>
  <printOptions horizontalCentered="1"/>
  <pageMargins left="0.75" right="0.75" top="1.5" bottom="1" header="0.5" footer="0.5"/>
  <pageSetup scale="72" orientation="landscape" r:id="rId1"/>
  <headerFooter alignWithMargins="0">
    <oddHeader xml:space="preserve">&amp;RFiled: 2020-01-27
EB-2019-0178
Draft Rate Order
Exhibit 1.4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gulatory Affairs Proceeding" ma:contentTypeID="0x01010061EC7F66509FFD4DA0B1B261A86BE77300667AE21F174C34409B8DD67BA2C7FAF8" ma:contentTypeVersion="30" ma:contentTypeDescription="Meta data that will be applied to all documents added to the proceeding document folder" ma:contentTypeScope="" ma:versionID="fe151179a90ab75710eb2c7ca7d0fcc0">
  <xsd:schema xmlns:xsd="http://www.w3.org/2001/XMLSchema" xmlns:xs="http://www.w3.org/2001/XMLSchema" xmlns:p="http://schemas.microsoft.com/office/2006/metadata/properties" xmlns:ns2="f9175001-c430-4d57-adde-c1c10539e919" xmlns:ns3="ea909525-6dd5-47d7-9eed-71e77e5cedc6" xmlns:ns4="f0af1d65-dfd0-4b99-b523-def3a954563f" xmlns:ns5="31a38067-a042-4e0e-9037-517587b10700" xmlns:ns6="95f47813-6223-4a6f-8345-4f354f0b8e15" targetNamespace="http://schemas.microsoft.com/office/2006/metadata/properties" ma:root="true" ma:fieldsID="993af36980331d5f8daae2211ca73989" ns2:_="" ns3:_="" ns4:_="" ns5:_="" ns6:_="">
    <xsd:import namespace="f9175001-c430-4d57-adde-c1c10539e919"/>
    <xsd:import namespace="ea909525-6dd5-47d7-9eed-71e77e5cedc6"/>
    <xsd:import namespace="f0af1d65-dfd0-4b99-b523-def3a954563f"/>
    <xsd:import namespace="31a38067-a042-4e0e-9037-517587b10700"/>
    <xsd:import namespace="95f47813-6223-4a6f-8345-4f354f0b8e15"/>
    <xsd:element name="properties">
      <xsd:complexType>
        <xsd:sequence>
          <xsd:element name="documentManagement">
            <xsd:complexType>
              <xsd:all>
                <xsd:element ref="ns2:Applicant" minOccurs="0"/>
                <xsd:element ref="ns2:Case_x0020_Number_x002f_Docket_x0020_Number" minOccurs="0"/>
                <xsd:element ref="ns2:Case_x0020_Type"/>
                <xsd:element ref="ns2:Document_x0020_Type"/>
                <xsd:element ref="ns2:Issue_x0020_Date"/>
                <xsd:element ref="ns2:Jurisdiction"/>
                <xsd:element ref="ns3:Authoring_x0020_Party" minOccurs="0"/>
                <xsd:element ref="ns3:Filing_x0020_Status" minOccurs="0"/>
                <xsd:element ref="ns4:Hydro_x0020_One_x0020_Data_x0020_Classification" minOccurs="0"/>
                <xsd:element ref="ns5:RA_x0020_Contact" minOccurs="0"/>
                <xsd:element ref="ns6:Witness" minOccurs="0"/>
                <xsd:element ref="ns6:Draft_x0020_Ready" minOccurs="0"/>
                <xsd:element ref="ns6:RA_x0020_Approved" minOccurs="0"/>
                <xsd:element ref="ns6:Dir_Approved" minOccurs="0"/>
                <xsd:element ref="ns6:Dir_x0020_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75001-c430-4d57-adde-c1c10539e919" elementFormDefault="qualified">
    <xsd:import namespace="http://schemas.microsoft.com/office/2006/documentManagement/types"/>
    <xsd:import namespace="http://schemas.microsoft.com/office/infopath/2007/PartnerControls"/>
    <xsd:element name="Applicant" ma:index="8" nillable="true" ma:displayName="Applicant" ma:description="Applicant(s) for the case" ma:internalName="Applicant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"/>
                        <xsd:enumeration value="Enbridge Gas Distribution"/>
                        <xsd:enumeration value="Union Gas Limited"/>
                        <xsd:enumeration value="Toronto Hydro Electric System"/>
                        <xsd:enumeration value="Enersource"/>
                        <xsd:enumeration value="Hydro Ottawa"/>
                        <xsd:enumeration value="Powerstream"/>
                        <xsd:enumeration value="Veridian Connections"/>
                        <xsd:enumeration value="Great Lakes Power"/>
                        <xsd:enumeration value="Ontario Power Generation"/>
                        <xsd:enumeration value="Independent Electricity System Operator"/>
                        <xsd:enumeration value="Ontario Power Authority"/>
                        <xsd:enumeration value="Ontario Energy Board"/>
                        <xsd:enumeration value="Hydro One Brampton"/>
                        <xsd:enumeration value="Hydro One Remote Communitie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se_x0020_Number_x002f_Docket_x0020_Number" ma:index="9" nillable="true" ma:displayName="Case Number/Docket Number" ma:description="If there is an associated case number please enter it." ma:internalName="Case_x0020_Number_x002F_Docket_x0020_Number">
      <xsd:simpleType>
        <xsd:restriction base="dms:Text">
          <xsd:maxLength value="255"/>
        </xsd:restriction>
      </xsd:simpleType>
    </xsd:element>
    <xsd:element name="Case_x0020_Type" ma:index="10" ma:displayName="Case Type" ma:default="Electricity" ma:description="Select the type of proceeding this document pertains to." ma:format="RadioButtons" ma:internalName="Case_x0020_Type">
      <xsd:simpleType>
        <xsd:restriction base="dms:Choice">
          <xsd:enumeration value="Electricity"/>
          <xsd:enumeration value="Gas"/>
          <xsd:enumeration value="Electric &amp; Gas"/>
        </xsd:restriction>
      </xsd:simpleType>
    </xsd:element>
    <xsd:element name="Document_x0020_Type" ma:index="11" ma:displayName="Document Type" ma:description="Please choose the type of document being submitted." ma:format="Dropdown" ma:internalName="Document_x0020_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Issue_x0020_Date" ma:index="12" ma:displayName="Issue Date" ma:description="Date the document was issued." ma:format="DateOnly" ma:internalName="Issue_x0020_Date">
      <xsd:simpleType>
        <xsd:restriction base="dms:DateTime"/>
      </xsd:simpleType>
    </xsd:element>
    <xsd:element name="Jurisdiction" ma:index="13" ma:displayName="Jurisdiction" ma:default="OEB" ma:description="Jurisdiction the proceeding is happening in." ma:format="RadioButtons" ma:internalName="Jurisdiction">
      <xsd:simpleType>
        <xsd:restriction base="dms:Choice">
          <xsd:enumeration value="OEB"/>
          <xsd:enumeration value="Canada"/>
          <xsd:enumeration value="United States"/>
          <xsd:enumeration value="Oth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9525-6dd5-47d7-9eed-71e77e5cedc6" elementFormDefault="qualified">
    <xsd:import namespace="http://schemas.microsoft.com/office/2006/documentManagement/types"/>
    <xsd:import namespace="http://schemas.microsoft.com/office/infopath/2007/PartnerControls"/>
    <xsd:element name="Authoring_x0020_Party" ma:index="14" nillable="true" ma:displayName="Authoring Party" ma:default="Hydro One Networks - HONI" ma:format="Dropdown" ma:internalName="Authoring_x0020_Party" ma:readOnly="false">
      <xsd:simpleType>
        <xsd:union memberTypes="dms:Text">
          <xsd:simpleType>
            <xsd:restriction base="dms:Choice">
              <xsd:enumeration value="Hydro One Networks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Filing_x0020_Status" ma:index="15" nillable="true" ma:displayName="Filing Status" ma:default="Draft" ma:description="Filed means that the document has been sent to the OEB." ma:format="RadioButtons" ma:internalName="Filing_x0020_Status">
      <xsd:simpleType>
        <xsd:restriction base="dms:Choice">
          <xsd:enumeration value="Draft"/>
          <xsd:enumeration value="Fil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f1d65-dfd0-4b99-b523-def3a954563f" elementFormDefault="qualified">
    <xsd:import namespace="http://schemas.microsoft.com/office/2006/documentManagement/types"/>
    <xsd:import namespace="http://schemas.microsoft.com/office/infopath/2007/PartnerControls"/>
    <xsd:element name="Hydro_x0020_One_x0020_Data_x0020_Classification" ma:index="16" nillable="true" ma:displayName="Hydro One Data Classification" ma:default="Internal Use" ma:format="RadioButtons" ma:internalName="Hydro_x0020_One_x0020_Data_x0020_Classification" ma:readOnly="false">
      <xsd:simpleType>
        <xsd:restriction base="dms:Choice">
          <xsd:enumeration value="Secret"/>
          <xsd:enumeration value="Confidential"/>
          <xsd:enumeration value="Internal Use"/>
          <xsd:enumeration value="Publi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38067-a042-4e0e-9037-517587b10700" elementFormDefault="qualified">
    <xsd:import namespace="http://schemas.microsoft.com/office/2006/documentManagement/types"/>
    <xsd:import namespace="http://schemas.microsoft.com/office/infopath/2007/PartnerControls"/>
    <xsd:element name="RA_x0020_Contact" ma:index="17" nillable="true" ma:displayName="RA Contact" ma:default="Jeffrey Smith" ma:format="Dropdown" ma:internalName="RA_x0020_Contact">
      <xsd:simpleType>
        <xsd:union memberTypes="dms:Text">
          <xsd:simpleType>
            <xsd:restriction base="dms:Choice">
              <xsd:enumeration value="Jeffrey Smith"/>
              <xsd:enumeration value="Joanne Richardson"/>
              <xsd:enumeration value="Kathleen Burke"/>
              <xsd:enumeration value="Henry Andre"/>
              <xsd:enumeration value="Jason Savulak"/>
              <xsd:enumeration value="Carolyn Russell"/>
              <xsd:enumeration value="Stephen Vetsis"/>
              <xsd:enumeration value="Philip Poo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47813-6223-4a6f-8345-4f354f0b8e15" elementFormDefault="qualified">
    <xsd:import namespace="http://schemas.microsoft.com/office/2006/documentManagement/types"/>
    <xsd:import namespace="http://schemas.microsoft.com/office/infopath/2007/PartnerControls"/>
    <xsd:element name="Witness" ma:index="18" nillable="true" ma:displayName="Witness" ma:internalName="Witness">
      <xsd:simpleType>
        <xsd:restriction base="dms:Text">
          <xsd:maxLength value="255"/>
        </xsd:restriction>
      </xsd:simpleType>
    </xsd:element>
    <xsd:element name="Draft_x0020_Ready" ma:index="19" nillable="true" ma:displayName="Draft Ready" ma:default="0" ma:internalName="Draft_x0020_Ready">
      <xsd:simpleType>
        <xsd:restriction base="dms:Boolean"/>
      </xsd:simpleType>
    </xsd:element>
    <xsd:element name="RA_x0020_Approved" ma:index="20" nillable="true" ma:displayName="RA Approved" ma:default="0" ma:internalName="RA_x0020_Approved">
      <xsd:simpleType>
        <xsd:restriction base="dms:Boolean"/>
      </xsd:simpleType>
    </xsd:element>
    <xsd:element name="Dir_Approved" ma:index="21" nillable="true" ma:displayName="Dir_Approved" ma:default="0" ma:internalName="Dir_Approved">
      <xsd:simpleType>
        <xsd:restriction base="dms:Boolean"/>
      </xsd:simpleType>
    </xsd:element>
    <xsd:element name="Dir_x0020_Approved" ma:index="23" nillable="true" ma:displayName="Dir Approved" ma:default="0" ma:internalName="Dir_x0020_Approv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2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ing_x0020_Status xmlns="ea909525-6dd5-47d7-9eed-71e77e5cedc6">Draft</Filing_x0020_Status>
    <Case_x0020_Number_x002f_Docket_x0020_Number xmlns="f9175001-c430-4d57-adde-c1c10539e919">EB-2020-0225</Case_x0020_Number_x002f_Docket_x0020_Number>
    <Issue_x0020_Date xmlns="f9175001-c430-4d57-adde-c1c10539e919">2020-11-06T05:00:00+00:00</Issue_x0020_Date>
    <Authoring_x0020_Party xmlns="ea909525-6dd5-47d7-9eed-71e77e5cedc6">Hydro One Networks - HONI</Authoring_x0020_Party>
    <Applicant xmlns="f9175001-c430-4d57-adde-c1c10539e919">
      <Value>NRLP</Value>
    </Applicant>
    <Jurisdiction xmlns="f9175001-c430-4d57-adde-c1c10539e919">Canada</Jurisdiction>
    <Draft_x0020_Ready xmlns="95f47813-6223-4a6f-8345-4f354f0b8e15">false</Draft_x0020_Ready>
    <RA_x0020_Approved xmlns="95f47813-6223-4a6f-8345-4f354f0b8e15">false</RA_x0020_Approved>
    <Case_x0020_Type xmlns="f9175001-c430-4d57-adde-c1c10539e919">Electricity</Case_x0020_Type>
    <Dir_x0020_Approved xmlns="95f47813-6223-4a6f-8345-4f354f0b8e15">false</Dir_x0020_Approved>
    <Document_x0020_Type xmlns="f9175001-c430-4d57-adde-c1c10539e919">Interrogatory Response</Document_x0020_Type>
    <RA_x0020_Contact xmlns="31a38067-a042-4e0e-9037-517587b10700">Joanne Richardson</RA_x0020_Contact>
    <Hydro_x0020_One_x0020_Data_x0020_Classification xmlns="f0af1d65-dfd0-4b99-b523-def3a954563f">Internal Use</Hydro_x0020_One_x0020_Data_x0020_Classification>
    <Witness xmlns="95f47813-6223-4a6f-8345-4f354f0b8e15" xsi:nil="true"/>
    <Dir_Approved xmlns="95f47813-6223-4a6f-8345-4f354f0b8e15">false</Dir_Approv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E996CA-B331-492E-BF16-52540F782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75001-c430-4d57-adde-c1c10539e919"/>
    <ds:schemaRef ds:uri="ea909525-6dd5-47d7-9eed-71e77e5cedc6"/>
    <ds:schemaRef ds:uri="f0af1d65-dfd0-4b99-b523-def3a954563f"/>
    <ds:schemaRef ds:uri="31a38067-a042-4e0e-9037-517587b10700"/>
    <ds:schemaRef ds:uri="95f47813-6223-4a6f-8345-4f354f0b8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2A7FB9-978F-40DD-A432-5FC0180AD6CD}">
  <ds:schemaRefs>
    <ds:schemaRef ds:uri="31a38067-a042-4e0e-9037-517587b10700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9175001-c430-4d57-adde-c1c10539e919"/>
    <ds:schemaRef ds:uri="http://schemas.openxmlformats.org/package/2006/metadata/core-properties"/>
    <ds:schemaRef ds:uri="http://purl.org/dc/terms/"/>
    <ds:schemaRef ds:uri="f0af1d65-dfd0-4b99-b523-def3a954563f"/>
    <ds:schemaRef ds:uri="95f47813-6223-4a6f-8345-4f354f0b8e15"/>
    <ds:schemaRef ds:uri="ea909525-6dd5-47d7-9eed-71e77e5cedc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36F598-A5BE-4917-B982-F0B6A1FB67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OEB Staff Qu #5</vt:lpstr>
      <vt:lpstr>Capital Structure 2.34%</vt:lpstr>
      <vt:lpstr>Capital Structure 2.58%</vt:lpstr>
      <vt:lpstr>'Capital Structure 2.34%'!Print_Area</vt:lpstr>
      <vt:lpstr>'Capital Structure 2.58%'!Print_Area</vt:lpstr>
      <vt:lpstr>'OEB Staff Qu #5'!Print_Area</vt:lpstr>
    </vt:vector>
  </TitlesOfParts>
  <Company>Hydro One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OEBStaff-Q5-01</dc:title>
  <dc:creator>MOLINA Carla</dc:creator>
  <cp:lastModifiedBy>AUBIN Danielle</cp:lastModifiedBy>
  <dcterms:created xsi:type="dcterms:W3CDTF">2020-11-04T21:19:07Z</dcterms:created>
  <dcterms:modified xsi:type="dcterms:W3CDTF">2020-11-06T14:50:46Z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0x01010061EC7F66509FFD4DA0B1B261A86BE77300667AE21F174C34409B8DD67BA2C7FAF8</vt:lpwstr>
  </property>
  <property fmtid="{D5CDD505-2E9C-101B-9397-08002B2CF9AE}" pid="3" name="Order">
    <vt:r8>150600</vt:r8>
  </property>
</Properties>
</file>