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ATE APPLICATIONS\2021 IRM\Filing Doc's\Models to file\"/>
    </mc:Choice>
  </mc:AlternateContent>
  <bookViews>
    <workbookView xWindow="0" yWindow="0" windowWidth="25200" windowHeight="11850" tabRatio="858" firstSheet="6" activeTab="12"/>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Summary'!$B$1:$R$138</definedName>
    <definedName name="_xlnm.Print_Area" localSheetId="6">'2. LRAMVA Threshold'!$A$1:$R$62</definedName>
    <definedName name="_xlnm.Print_Area" localSheetId="7">'3.  Distribution Rates'!$A$1:$P$134</definedName>
    <definedName name="_xlnm.Print_Area" localSheetId="8">'3-a.  Rate Class Allocations'!$A$1:$X$110</definedName>
    <definedName name="_xlnm.Print_Area" localSheetId="9">'4.  2011-2014 LRAM'!$A$1:$AM$533</definedName>
    <definedName name="_xlnm.Print_Area" localSheetId="10">'5.  2015-2020 LRAM'!$A:$AN</definedName>
    <definedName name="_xlnm.Print_Area" localSheetId="11">'6.  Carrying Charges'!$A$1:$W$239</definedName>
    <definedName name="_xlnm.Print_Area" localSheetId="12">'7.  Persistence Report'!$A$1:$BT$163</definedName>
    <definedName name="_xlnm.Print_Area" localSheetId="0">Contents!$A$1:$D$27</definedName>
    <definedName name="_xlnm.Print_Area" localSheetId="2">'LRAMVA Checklist Schematic'!$A$1:$H$31</definedName>
    <definedName name="_xlnm.Print_Titles" localSheetId="7">'3.  Distribution Rates'!$14:$14</definedName>
    <definedName name="_xlnm.Print_Titles" localSheetId="9">'4.  2011-2014 LRAM'!$B:$B</definedName>
    <definedName name="_xlnm.Print_Titles" localSheetId="12">'7.  Persistence Report'!$C:$J,'7.  Persistence Report'!$25:$26</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2" i="86" l="1"/>
  <c r="L33" i="86" s="1"/>
  <c r="K33" i="86"/>
  <c r="K32" i="86"/>
  <c r="E104" i="86"/>
  <c r="E103" i="86"/>
  <c r="D104" i="86"/>
  <c r="D103" i="86"/>
  <c r="H116" i="43" l="1"/>
  <c r="H118" i="43"/>
  <c r="H120" i="43"/>
  <c r="H122" i="43"/>
  <c r="H124" i="43"/>
  <c r="H110" i="43"/>
  <c r="F692" i="79" l="1"/>
  <c r="D692" i="79"/>
  <c r="F679" i="79"/>
  <c r="D679" i="79"/>
  <c r="F673" i="79"/>
  <c r="D673" i="79"/>
  <c r="F663" i="79"/>
  <c r="D663" i="79"/>
  <c r="F660" i="79"/>
  <c r="D660" i="79"/>
  <c r="F657" i="79"/>
  <c r="D657" i="79"/>
  <c r="C54" i="47" l="1"/>
  <c r="C55" i="47" s="1"/>
  <c r="P1048" i="79"/>
  <c r="O1048" i="79"/>
  <c r="E1048" i="79"/>
  <c r="D1048" i="79"/>
  <c r="E1036" i="79"/>
  <c r="D1036" i="79"/>
  <c r="P1036" i="79"/>
  <c r="O1036" i="79"/>
  <c r="AA856" i="79"/>
  <c r="Z856" i="79"/>
  <c r="E856" i="79"/>
  <c r="D856" i="79"/>
  <c r="E840" i="79"/>
  <c r="D840" i="79"/>
  <c r="P865" i="79"/>
  <c r="Q865" i="79"/>
  <c r="O865" i="79"/>
  <c r="P853" i="79"/>
  <c r="Q853" i="79"/>
  <c r="O853" i="79"/>
  <c r="E865" i="79"/>
  <c r="F865" i="79"/>
  <c r="D865" i="79"/>
  <c r="E853" i="79"/>
  <c r="F853" i="79"/>
  <c r="D853" i="79"/>
  <c r="AY144" i="68"/>
  <c r="E660" i="79" s="1"/>
  <c r="AY145" i="68"/>
  <c r="E663" i="79" s="1"/>
  <c r="AY147" i="68"/>
  <c r="AY148" i="68"/>
  <c r="AY149" i="68"/>
  <c r="E692" i="79" s="1"/>
  <c r="AY143" i="68"/>
  <c r="T149" i="68"/>
  <c r="P692" i="79" s="1"/>
  <c r="T144" i="68" l="1"/>
  <c r="P660" i="79" s="1"/>
  <c r="T147" i="68"/>
  <c r="E673" i="79"/>
  <c r="T148" i="68"/>
  <c r="P679" i="79" s="1"/>
  <c r="E679" i="79"/>
  <c r="T143" i="68"/>
  <c r="P657" i="79" s="1"/>
  <c r="E657" i="79"/>
  <c r="AX154" i="68"/>
  <c r="AY154" i="68" s="1"/>
  <c r="AZ154" i="68" s="1"/>
  <c r="U154" i="68" s="1"/>
  <c r="R154" i="68"/>
  <c r="AX153" i="68"/>
  <c r="AY153" i="68" s="1"/>
  <c r="AZ153" i="68" s="1"/>
  <c r="AX152" i="68"/>
  <c r="AY152" i="68" s="1"/>
  <c r="R152" i="68"/>
  <c r="AX151" i="68"/>
  <c r="AY151" i="68" s="1"/>
  <c r="R151" i="68"/>
  <c r="AW150" i="68"/>
  <c r="AX150" i="68" s="1"/>
  <c r="Q150" i="68"/>
  <c r="U149" i="68"/>
  <c r="Q692" i="79" s="1"/>
  <c r="S149" i="68"/>
  <c r="O692" i="79" s="1"/>
  <c r="U148" i="68"/>
  <c r="Q679" i="79" s="1"/>
  <c r="S148" i="68"/>
  <c r="O679" i="79" s="1"/>
  <c r="U147" i="68"/>
  <c r="Q673" i="79" s="1"/>
  <c r="S147" i="68"/>
  <c r="AZ146" i="68"/>
  <c r="AX146" i="68"/>
  <c r="U144" i="68"/>
  <c r="Q660" i="79" s="1"/>
  <c r="S144" i="68"/>
  <c r="O660" i="79" s="1"/>
  <c r="U143" i="68"/>
  <c r="Q657" i="79" s="1"/>
  <c r="S143" i="68"/>
  <c r="O657" i="79" s="1"/>
  <c r="O673" i="79" l="1"/>
  <c r="U158" i="68"/>
  <c r="O856" i="79" s="1"/>
  <c r="P673" i="79"/>
  <c r="V158" i="68"/>
  <c r="P856" i="79" s="1"/>
  <c r="S146" i="68"/>
  <c r="O670" i="79" s="1"/>
  <c r="D670" i="79"/>
  <c r="AY146" i="68"/>
  <c r="U146" i="68"/>
  <c r="Q670" i="79" s="1"/>
  <c r="F670" i="79"/>
  <c r="R150" i="68"/>
  <c r="S154" i="68"/>
  <c r="T151" i="68"/>
  <c r="AZ151" i="68"/>
  <c r="U151" i="68" s="1"/>
  <c r="S150" i="68"/>
  <c r="AY150" i="68"/>
  <c r="AZ152" i="68"/>
  <c r="U152" i="68" s="1"/>
  <c r="T152" i="68"/>
  <c r="T154" i="68"/>
  <c r="S152" i="68"/>
  <c r="S151" i="68"/>
  <c r="E670" i="79" l="1"/>
  <c r="T146" i="68"/>
  <c r="P670" i="79" s="1"/>
  <c r="AZ150" i="68"/>
  <c r="U150" i="68" s="1"/>
  <c r="T150" i="68"/>
  <c r="P27" i="85" l="1"/>
  <c r="P49" i="85" s="1"/>
  <c r="C28" i="85" s="1"/>
  <c r="K27" i="85"/>
  <c r="K49" i="85" s="1"/>
  <c r="C27" i="85" s="1"/>
  <c r="D28" i="85" l="1"/>
  <c r="F28" i="85" s="1"/>
  <c r="F39" i="85" s="1"/>
  <c r="D22" i="45" l="1"/>
  <c r="O927" i="79" l="1"/>
  <c r="E44" i="44" l="1"/>
  <c r="AM139" i="79" l="1"/>
  <c r="O1110" i="79" l="1"/>
  <c r="O744" i="79"/>
  <c r="O561" i="79"/>
  <c r="O378" i="79"/>
  <c r="O195" i="79"/>
  <c r="O513" i="46"/>
  <c r="O127" i="46"/>
  <c r="D195" i="79"/>
  <c r="N620" i="79" l="1"/>
  <c r="N437" i="79"/>
  <c r="N254"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650" i="79"/>
  <c r="N647" i="79"/>
  <c r="N644" i="79"/>
  <c r="N641" i="79"/>
  <c r="N637" i="79"/>
  <c r="N634" i="79"/>
  <c r="N630" i="79"/>
  <c r="N626" i="79"/>
  <c r="N623" i="79"/>
  <c r="N616" i="79"/>
  <c r="N613" i="79"/>
  <c r="N610" i="79"/>
  <c r="N607" i="79"/>
  <c r="N604" i="79"/>
  <c r="N467" i="79"/>
  <c r="N464" i="79"/>
  <c r="N461" i="79"/>
  <c r="N458" i="79"/>
  <c r="N454" i="79"/>
  <c r="N451" i="79"/>
  <c r="N447" i="79"/>
  <c r="N443" i="79"/>
  <c r="N440" i="79"/>
  <c r="N433" i="79"/>
  <c r="N430" i="79"/>
  <c r="N427" i="79"/>
  <c r="N424" i="79"/>
  <c r="N421"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M80" i="79"/>
  <c r="AL85" i="79"/>
  <c r="AK85" i="79"/>
  <c r="AJ85" i="79"/>
  <c r="AI85" i="79"/>
  <c r="AH85" i="79"/>
  <c r="AG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G498" i="46"/>
  <c r="AH498" i="46"/>
  <c r="AI498" i="46"/>
  <c r="AJ498" i="46"/>
  <c r="AK498" i="46"/>
  <c r="AL498" i="46"/>
  <c r="AG501" i="46"/>
  <c r="AH501" i="46"/>
  <c r="AI501" i="46"/>
  <c r="AJ501" i="46"/>
  <c r="AK501" i="46"/>
  <c r="AL501" i="46"/>
  <c r="AG505" i="46"/>
  <c r="AH505" i="46"/>
  <c r="AI505" i="46"/>
  <c r="AJ505" i="46"/>
  <c r="AK505" i="46"/>
  <c r="AL505" i="46"/>
  <c r="AG508" i="46"/>
  <c r="AH508" i="46"/>
  <c r="AI508" i="46"/>
  <c r="AJ508" i="46"/>
  <c r="AK508" i="46"/>
  <c r="AL508"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L482" i="46"/>
  <c r="AK482" i="46"/>
  <c r="AJ482" i="46"/>
  <c r="AI482" i="46"/>
  <c r="AH482" i="46"/>
  <c r="AG482" i="46"/>
  <c r="AL455" i="46"/>
  <c r="AK455" i="46"/>
  <c r="AJ455" i="46"/>
  <c r="AI455" i="46"/>
  <c r="AH455" i="46"/>
  <c r="AG455" i="46"/>
  <c r="AL452" i="46"/>
  <c r="AK452" i="46"/>
  <c r="AJ452" i="46"/>
  <c r="AI452" i="46"/>
  <c r="AH452" i="46"/>
  <c r="AG452" i="46"/>
  <c r="AL430" i="46"/>
  <c r="AK430" i="46"/>
  <c r="AJ430" i="46"/>
  <c r="AI430" i="46"/>
  <c r="AH430" i="46"/>
  <c r="AG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L739" i="79"/>
  <c r="AK739" i="79"/>
  <c r="AJ739" i="79"/>
  <c r="AI739" i="79"/>
  <c r="AH739" i="79"/>
  <c r="AG739" i="79"/>
  <c r="AF739" i="79"/>
  <c r="AL736" i="79"/>
  <c r="AK736" i="79"/>
  <c r="AJ736" i="79"/>
  <c r="AI736" i="79"/>
  <c r="AH736" i="79"/>
  <c r="AG736" i="79"/>
  <c r="AF736" i="79"/>
  <c r="AL733" i="79"/>
  <c r="AK733" i="79"/>
  <c r="AJ733" i="79"/>
  <c r="AI733" i="79"/>
  <c r="AH733" i="79"/>
  <c r="AG733" i="79"/>
  <c r="AF733" i="79"/>
  <c r="AL730" i="79"/>
  <c r="AK730" i="79"/>
  <c r="AJ730" i="79"/>
  <c r="AI730" i="79"/>
  <c r="AH730" i="79"/>
  <c r="AG730" i="79"/>
  <c r="AF730" i="79"/>
  <c r="AL727" i="79"/>
  <c r="AK727" i="79"/>
  <c r="AJ727" i="79"/>
  <c r="AI727" i="79"/>
  <c r="AH727" i="79"/>
  <c r="AG727" i="79"/>
  <c r="AF727" i="79"/>
  <c r="AL724" i="79"/>
  <c r="AK724" i="79"/>
  <c r="AJ724" i="79"/>
  <c r="AI724" i="79"/>
  <c r="AH724" i="79"/>
  <c r="AG724" i="79"/>
  <c r="AF724" i="79"/>
  <c r="AL721" i="79"/>
  <c r="AK721" i="79"/>
  <c r="AJ721" i="79"/>
  <c r="AI721" i="79"/>
  <c r="AH721" i="79"/>
  <c r="AG721" i="79"/>
  <c r="AF721" i="79"/>
  <c r="AL718" i="79"/>
  <c r="AK718" i="79"/>
  <c r="AJ718" i="79"/>
  <c r="AI718" i="79"/>
  <c r="AH718" i="79"/>
  <c r="AG718" i="79"/>
  <c r="AF718" i="79"/>
  <c r="AL715" i="79"/>
  <c r="AK715" i="79"/>
  <c r="AJ715" i="79"/>
  <c r="AI715" i="79"/>
  <c r="AH715" i="79"/>
  <c r="AG715" i="79"/>
  <c r="AF715" i="79"/>
  <c r="AL712" i="79"/>
  <c r="AK712" i="79"/>
  <c r="AJ712" i="79"/>
  <c r="AI712" i="79"/>
  <c r="AH712" i="79"/>
  <c r="AG712" i="79"/>
  <c r="AF712" i="79"/>
  <c r="AL709" i="79"/>
  <c r="AK709" i="79"/>
  <c r="AJ709" i="79"/>
  <c r="AI709" i="79"/>
  <c r="AH709" i="79"/>
  <c r="AG709" i="79"/>
  <c r="AF709" i="79"/>
  <c r="AL706" i="79"/>
  <c r="AK706" i="79"/>
  <c r="AJ706" i="79"/>
  <c r="AI706" i="79"/>
  <c r="AH706" i="79"/>
  <c r="AG706" i="79"/>
  <c r="AF706" i="79"/>
  <c r="AL703" i="79"/>
  <c r="AK703" i="79"/>
  <c r="AJ703" i="79"/>
  <c r="AI703" i="79"/>
  <c r="AH703" i="79"/>
  <c r="AG703" i="79"/>
  <c r="AF703" i="79"/>
  <c r="AL699" i="79"/>
  <c r="AK699" i="79"/>
  <c r="AJ699" i="79"/>
  <c r="AI699" i="79"/>
  <c r="AH699" i="79"/>
  <c r="AG699" i="79"/>
  <c r="AF699" i="79"/>
  <c r="AL696" i="79"/>
  <c r="AK696" i="79"/>
  <c r="AJ696" i="79"/>
  <c r="AI696" i="79"/>
  <c r="AH696" i="79"/>
  <c r="AG696" i="79"/>
  <c r="AF696" i="79"/>
  <c r="AL693" i="79"/>
  <c r="AK693" i="79"/>
  <c r="AJ693" i="79"/>
  <c r="AI693" i="79"/>
  <c r="AH693" i="79"/>
  <c r="AG693" i="79"/>
  <c r="AF693" i="79"/>
  <c r="AL689" i="79"/>
  <c r="AK689" i="79"/>
  <c r="AJ689" i="79"/>
  <c r="AI689" i="79"/>
  <c r="AH689" i="79"/>
  <c r="AG689" i="79"/>
  <c r="AF689" i="79"/>
  <c r="AL686" i="79"/>
  <c r="AK686" i="79"/>
  <c r="AJ686" i="79"/>
  <c r="AI686" i="79"/>
  <c r="AH686" i="79"/>
  <c r="AG686" i="79"/>
  <c r="AF686" i="79"/>
  <c r="AL683" i="79"/>
  <c r="AK683" i="79"/>
  <c r="AJ683" i="79"/>
  <c r="AI683" i="79"/>
  <c r="AH683" i="79"/>
  <c r="AG683" i="79"/>
  <c r="AF683" i="79"/>
  <c r="AL680" i="79"/>
  <c r="AK680" i="79"/>
  <c r="AJ680" i="79"/>
  <c r="AI680" i="79"/>
  <c r="AH680" i="79"/>
  <c r="AG680" i="79"/>
  <c r="AF680" i="79"/>
  <c r="AL677" i="79"/>
  <c r="AK677" i="79"/>
  <c r="AJ677" i="79"/>
  <c r="AI677" i="79"/>
  <c r="AH677" i="79"/>
  <c r="AG677" i="79"/>
  <c r="AF677" i="79"/>
  <c r="AL674" i="79"/>
  <c r="AK674" i="79"/>
  <c r="AJ674" i="79"/>
  <c r="AI674" i="79"/>
  <c r="AH674" i="79"/>
  <c r="AG674" i="79"/>
  <c r="AF674" i="79"/>
  <c r="AL671" i="79"/>
  <c r="AK671" i="79"/>
  <c r="AJ671" i="79"/>
  <c r="AI671" i="79"/>
  <c r="AH671" i="79"/>
  <c r="AG671" i="79"/>
  <c r="AF671" i="79"/>
  <c r="AL668" i="79"/>
  <c r="AK668" i="79"/>
  <c r="AJ668" i="79"/>
  <c r="AI668" i="79"/>
  <c r="AH668" i="79"/>
  <c r="AG668" i="79"/>
  <c r="AF668"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55" i="79"/>
  <c r="AK655" i="79"/>
  <c r="AJ655" i="79"/>
  <c r="AI655" i="79"/>
  <c r="AH655" i="79"/>
  <c r="AG655" i="79"/>
  <c r="AF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L556" i="79"/>
  <c r="AK556" i="79"/>
  <c r="AJ556" i="79"/>
  <c r="AI556" i="79"/>
  <c r="AH556" i="79"/>
  <c r="AG556" i="79"/>
  <c r="AF556" i="79"/>
  <c r="AL553" i="79"/>
  <c r="AK553" i="79"/>
  <c r="AJ553" i="79"/>
  <c r="AI553" i="79"/>
  <c r="AH553" i="79"/>
  <c r="AG553" i="79"/>
  <c r="AF553" i="79"/>
  <c r="AL550" i="79"/>
  <c r="AK550" i="79"/>
  <c r="AJ550" i="79"/>
  <c r="AI550" i="79"/>
  <c r="AH550" i="79"/>
  <c r="AG550" i="79"/>
  <c r="AF550" i="79"/>
  <c r="AL547" i="79"/>
  <c r="AK547" i="79"/>
  <c r="AJ547" i="79"/>
  <c r="AI547" i="79"/>
  <c r="AH547" i="79"/>
  <c r="AG547" i="79"/>
  <c r="AF547" i="79"/>
  <c r="AL544" i="79"/>
  <c r="AK544" i="79"/>
  <c r="AJ544" i="79"/>
  <c r="AI544" i="79"/>
  <c r="AH544" i="79"/>
  <c r="AG544" i="79"/>
  <c r="AF544" i="79"/>
  <c r="AL541" i="79"/>
  <c r="AK541" i="79"/>
  <c r="AJ541" i="79"/>
  <c r="AI541" i="79"/>
  <c r="AH541" i="79"/>
  <c r="AG541" i="79"/>
  <c r="AF541" i="79"/>
  <c r="AL538" i="79"/>
  <c r="AK538" i="79"/>
  <c r="AJ538" i="79"/>
  <c r="AI538" i="79"/>
  <c r="AH538" i="79"/>
  <c r="AG538" i="79"/>
  <c r="AF538" i="79"/>
  <c r="AL535" i="79"/>
  <c r="AK535" i="79"/>
  <c r="AJ535" i="79"/>
  <c r="AI535" i="79"/>
  <c r="AH535" i="79"/>
  <c r="AG535" i="79"/>
  <c r="AF535" i="79"/>
  <c r="AL532" i="79"/>
  <c r="AK532" i="79"/>
  <c r="AJ532" i="79"/>
  <c r="AI532" i="79"/>
  <c r="AH532" i="79"/>
  <c r="AG532" i="79"/>
  <c r="AF532" i="79"/>
  <c r="AL529" i="79"/>
  <c r="AK529" i="79"/>
  <c r="AJ529" i="79"/>
  <c r="AI529" i="79"/>
  <c r="AH529" i="79"/>
  <c r="AG529" i="79"/>
  <c r="AF529" i="79"/>
  <c r="AL526" i="79"/>
  <c r="AK526" i="79"/>
  <c r="AJ526" i="79"/>
  <c r="AI526" i="79"/>
  <c r="AH526" i="79"/>
  <c r="AG526" i="79"/>
  <c r="AF526" i="79"/>
  <c r="AL523" i="79"/>
  <c r="AK523" i="79"/>
  <c r="AJ523" i="79"/>
  <c r="AI523" i="79"/>
  <c r="AH523" i="79"/>
  <c r="AG523" i="79"/>
  <c r="AF523" i="79"/>
  <c r="AL520" i="79"/>
  <c r="AK520" i="79"/>
  <c r="AJ520" i="79"/>
  <c r="AI520" i="79"/>
  <c r="AH520" i="79"/>
  <c r="AG520" i="79"/>
  <c r="AF520" i="79"/>
  <c r="AL516" i="79"/>
  <c r="AK516" i="79"/>
  <c r="AJ516" i="79"/>
  <c r="AI516" i="79"/>
  <c r="AH516" i="79"/>
  <c r="AG516" i="79"/>
  <c r="AF516" i="79"/>
  <c r="AL513" i="79"/>
  <c r="AK513" i="79"/>
  <c r="AJ513" i="79"/>
  <c r="AI513" i="79"/>
  <c r="AH513" i="79"/>
  <c r="AG513" i="79"/>
  <c r="AF513" i="79"/>
  <c r="AL510" i="79"/>
  <c r="AK510" i="79"/>
  <c r="AJ510" i="79"/>
  <c r="AI510" i="79"/>
  <c r="AH510" i="79"/>
  <c r="AG510" i="79"/>
  <c r="AF510" i="79"/>
  <c r="AL506" i="79"/>
  <c r="AK506" i="79"/>
  <c r="AJ506" i="79"/>
  <c r="AI506" i="79"/>
  <c r="AH506" i="79"/>
  <c r="AG506" i="79"/>
  <c r="AF506" i="79"/>
  <c r="AL503" i="79"/>
  <c r="AK503" i="79"/>
  <c r="AJ503" i="79"/>
  <c r="AI503" i="79"/>
  <c r="AH503" i="79"/>
  <c r="AG503" i="79"/>
  <c r="AF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L373" i="79"/>
  <c r="AK373" i="79"/>
  <c r="AJ373" i="79"/>
  <c r="AI373" i="79"/>
  <c r="AH373" i="79"/>
  <c r="AG373" i="79"/>
  <c r="AF373" i="79"/>
  <c r="AL370" i="79"/>
  <c r="AK370" i="79"/>
  <c r="AJ370" i="79"/>
  <c r="AI370" i="79"/>
  <c r="AH370" i="79"/>
  <c r="AG370" i="79"/>
  <c r="AF370" i="79"/>
  <c r="AL367" i="79"/>
  <c r="AK367" i="79"/>
  <c r="AJ367" i="79"/>
  <c r="AI367" i="79"/>
  <c r="AH367" i="79"/>
  <c r="AG367" i="79"/>
  <c r="AF367" i="79"/>
  <c r="AL364" i="79"/>
  <c r="AK364" i="79"/>
  <c r="AJ364" i="79"/>
  <c r="AI364" i="79"/>
  <c r="AH364" i="79"/>
  <c r="AG364" i="79"/>
  <c r="AF364" i="79"/>
  <c r="AL361" i="79"/>
  <c r="AK361" i="79"/>
  <c r="AJ361" i="79"/>
  <c r="AI361" i="79"/>
  <c r="AH361" i="79"/>
  <c r="AG361" i="79"/>
  <c r="AF361" i="79"/>
  <c r="AL358" i="79"/>
  <c r="AK358" i="79"/>
  <c r="AJ358" i="79"/>
  <c r="AI358" i="79"/>
  <c r="AH358" i="79"/>
  <c r="AG358" i="79"/>
  <c r="AF358" i="79"/>
  <c r="AL355" i="79"/>
  <c r="AK355" i="79"/>
  <c r="AJ355" i="79"/>
  <c r="AI355" i="79"/>
  <c r="AH355" i="79"/>
  <c r="AG355" i="79"/>
  <c r="AF355" i="79"/>
  <c r="AL352" i="79"/>
  <c r="AK352" i="79"/>
  <c r="AJ352" i="79"/>
  <c r="AI352" i="79"/>
  <c r="AH352" i="79"/>
  <c r="AG352" i="79"/>
  <c r="AF352" i="79"/>
  <c r="AL349" i="79"/>
  <c r="AK349" i="79"/>
  <c r="AJ349" i="79"/>
  <c r="AI349" i="79"/>
  <c r="AH349" i="79"/>
  <c r="AG349" i="79"/>
  <c r="AF349" i="79"/>
  <c r="AL346" i="79"/>
  <c r="AK346" i="79"/>
  <c r="AJ346" i="79"/>
  <c r="AI346" i="79"/>
  <c r="AH346" i="79"/>
  <c r="AG346" i="79"/>
  <c r="AF346" i="79"/>
  <c r="AL343" i="79"/>
  <c r="AK343" i="79"/>
  <c r="AJ343" i="79"/>
  <c r="AI343" i="79"/>
  <c r="AH343" i="79"/>
  <c r="AG343" i="79"/>
  <c r="AF343" i="79"/>
  <c r="AL340" i="79"/>
  <c r="AK340" i="79"/>
  <c r="AJ340" i="79"/>
  <c r="AI340" i="79"/>
  <c r="AH340" i="79"/>
  <c r="AG340" i="79"/>
  <c r="AF340" i="79"/>
  <c r="AL337" i="79"/>
  <c r="AK337" i="79"/>
  <c r="AJ337" i="79"/>
  <c r="AI337" i="79"/>
  <c r="AH337" i="79"/>
  <c r="AG337" i="79"/>
  <c r="AF337" i="79"/>
  <c r="AL333" i="79"/>
  <c r="AK333" i="79"/>
  <c r="AJ333" i="79"/>
  <c r="AI333" i="79"/>
  <c r="AH333" i="79"/>
  <c r="AG333" i="79"/>
  <c r="AF333" i="79"/>
  <c r="AL330" i="79"/>
  <c r="AK330" i="79"/>
  <c r="AJ330" i="79"/>
  <c r="AI330" i="79"/>
  <c r="AH330" i="79"/>
  <c r="AG330" i="79"/>
  <c r="AF330" i="79"/>
  <c r="AL327" i="79"/>
  <c r="AK327" i="79"/>
  <c r="AJ327" i="79"/>
  <c r="AI327" i="79"/>
  <c r="AH327" i="79"/>
  <c r="AG327" i="79"/>
  <c r="AF327" i="79"/>
  <c r="AL323" i="79"/>
  <c r="AK323" i="79"/>
  <c r="AJ323" i="79"/>
  <c r="AI323" i="79"/>
  <c r="AH323" i="79"/>
  <c r="AG323" i="79"/>
  <c r="AF323" i="79"/>
  <c r="AL320" i="79"/>
  <c r="AK320" i="79"/>
  <c r="AJ320" i="79"/>
  <c r="AI320" i="79"/>
  <c r="AH320" i="79"/>
  <c r="AG320" i="79"/>
  <c r="AF320" i="79"/>
  <c r="AL317" i="79"/>
  <c r="AK317" i="79"/>
  <c r="AJ317" i="79"/>
  <c r="AI317" i="79"/>
  <c r="AH317" i="79"/>
  <c r="AG317" i="79"/>
  <c r="AF317" i="79"/>
  <c r="AL314" i="79"/>
  <c r="AK314" i="79"/>
  <c r="AJ314" i="79"/>
  <c r="AI314" i="79"/>
  <c r="AH314" i="79"/>
  <c r="AG314" i="79"/>
  <c r="AF314" i="79"/>
  <c r="AL311" i="79"/>
  <c r="AK311" i="79"/>
  <c r="AJ311" i="79"/>
  <c r="AI311" i="79"/>
  <c r="AH311" i="79"/>
  <c r="AG311" i="79"/>
  <c r="AF311" i="79"/>
  <c r="AL308" i="79"/>
  <c r="AK308" i="79"/>
  <c r="AJ308" i="79"/>
  <c r="AI308" i="79"/>
  <c r="AH308" i="79"/>
  <c r="AG308" i="79"/>
  <c r="AF308" i="79"/>
  <c r="AL305" i="79"/>
  <c r="AK305" i="79"/>
  <c r="AJ305" i="79"/>
  <c r="AI305" i="79"/>
  <c r="AH305" i="79"/>
  <c r="AG305" i="79"/>
  <c r="AF305" i="79"/>
  <c r="AL302" i="79"/>
  <c r="AK302" i="79"/>
  <c r="AJ302" i="79"/>
  <c r="AI302" i="79"/>
  <c r="AH302" i="79"/>
  <c r="AG302" i="79"/>
  <c r="AF302" i="79"/>
  <c r="AL298" i="79"/>
  <c r="AK298" i="79"/>
  <c r="AJ298" i="79"/>
  <c r="AI298" i="79"/>
  <c r="AH298" i="79"/>
  <c r="AG298" i="79"/>
  <c r="AF298" i="79"/>
  <c r="AL295" i="79"/>
  <c r="AK295" i="79"/>
  <c r="AJ295" i="79"/>
  <c r="AI295" i="79"/>
  <c r="AH295" i="79"/>
  <c r="AG295" i="79"/>
  <c r="AF295" i="79"/>
  <c r="AL292" i="79"/>
  <c r="AK292" i="79"/>
  <c r="AJ292" i="79"/>
  <c r="AI292" i="79"/>
  <c r="AH292" i="79"/>
  <c r="AG292" i="79"/>
  <c r="AF292" i="79"/>
  <c r="AL289" i="79"/>
  <c r="AK289" i="79"/>
  <c r="AJ289" i="79"/>
  <c r="AI289" i="79"/>
  <c r="AH289" i="79"/>
  <c r="AG289" i="79"/>
  <c r="AF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L492" i="46"/>
  <c r="AK492" i="46"/>
  <c r="AJ492" i="46"/>
  <c r="AI492" i="46"/>
  <c r="AH492" i="46"/>
  <c r="AG492" i="46"/>
  <c r="AL489" i="46"/>
  <c r="AK489" i="46"/>
  <c r="AJ489" i="46"/>
  <c r="AI489" i="46"/>
  <c r="AH489" i="46"/>
  <c r="AG489" i="46"/>
  <c r="AL478" i="46"/>
  <c r="AK478" i="46"/>
  <c r="AJ478" i="46"/>
  <c r="AI478" i="46"/>
  <c r="AH478" i="46"/>
  <c r="AG478" i="46"/>
  <c r="AL474" i="46"/>
  <c r="AK474" i="46"/>
  <c r="AJ474" i="46"/>
  <c r="AI474" i="46"/>
  <c r="AH474" i="46"/>
  <c r="AG474" i="46"/>
  <c r="AL471" i="46"/>
  <c r="AK471" i="46"/>
  <c r="AJ471" i="46"/>
  <c r="AI471" i="46"/>
  <c r="AH471" i="46"/>
  <c r="AG471" i="46"/>
  <c r="AL468" i="46"/>
  <c r="AK468" i="46"/>
  <c r="AJ468" i="46"/>
  <c r="AI468" i="46"/>
  <c r="AH468" i="46"/>
  <c r="AG468" i="46"/>
  <c r="AL465" i="46"/>
  <c r="AK465" i="46"/>
  <c r="AJ465" i="46"/>
  <c r="AI465" i="46"/>
  <c r="AH465" i="46"/>
  <c r="AG465" i="46"/>
  <c r="AL462" i="46"/>
  <c r="AK462" i="46"/>
  <c r="AJ462" i="46"/>
  <c r="AI462" i="46"/>
  <c r="AH462" i="46"/>
  <c r="AG462" i="46"/>
  <c r="AL458" i="46"/>
  <c r="AK458" i="46"/>
  <c r="AJ458" i="46"/>
  <c r="AI458" i="46"/>
  <c r="AH458" i="46"/>
  <c r="AG458" i="46"/>
  <c r="AL449" i="46"/>
  <c r="AK449" i="46"/>
  <c r="AJ449" i="46"/>
  <c r="AI449" i="46"/>
  <c r="AH449" i="46"/>
  <c r="AG449" i="46"/>
  <c r="AL446" i="46"/>
  <c r="AK446" i="46"/>
  <c r="AJ446" i="46"/>
  <c r="AI446" i="46"/>
  <c r="AH446" i="46"/>
  <c r="AG446" i="46"/>
  <c r="AL443" i="46"/>
  <c r="AK443" i="46"/>
  <c r="AJ443" i="46"/>
  <c r="AI443" i="46"/>
  <c r="AH443" i="46"/>
  <c r="AG443" i="46"/>
  <c r="AL440" i="46"/>
  <c r="AK440" i="46"/>
  <c r="AJ440" i="46"/>
  <c r="AI440" i="46"/>
  <c r="AH440" i="46"/>
  <c r="AG440" i="46"/>
  <c r="AL437" i="46"/>
  <c r="AK437" i="46"/>
  <c r="AJ437" i="46"/>
  <c r="AI437" i="46"/>
  <c r="AH437" i="46"/>
  <c r="AG437" i="46"/>
  <c r="AL433" i="46"/>
  <c r="AK433" i="46"/>
  <c r="AJ433" i="46"/>
  <c r="AI433" i="46"/>
  <c r="AH433" i="46"/>
  <c r="AG433" i="46"/>
  <c r="AL427" i="46"/>
  <c r="AK427" i="46"/>
  <c r="AJ427" i="46"/>
  <c r="AI427" i="46"/>
  <c r="AH427" i="46"/>
  <c r="AG427" i="46"/>
  <c r="AL424" i="46"/>
  <c r="AK424" i="46"/>
  <c r="AJ424" i="46"/>
  <c r="AI424" i="46"/>
  <c r="AH424" i="46"/>
  <c r="AG424" i="46"/>
  <c r="AL421" i="46"/>
  <c r="AK421" i="46"/>
  <c r="AJ421" i="46"/>
  <c r="AI421" i="46"/>
  <c r="AH421" i="46"/>
  <c r="AG421" i="46"/>
  <c r="AL418" i="46"/>
  <c r="AK418" i="46"/>
  <c r="AJ418" i="46"/>
  <c r="AI418" i="46"/>
  <c r="AH418" i="46"/>
  <c r="AG418" i="46"/>
  <c r="AL415" i="46"/>
  <c r="AK415" i="46"/>
  <c r="AJ415" i="46"/>
  <c r="AI415" i="46"/>
  <c r="AH415" i="46"/>
  <c r="AG415" i="46"/>
  <c r="AL412" i="46"/>
  <c r="AK412" i="46"/>
  <c r="AJ412" i="46"/>
  <c r="AI412" i="46"/>
  <c r="AH412" i="46"/>
  <c r="AG412" i="46"/>
  <c r="AL409" i="46"/>
  <c r="AK409" i="46"/>
  <c r="AJ409" i="46"/>
  <c r="AI409" i="46"/>
  <c r="AH409" i="46"/>
  <c r="AG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Z576"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1113" i="79" s="1"/>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I53" i="44"/>
  <c r="I50" i="44"/>
  <c r="I46" i="44"/>
  <c r="G53" i="44"/>
  <c r="G50" i="44"/>
  <c r="G46" i="44"/>
  <c r="H53" i="44"/>
  <c r="H50" i="44"/>
  <c r="H46" i="44"/>
  <c r="E53" i="44"/>
  <c r="E50" i="44"/>
  <c r="E46" i="44"/>
  <c r="F53" i="44"/>
  <c r="F50" i="44"/>
  <c r="F46" i="44"/>
  <c r="J53" i="44"/>
  <c r="J46"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M23" i="45" s="1"/>
  <c r="L17" i="45"/>
  <c r="L23" i="45" s="1"/>
  <c r="N60" i="46"/>
  <c r="N57" i="46"/>
  <c r="N23" i="45" l="1"/>
  <c r="N30" i="45"/>
  <c r="AD141" i="46"/>
  <c r="AD139" i="46"/>
  <c r="AA127" i="46"/>
  <c r="AD140" i="46"/>
  <c r="AD127" i="46"/>
  <c r="AD143" i="46"/>
  <c r="AD136" i="46"/>
  <c r="AB135" i="46"/>
  <c r="AD138" i="46"/>
  <c r="AD142" i="46"/>
  <c r="AD135" i="46"/>
  <c r="AD13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H132" i="45" l="1"/>
  <c r="D133" i="45"/>
  <c r="E132" i="45"/>
  <c r="L133" i="45"/>
  <c r="J132" i="45"/>
  <c r="E133" i="45"/>
  <c r="G132" i="45"/>
  <c r="K132" i="45"/>
  <c r="F133" i="45"/>
  <c r="K131" i="45"/>
  <c r="I133" i="45"/>
  <c r="H133" i="45"/>
  <c r="K133" i="45"/>
  <c r="L131"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H165" i="47" s="1"/>
  <c r="H166" i="47" s="1"/>
  <c r="H167" i="47" s="1"/>
  <c r="H168" i="47" s="1"/>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N124" i="45" s="1"/>
  <c r="E72" i="45"/>
  <c r="E107" i="45"/>
  <c r="O124" i="45" s="1"/>
  <c r="E114" i="45"/>
  <c r="P124" i="45" s="1"/>
  <c r="E79" i="45"/>
  <c r="E93" i="45"/>
  <c r="M124" i="45" s="1"/>
  <c r="E65" i="45"/>
  <c r="G65"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L129" i="45"/>
  <c r="AF516" i="46"/>
  <c r="C133" i="45"/>
  <c r="Y1113" i="79" s="1"/>
  <c r="N130" i="45"/>
  <c r="K125" i="45"/>
  <c r="AG258" i="46" s="1"/>
  <c r="AG259" i="46" s="1"/>
  <c r="K128" i="45"/>
  <c r="N127" i="45"/>
  <c r="K126" i="45"/>
  <c r="AG387" i="46" s="1"/>
  <c r="AA381" i="79"/>
  <c r="AA382" i="79" s="1"/>
  <c r="AF258" i="46"/>
  <c r="Y258" i="46"/>
  <c r="Y259" i="46" s="1"/>
  <c r="L130" i="45"/>
  <c r="K127" i="45"/>
  <c r="AG516" i="46" s="1"/>
  <c r="AG520" i="46" s="1"/>
  <c r="AF130" i="46"/>
  <c r="AF131" i="46" s="1"/>
  <c r="K54" i="43" s="1"/>
  <c r="K124" i="45"/>
  <c r="AG130" i="46" s="1"/>
  <c r="AG131" i="46" s="1"/>
  <c r="L54" i="43" s="1"/>
  <c r="AE198" i="79"/>
  <c r="AE202" i="79" s="1"/>
  <c r="C132" i="45"/>
  <c r="M130" i="45"/>
  <c r="L125" i="45"/>
  <c r="L128" i="45"/>
  <c r="M127" i="45"/>
  <c r="K129" i="45"/>
  <c r="K130" i="45"/>
  <c r="L127" i="45"/>
  <c r="AF387" i="46"/>
  <c r="L124"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K258" i="46"/>
  <c r="AK259" i="46" s="1"/>
  <c r="AI258" i="46"/>
  <c r="AI260" i="46" s="1"/>
  <c r="AH258" i="46"/>
  <c r="AH259" i="46" s="1"/>
  <c r="AL258" i="46"/>
  <c r="AL262" i="46" s="1"/>
  <c r="Q58" i="43" s="1"/>
  <c r="AL516" i="46"/>
  <c r="AL520" i="46" s="1"/>
  <c r="AK516" i="46"/>
  <c r="AK520" i="46" s="1"/>
  <c r="AH516" i="46"/>
  <c r="AH520" i="46" s="1"/>
  <c r="AI516" i="46"/>
  <c r="AI518" i="46" s="1"/>
  <c r="AK130" i="46"/>
  <c r="AK131" i="46" s="1"/>
  <c r="P54" i="43" s="1"/>
  <c r="AI130" i="46"/>
  <c r="AI131" i="46" s="1"/>
  <c r="N54" i="43" s="1"/>
  <c r="AH130" i="46"/>
  <c r="AH131" i="46" s="1"/>
  <c r="M54" i="43" s="1"/>
  <c r="AK564" i="79"/>
  <c r="AK567" i="79" s="1"/>
  <c r="AL130" i="46"/>
  <c r="AL131" i="46" s="1"/>
  <c r="Q54" i="43" s="1"/>
  <c r="AL387" i="46"/>
  <c r="AL389" i="46" s="1"/>
  <c r="AJ387" i="46"/>
  <c r="AJ389" i="46" s="1"/>
  <c r="AJ130" i="46"/>
  <c r="AJ131" i="46" s="1"/>
  <c r="O54" i="43" s="1"/>
  <c r="AI387" i="46"/>
  <c r="AI389" i="46"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D112"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F118" i="43" s="1"/>
  <c r="AE1113" i="79"/>
  <c r="AE1125" i="79" s="1"/>
  <c r="J82" i="43" s="1"/>
  <c r="F122" i="43" s="1"/>
  <c r="AB1113" i="79"/>
  <c r="AB1125" i="79" s="1"/>
  <c r="G82" i="43" s="1"/>
  <c r="F116" i="43" s="1"/>
  <c r="AD1113" i="79"/>
  <c r="AD1125" i="79" s="1"/>
  <c r="I82" i="43" s="1"/>
  <c r="F120"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H519" i="46"/>
  <c r="AG262" i="46"/>
  <c r="L58" i="43" s="1"/>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AF517" i="46"/>
  <c r="AK387" i="46"/>
  <c r="AK389" i="46" s="1"/>
  <c r="AH387" i="46"/>
  <c r="AH392" i="46" s="1"/>
  <c r="M61" i="43" s="1"/>
  <c r="AG132" i="46"/>
  <c r="L55" i="43" s="1"/>
  <c r="AA389" i="79"/>
  <c r="F70" i="43" s="1"/>
  <c r="AF522" i="46"/>
  <c r="K64" i="43" s="1"/>
  <c r="AF519" i="46"/>
  <c r="AI381" i="79"/>
  <c r="AI383" i="79" s="1"/>
  <c r="AG522" i="46"/>
  <c r="L64" i="43" s="1"/>
  <c r="Y757" i="79"/>
  <c r="Y202" i="79"/>
  <c r="Y200" i="79"/>
  <c r="Y201" i="79"/>
  <c r="Y205" i="79"/>
  <c r="AI388" i="46"/>
  <c r="AJ262" i="46"/>
  <c r="O58" i="43" s="1"/>
  <c r="AJ259" i="46"/>
  <c r="AJ261" i="46" s="1"/>
  <c r="O57" i="43" s="1"/>
  <c r="AA388" i="46"/>
  <c r="AA389" i="46"/>
  <c r="AC519" i="46"/>
  <c r="AC518" i="46"/>
  <c r="AK518" i="46"/>
  <c r="AE519" i="46"/>
  <c r="AE518" i="46"/>
  <c r="Z518" i="46"/>
  <c r="Z519" i="46"/>
  <c r="AB518" i="46"/>
  <c r="AB519" i="46"/>
  <c r="AA518" i="46"/>
  <c r="AA519" i="46"/>
  <c r="Y388" i="46"/>
  <c r="Y389" i="46"/>
  <c r="AD388" i="46"/>
  <c r="AD389" i="46"/>
  <c r="AD519" i="46"/>
  <c r="AD518" i="46"/>
  <c r="AL518" i="46"/>
  <c r="AK132" i="46"/>
  <c r="P55" i="43" s="1"/>
  <c r="AK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D114" i="43" l="1"/>
  <c r="D118" i="43"/>
  <c r="Y1124" i="79"/>
  <c r="D116" i="43"/>
  <c r="D122" i="43"/>
  <c r="AK262" i="46"/>
  <c r="P58" i="43" s="1"/>
  <c r="AI259" i="46"/>
  <c r="AI261" i="46" s="1"/>
  <c r="N57" i="43" s="1"/>
  <c r="AL392" i="46"/>
  <c r="Q61" i="43" s="1"/>
  <c r="AL517" i="46"/>
  <c r="AL132" i="46"/>
  <c r="Q55" i="43" s="1"/>
  <c r="V25" i="47" s="1"/>
  <c r="AI392" i="46"/>
  <c r="N61" i="43" s="1"/>
  <c r="AL522" i="46"/>
  <c r="Q64" i="43" s="1"/>
  <c r="AL519" i="46"/>
  <c r="AK519" i="46"/>
  <c r="AI262" i="46"/>
  <c r="N58" i="43" s="1"/>
  <c r="AK522" i="46"/>
  <c r="P64" i="43" s="1"/>
  <c r="AL388" i="46"/>
  <c r="AI390" i="46"/>
  <c r="AI391" i="46" s="1"/>
  <c r="N60" i="43" s="1"/>
  <c r="AJ518" i="46"/>
  <c r="AK517" i="46"/>
  <c r="AI132" i="46"/>
  <c r="N55" i="43" s="1"/>
  <c r="S24" i="47" s="1"/>
  <c r="AH260" i="46"/>
  <c r="AH261" i="46" s="1"/>
  <c r="M57" i="43" s="1"/>
  <c r="AL390" i="46"/>
  <c r="AJ519" i="46"/>
  <c r="AJ517" i="46"/>
  <c r="AH262" i="46"/>
  <c r="M58" i="43" s="1"/>
  <c r="AL259" i="46"/>
  <c r="AL260" i="46"/>
  <c r="AI519" i="46"/>
  <c r="AH518" i="46"/>
  <c r="AI520" i="46"/>
  <c r="AM520" i="46" s="1"/>
  <c r="AH522" i="46"/>
  <c r="M64" i="43" s="1"/>
  <c r="AH517" i="46"/>
  <c r="AI517" i="46"/>
  <c r="AI522" i="46"/>
  <c r="N64" i="43" s="1"/>
  <c r="AJ388" i="46"/>
  <c r="AJ390" i="46"/>
  <c r="AJ132" i="46"/>
  <c r="O55" i="43" s="1"/>
  <c r="T24" i="47" s="1"/>
  <c r="AK571" i="79"/>
  <c r="AJ392" i="46"/>
  <c r="O61" i="43" s="1"/>
  <c r="AK566" i="79"/>
  <c r="AH132" i="46"/>
  <c r="M55" i="43" s="1"/>
  <c r="R20" i="47" s="1"/>
  <c r="AK569" i="79"/>
  <c r="AK568" i="79"/>
  <c r="AK573" i="79"/>
  <c r="P73" i="43" s="1"/>
  <c r="AK570" i="79"/>
  <c r="AK565" i="79"/>
  <c r="Y756" i="79"/>
  <c r="D75" i="43" s="1"/>
  <c r="P20" i="47"/>
  <c r="Q15"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V21" i="47"/>
  <c r="Z1125" i="79"/>
  <c r="E82" i="43" s="1"/>
  <c r="F11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G201" i="79"/>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F114" i="43" s="1"/>
  <c r="AD757" i="79"/>
  <c r="I76" i="43" s="1"/>
  <c r="AC753" i="79"/>
  <c r="AC751" i="79"/>
  <c r="AC750" i="79"/>
  <c r="AC752" i="79"/>
  <c r="AC754" i="79"/>
  <c r="AC755" i="79"/>
  <c r="AC748" i="79"/>
  <c r="AC749" i="79"/>
  <c r="AI1125" i="79"/>
  <c r="N82" i="43" s="1"/>
  <c r="AF1125" i="79"/>
  <c r="K82" i="43" s="1"/>
  <c r="F124"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AG391" i="46"/>
  <c r="L60" i="43" s="1"/>
  <c r="D82" i="43"/>
  <c r="F110" i="43" s="1"/>
  <c r="D81" i="43"/>
  <c r="F109"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V18" i="47"/>
  <c r="Y204" i="79"/>
  <c r="V26" i="47"/>
  <c r="V24" i="47"/>
  <c r="Y261" i="46"/>
  <c r="D57" i="43" s="1"/>
  <c r="D58" i="43"/>
  <c r="U20" i="47"/>
  <c r="U22" i="47"/>
  <c r="U23" i="47"/>
  <c r="U16" i="47"/>
  <c r="U15" i="47"/>
  <c r="U24" i="47"/>
  <c r="U25" i="47"/>
  <c r="U18" i="47"/>
  <c r="U26" i="47"/>
  <c r="U19" i="47"/>
  <c r="U21" i="47"/>
  <c r="Q34" i="47"/>
  <c r="Q40" i="47"/>
  <c r="Q41" i="47"/>
  <c r="Q36" i="47"/>
  <c r="Q30" i="47"/>
  <c r="Q35" i="47"/>
  <c r="Q37" i="47"/>
  <c r="Q38" i="47"/>
  <c r="Q39" i="47"/>
  <c r="Q33" i="47"/>
  <c r="Q32" i="47"/>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V23" i="47" l="1"/>
  <c r="V22" i="47"/>
  <c r="V20" i="47"/>
  <c r="F126" i="43"/>
  <c r="AM259" i="46"/>
  <c r="D124" i="43"/>
  <c r="AF1124" i="79"/>
  <c r="K81" i="43" s="1"/>
  <c r="F123" i="43" s="1"/>
  <c r="G124" i="43" s="1"/>
  <c r="AE1124" i="79"/>
  <c r="J81" i="43" s="1"/>
  <c r="F121" i="43" s="1"/>
  <c r="AG1124" i="79"/>
  <c r="L81" i="43" s="1"/>
  <c r="AC1124" i="79"/>
  <c r="H81" i="43" s="1"/>
  <c r="F117" i="43" s="1"/>
  <c r="AK1124" i="79"/>
  <c r="P81" i="43" s="1"/>
  <c r="AJ1124" i="79"/>
  <c r="O81" i="43" s="1"/>
  <c r="AD1124" i="79"/>
  <c r="I81" i="43" s="1"/>
  <c r="F119" i="43" s="1"/>
  <c r="Z1124" i="79"/>
  <c r="E81" i="43" s="1"/>
  <c r="F111" i="43" s="1"/>
  <c r="AH1124" i="79"/>
  <c r="M81" i="43" s="1"/>
  <c r="D120" i="43"/>
  <c r="AI1124" i="79"/>
  <c r="N81" i="43" s="1"/>
  <c r="AB1124" i="79"/>
  <c r="G81" i="43" s="1"/>
  <c r="F115" i="43" s="1"/>
  <c r="AL1124" i="79"/>
  <c r="Q81" i="43" s="1"/>
  <c r="AA1124" i="79"/>
  <c r="F81" i="43" s="1"/>
  <c r="F113" i="43" s="1"/>
  <c r="S18" i="47"/>
  <c r="AL521" i="46"/>
  <c r="Q63" i="43" s="1"/>
  <c r="S35" i="47"/>
  <c r="S17" i="47"/>
  <c r="S40" i="47"/>
  <c r="S22" i="47"/>
  <c r="S26" i="47"/>
  <c r="AL391" i="46"/>
  <c r="Q60" i="43" s="1"/>
  <c r="S30" i="47"/>
  <c r="S15" i="47"/>
  <c r="AK521" i="46"/>
  <c r="P63" i="43" s="1"/>
  <c r="F94" i="43"/>
  <c r="S34" i="47"/>
  <c r="V17" i="47"/>
  <c r="V15" i="47"/>
  <c r="V16" i="47"/>
  <c r="AM519" i="46"/>
  <c r="AJ521" i="46"/>
  <c r="O63" i="43" s="1"/>
  <c r="S33" i="47"/>
  <c r="S32" i="47"/>
  <c r="V19" i="47"/>
  <c r="R64" i="43"/>
  <c r="S37" i="47"/>
  <c r="S31" i="47"/>
  <c r="S41" i="47"/>
  <c r="S25" i="47"/>
  <c r="S19" i="47"/>
  <c r="S20" i="47"/>
  <c r="S23" i="47"/>
  <c r="S38" i="47"/>
  <c r="S36" i="47"/>
  <c r="S39" i="47"/>
  <c r="S16" i="47"/>
  <c r="S21" i="47"/>
  <c r="AM518" i="46"/>
  <c r="D94" i="43"/>
  <c r="AM260" i="46"/>
  <c r="AM261" i="46" s="1"/>
  <c r="AL261" i="46"/>
  <c r="Q57" i="43" s="1"/>
  <c r="V33" i="47" s="1"/>
  <c r="D93" i="43"/>
  <c r="AM262" i="46"/>
  <c r="D104" i="43" s="1"/>
  <c r="AH521" i="46"/>
  <c r="M63" i="43" s="1"/>
  <c r="R58" i="43"/>
  <c r="F93" i="43"/>
  <c r="T34" i="47"/>
  <c r="AJ391" i="46"/>
  <c r="O60" i="43" s="1"/>
  <c r="AI521" i="46"/>
  <c r="N63" i="43" s="1"/>
  <c r="S60" i="47" s="1"/>
  <c r="AM517" i="46"/>
  <c r="T32" i="47"/>
  <c r="T16" i="47"/>
  <c r="R16" i="47"/>
  <c r="AM132" i="46"/>
  <c r="C104" i="43" s="1"/>
  <c r="R17" i="47"/>
  <c r="AM522" i="46"/>
  <c r="F104" i="43" s="1"/>
  <c r="T41" i="47"/>
  <c r="T20" i="47"/>
  <c r="T19" i="47"/>
  <c r="R23" i="47"/>
  <c r="R18" i="47"/>
  <c r="R26" i="47"/>
  <c r="T15" i="47"/>
  <c r="T39" i="47"/>
  <c r="T37" i="47"/>
  <c r="T26" i="47"/>
  <c r="T21" i="47"/>
  <c r="R25" i="47"/>
  <c r="T38" i="47"/>
  <c r="T31" i="47"/>
  <c r="T25" i="47"/>
  <c r="T17" i="47"/>
  <c r="R24" i="47"/>
  <c r="R21" i="47"/>
  <c r="T18" i="47"/>
  <c r="T30" i="47"/>
  <c r="T35" i="47"/>
  <c r="T36" i="47"/>
  <c r="T40" i="47"/>
  <c r="T33" i="47"/>
  <c r="T23" i="47"/>
  <c r="T22" i="47"/>
  <c r="R15" i="47"/>
  <c r="R19" i="47"/>
  <c r="R22" i="47"/>
  <c r="AK572" i="79"/>
  <c r="P72" i="43" s="1"/>
  <c r="P39" i="47"/>
  <c r="S56" i="47"/>
  <c r="R54" i="43"/>
  <c r="AM383" i="79"/>
  <c r="R30" i="47"/>
  <c r="Z756" i="79"/>
  <c r="E75" i="43" s="1"/>
  <c r="Y572" i="79"/>
  <c r="D72" i="43" s="1"/>
  <c r="AM382" i="79"/>
  <c r="AM384" i="79"/>
  <c r="AM205" i="79"/>
  <c r="G104" i="43" s="1"/>
  <c r="AD572" i="79"/>
  <c r="I72" i="43" s="1"/>
  <c r="AJ572" i="79"/>
  <c r="O72" i="43"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D109" i="43" s="1"/>
  <c r="H94" i="43"/>
  <c r="H96" i="43"/>
  <c r="AI204" i="79"/>
  <c r="N66" i="43" s="1"/>
  <c r="AE572" i="79"/>
  <c r="J72" i="43" s="1"/>
  <c r="P51" i="47"/>
  <c r="K94" i="43"/>
  <c r="AH572" i="79"/>
  <c r="M72" i="43" s="1"/>
  <c r="AC388" i="79"/>
  <c r="H69" i="43" s="1"/>
  <c r="I99" i="43"/>
  <c r="H93" i="43"/>
  <c r="H98" i="43"/>
  <c r="P55" i="47"/>
  <c r="J99" i="43"/>
  <c r="I95" i="43"/>
  <c r="P50" i="47"/>
  <c r="K101" i="43"/>
  <c r="R76" i="43"/>
  <c r="J98" i="43"/>
  <c r="R70" i="43"/>
  <c r="AC204" i="79"/>
  <c r="H66" i="43" s="1"/>
  <c r="AC572" i="79"/>
  <c r="H72" i="43" s="1"/>
  <c r="K97" i="43"/>
  <c r="L100" i="43"/>
  <c r="J97" i="43"/>
  <c r="P47" i="47"/>
  <c r="P35" i="47"/>
  <c r="P38" i="47"/>
  <c r="AD388" i="79"/>
  <c r="I69"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K756" i="79"/>
  <c r="P75" i="43" s="1"/>
  <c r="L93" i="43"/>
  <c r="G97" i="43"/>
  <c r="AC940" i="79"/>
  <c r="H78" i="43" s="1"/>
  <c r="L98" i="43"/>
  <c r="J94" i="43"/>
  <c r="L97" i="43"/>
  <c r="AL756" i="79"/>
  <c r="Q75" i="43" s="1"/>
  <c r="AF756" i="79"/>
  <c r="K75" i="43" s="1"/>
  <c r="AD940" i="79"/>
  <c r="I78" i="43" s="1"/>
  <c r="J95" i="43"/>
  <c r="I96" i="43"/>
  <c r="AC756" i="79"/>
  <c r="H75" i="43" s="1"/>
  <c r="K100" i="43"/>
  <c r="AI756" i="79"/>
  <c r="N75" i="43" s="1"/>
  <c r="AA756" i="79"/>
  <c r="F75" i="43" s="1"/>
  <c r="I97" i="43"/>
  <c r="K96" i="43"/>
  <c r="Y388" i="79"/>
  <c r="D69" i="43" s="1"/>
  <c r="L99" i="43"/>
  <c r="R82" i="43"/>
  <c r="AJ940" i="79"/>
  <c r="O78" i="43" s="1"/>
  <c r="K98" i="43"/>
  <c r="AE756" i="79"/>
  <c r="J75" i="43" s="1"/>
  <c r="Z940" i="79"/>
  <c r="E78" i="43" s="1"/>
  <c r="D111" i="43" s="1"/>
  <c r="AL940" i="79"/>
  <c r="Q78" i="43" s="1"/>
  <c r="L101" i="43"/>
  <c r="AA940" i="79"/>
  <c r="F78" i="43" s="1"/>
  <c r="AI940" i="79"/>
  <c r="N78" i="43" s="1"/>
  <c r="AB940" i="79"/>
  <c r="G78" i="43" s="1"/>
  <c r="AJ756" i="79"/>
  <c r="O75" i="43" s="1"/>
  <c r="AH756" i="79"/>
  <c r="M75" i="43" s="1"/>
  <c r="AK940" i="79"/>
  <c r="P78" i="43" s="1"/>
  <c r="AG756" i="79"/>
  <c r="L75" i="43" s="1"/>
  <c r="AB756" i="79"/>
  <c r="G75" i="43" s="1"/>
  <c r="L96" i="43"/>
  <c r="J100" i="43"/>
  <c r="AH391" i="46"/>
  <c r="M60" i="43" s="1"/>
  <c r="Q61" i="47"/>
  <c r="P62" i="47"/>
  <c r="P66" i="47"/>
  <c r="P69" i="47"/>
  <c r="P67" i="47"/>
  <c r="P61" i="47"/>
  <c r="R31" i="47"/>
  <c r="P71" i="47"/>
  <c r="P70" i="47"/>
  <c r="R34" i="47"/>
  <c r="P68" i="47"/>
  <c r="P64" i="47"/>
  <c r="R38"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F96" i="43"/>
  <c r="F95" i="43"/>
  <c r="D63" i="43"/>
  <c r="U27" i="47"/>
  <c r="U29" i="47"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G122" i="43" l="1"/>
  <c r="F125" i="43"/>
  <c r="E112" i="43"/>
  <c r="G120" i="43"/>
  <c r="D123" i="43"/>
  <c r="E124" i="43" s="1"/>
  <c r="E136" i="43" s="1"/>
  <c r="E36" i="43"/>
  <c r="E30" i="43"/>
  <c r="E33" i="43"/>
  <c r="E31" i="43"/>
  <c r="E29" i="43"/>
  <c r="E32" i="43"/>
  <c r="E35" i="43"/>
  <c r="E34" i="43"/>
  <c r="D113" i="43"/>
  <c r="E114" i="43" s="1"/>
  <c r="G114" i="43"/>
  <c r="H114" i="43" s="1"/>
  <c r="D117" i="43"/>
  <c r="E118" i="43" s="1"/>
  <c r="G118" i="43"/>
  <c r="D121" i="43"/>
  <c r="E122" i="43" s="1"/>
  <c r="E135" i="43" s="1"/>
  <c r="AM1124" i="79"/>
  <c r="AM1126" i="79" s="1"/>
  <c r="G112" i="43"/>
  <c r="D115" i="43"/>
  <c r="E116" i="43" s="1"/>
  <c r="G116" i="43"/>
  <c r="D119" i="43"/>
  <c r="E120" i="43" s="1"/>
  <c r="R79" i="43"/>
  <c r="H20" i="43" s="1"/>
  <c r="D110" i="43"/>
  <c r="D126" i="43" s="1"/>
  <c r="V61" i="47"/>
  <c r="T65" i="47"/>
  <c r="V40" i="47"/>
  <c r="V56" i="47"/>
  <c r="V48" i="47"/>
  <c r="V31" i="47"/>
  <c r="AM521" i="46"/>
  <c r="AM523" i="46" s="1"/>
  <c r="D103" i="43"/>
  <c r="S27" i="47"/>
  <c r="S29" i="47" s="1"/>
  <c r="S42" i="47" s="1"/>
  <c r="S44" i="47" s="1"/>
  <c r="S57" i="47" s="1"/>
  <c r="S59" i="47" s="1"/>
  <c r="V27" i="47"/>
  <c r="V29" i="47" s="1"/>
  <c r="V64" i="47"/>
  <c r="V67" i="47"/>
  <c r="V54" i="47"/>
  <c r="T66" i="47"/>
  <c r="V46" i="47"/>
  <c r="V62" i="47"/>
  <c r="V63" i="47"/>
  <c r="V60" i="47"/>
  <c r="V45" i="47"/>
  <c r="V53" i="47"/>
  <c r="V34" i="47"/>
  <c r="V32" i="47"/>
  <c r="V71" i="47"/>
  <c r="V30" i="47"/>
  <c r="V39" i="47"/>
  <c r="V69" i="47"/>
  <c r="V70" i="47"/>
  <c r="V66" i="47"/>
  <c r="V35" i="47"/>
  <c r="V51" i="47"/>
  <c r="V50" i="47"/>
  <c r="V37" i="47"/>
  <c r="T63" i="47"/>
  <c r="V68" i="47"/>
  <c r="V65" i="47"/>
  <c r="V41" i="47"/>
  <c r="V36" i="47"/>
  <c r="V49" i="47"/>
  <c r="V47" i="47"/>
  <c r="V55" i="47"/>
  <c r="V52" i="47"/>
  <c r="V38" i="47"/>
  <c r="AM263" i="46"/>
  <c r="T69" i="47"/>
  <c r="T53" i="47"/>
  <c r="T68" i="47"/>
  <c r="T60" i="47"/>
  <c r="T61" i="47"/>
  <c r="T48" i="47"/>
  <c r="S70" i="47"/>
  <c r="T71" i="47"/>
  <c r="T67" i="47"/>
  <c r="T70" i="47"/>
  <c r="T54" i="47"/>
  <c r="T50" i="47"/>
  <c r="T51" i="47"/>
  <c r="T55" i="47"/>
  <c r="T62" i="47"/>
  <c r="T56" i="47"/>
  <c r="S62" i="47"/>
  <c r="S67" i="47"/>
  <c r="T49" i="47"/>
  <c r="T46" i="47"/>
  <c r="T64" i="47"/>
  <c r="T45" i="47"/>
  <c r="T52" i="47"/>
  <c r="T47" i="47"/>
  <c r="AM133" i="46"/>
  <c r="S65" i="47"/>
  <c r="S71" i="47"/>
  <c r="S69" i="47"/>
  <c r="S68" i="47"/>
  <c r="S63" i="47"/>
  <c r="R63" i="43"/>
  <c r="S61" i="47"/>
  <c r="S64" i="47"/>
  <c r="S66" i="47"/>
  <c r="T27" i="47"/>
  <c r="T29" i="47" s="1"/>
  <c r="T42" i="47" s="1"/>
  <c r="T44" i="47" s="1"/>
  <c r="R27" i="47"/>
  <c r="R29" i="47" s="1"/>
  <c r="R42" i="47" s="1"/>
  <c r="R44" i="47" s="1"/>
  <c r="R232" i="47"/>
  <c r="Q188" i="47"/>
  <c r="J225" i="47"/>
  <c r="T203" i="47"/>
  <c r="O182" i="47"/>
  <c r="S191" i="47"/>
  <c r="S189" i="47"/>
  <c r="Q228" i="47"/>
  <c r="U230" i="47"/>
  <c r="O176" i="47"/>
  <c r="O229" i="47"/>
  <c r="S204" i="47"/>
  <c r="T184" i="47"/>
  <c r="J233" i="47"/>
  <c r="Q231" i="47"/>
  <c r="N229" i="47"/>
  <c r="M202" i="47"/>
  <c r="U189" i="47"/>
  <c r="P213" i="47"/>
  <c r="K216" i="47"/>
  <c r="L184" i="47"/>
  <c r="O199" i="47"/>
  <c r="O219" i="47"/>
  <c r="S203" i="47"/>
  <c r="T191" i="47"/>
  <c r="O181" i="47"/>
  <c r="O220" i="47"/>
  <c r="S197" i="47"/>
  <c r="S233" i="47"/>
  <c r="I229" i="47"/>
  <c r="E42" i="43"/>
  <c r="V180" i="47"/>
  <c r="V190" i="47"/>
  <c r="V198" i="47"/>
  <c r="V228" i="47"/>
  <c r="V170" i="47"/>
  <c r="V213" i="47"/>
  <c r="V202" i="47"/>
  <c r="V212" i="47"/>
  <c r="V197" i="47"/>
  <c r="V189" i="47"/>
  <c r="V221" i="47"/>
  <c r="V199" i="47"/>
  <c r="V195" i="47"/>
  <c r="V201" i="47"/>
  <c r="V167" i="47"/>
  <c r="V227" i="47"/>
  <c r="V214" i="47"/>
  <c r="V191" i="47"/>
  <c r="V232" i="47"/>
  <c r="V185" i="47"/>
  <c r="V168" i="47"/>
  <c r="V169" i="47"/>
  <c r="V175" i="47"/>
  <c r="V235" i="47"/>
  <c r="V182" i="47"/>
  <c r="V188" i="47"/>
  <c r="V217" i="47"/>
  <c r="V211" i="47"/>
  <c r="V186" i="47"/>
  <c r="V215" i="47"/>
  <c r="V183" i="47"/>
  <c r="V205" i="47"/>
  <c r="M228" i="47"/>
  <c r="N227" i="47"/>
  <c r="K218" i="47"/>
  <c r="V219" i="47"/>
  <c r="R186" i="47"/>
  <c r="U203" i="47"/>
  <c r="I202" i="47"/>
  <c r="P170" i="47"/>
  <c r="R68" i="47"/>
  <c r="R171" i="47"/>
  <c r="R204" i="47"/>
  <c r="R235" i="47"/>
  <c r="R168" i="47"/>
  <c r="R187" i="47"/>
  <c r="R213" i="47"/>
  <c r="R220" i="47"/>
  <c r="R184" i="47"/>
  <c r="R214" i="47"/>
  <c r="R226" i="47"/>
  <c r="R166" i="47"/>
  <c r="R195" i="47"/>
  <c r="R198" i="47"/>
  <c r="E38" i="43"/>
  <c r="R180" i="47"/>
  <c r="R218" i="47"/>
  <c r="R182" i="47"/>
  <c r="R234" i="47"/>
  <c r="R183" i="47"/>
  <c r="R217" i="47"/>
  <c r="R199" i="47"/>
  <c r="R210" i="47"/>
  <c r="R185" i="47"/>
  <c r="R211" i="47"/>
  <c r="R173" i="47"/>
  <c r="R228" i="47"/>
  <c r="R197" i="47"/>
  <c r="R189" i="47"/>
  <c r="R165" i="47"/>
  <c r="R219" i="47"/>
  <c r="R190" i="47"/>
  <c r="O98" i="47"/>
  <c r="O234" i="47"/>
  <c r="O215" i="47"/>
  <c r="O211" i="47"/>
  <c r="O218" i="47"/>
  <c r="O228" i="47"/>
  <c r="O210" i="47"/>
  <c r="O188" i="47"/>
  <c r="O180" i="47"/>
  <c r="O187" i="47"/>
  <c r="O206" i="47"/>
  <c r="O198" i="47"/>
  <c r="O203" i="47"/>
  <c r="O173" i="47"/>
  <c r="O167" i="47"/>
  <c r="O174" i="47"/>
  <c r="O235" i="47"/>
  <c r="O231" i="47"/>
  <c r="O212" i="47"/>
  <c r="O236" i="47"/>
  <c r="O217" i="47"/>
  <c r="O225" i="47"/>
  <c r="O197" i="47"/>
  <c r="O186" i="47"/>
  <c r="O196" i="47"/>
  <c r="O185" i="47"/>
  <c r="O204" i="47"/>
  <c r="O205" i="47"/>
  <c r="O201" i="47"/>
  <c r="O168" i="47"/>
  <c r="O171" i="47"/>
  <c r="O170" i="47"/>
  <c r="P172" i="47"/>
  <c r="P205" i="47"/>
  <c r="P176" i="47"/>
  <c r="P165" i="47"/>
  <c r="P185" i="47"/>
  <c r="P168" i="47"/>
  <c r="P186" i="47"/>
  <c r="P218" i="47"/>
  <c r="P198" i="47"/>
  <c r="P166" i="47"/>
  <c r="P175" i="47"/>
  <c r="P174" i="47"/>
  <c r="P173" i="47"/>
  <c r="P231" i="47"/>
  <c r="P216" i="47"/>
  <c r="P215" i="47"/>
  <c r="P196" i="47"/>
  <c r="P195" i="47"/>
  <c r="P230" i="47"/>
  <c r="P188" i="47"/>
  <c r="P221" i="47"/>
  <c r="P217" i="47"/>
  <c r="P197" i="47"/>
  <c r="P227" i="47"/>
  <c r="P190" i="47"/>
  <c r="P191" i="47"/>
  <c r="P203" i="47"/>
  <c r="P210" i="47"/>
  <c r="P182" i="47"/>
  <c r="P171" i="47"/>
  <c r="P184" i="47"/>
  <c r="P199" i="47"/>
  <c r="P214" i="47"/>
  <c r="P183" i="47"/>
  <c r="P220" i="47"/>
  <c r="P169" i="47"/>
  <c r="P180" i="47"/>
  <c r="P232" i="47"/>
  <c r="P234" i="47"/>
  <c r="P212" i="47"/>
  <c r="P201" i="47"/>
  <c r="P181" i="47"/>
  <c r="P200" i="47"/>
  <c r="P236" i="47"/>
  <c r="L213" i="47"/>
  <c r="L203" i="47"/>
  <c r="L185" i="47"/>
  <c r="L175" i="47"/>
  <c r="V216" i="47"/>
  <c r="R231" i="47"/>
  <c r="U228" i="47"/>
  <c r="T221" i="47"/>
  <c r="M221" i="47"/>
  <c r="M181" i="47"/>
  <c r="M198" i="47"/>
  <c r="T196" i="47"/>
  <c r="N212" i="47"/>
  <c r="N202" i="47"/>
  <c r="N182" i="47"/>
  <c r="N169" i="47"/>
  <c r="K230" i="47"/>
  <c r="K184" i="47"/>
  <c r="K203" i="47"/>
  <c r="V173" i="47"/>
  <c r="R175" i="47"/>
  <c r="U198" i="47"/>
  <c r="V171" i="47"/>
  <c r="R206" i="47"/>
  <c r="U232" i="47"/>
  <c r="J168" i="47"/>
  <c r="J166" i="47"/>
  <c r="J167" i="47"/>
  <c r="J181" i="47"/>
  <c r="J187" i="47"/>
  <c r="J201" i="47"/>
  <c r="J232" i="47"/>
  <c r="J216" i="47"/>
  <c r="J235" i="47"/>
  <c r="V172" i="47"/>
  <c r="O172" i="47"/>
  <c r="O183" i="47"/>
  <c r="O184" i="47"/>
  <c r="O232" i="47"/>
  <c r="O233" i="47"/>
  <c r="O226" i="47"/>
  <c r="T230" i="47"/>
  <c r="L204" i="47"/>
  <c r="V165" i="47"/>
  <c r="U196" i="47"/>
  <c r="M231" i="47"/>
  <c r="M199" i="47"/>
  <c r="N218" i="47"/>
  <c r="N181" i="47"/>
  <c r="K220" i="47"/>
  <c r="K202" i="47"/>
  <c r="V218" i="47"/>
  <c r="U231" i="47"/>
  <c r="R167" i="47"/>
  <c r="T170" i="47"/>
  <c r="R200" i="47"/>
  <c r="R221" i="47"/>
  <c r="L217" i="47"/>
  <c r="V210" i="47"/>
  <c r="U229" i="47"/>
  <c r="M220" i="47"/>
  <c r="N216" i="47"/>
  <c r="N188" i="47"/>
  <c r="K231" i="47"/>
  <c r="K200" i="47"/>
  <c r="V229" i="47"/>
  <c r="T165" i="47"/>
  <c r="R201" i="47"/>
  <c r="T228" i="47"/>
  <c r="U211" i="47"/>
  <c r="U216" i="47"/>
  <c r="I170" i="47"/>
  <c r="I205" i="47"/>
  <c r="I187" i="47"/>
  <c r="P167" i="47"/>
  <c r="S202" i="47"/>
  <c r="S184" i="47"/>
  <c r="Q204" i="47"/>
  <c r="Q206" i="47"/>
  <c r="R174" i="47"/>
  <c r="K169" i="47"/>
  <c r="P211" i="47"/>
  <c r="P202" i="47"/>
  <c r="P225" i="47"/>
  <c r="I235" i="47"/>
  <c r="I236" i="47"/>
  <c r="I217" i="47"/>
  <c r="I226" i="47"/>
  <c r="I214" i="47"/>
  <c r="I219" i="47"/>
  <c r="I196" i="47"/>
  <c r="I185" i="47"/>
  <c r="I198" i="47"/>
  <c r="I188" i="47"/>
  <c r="I166" i="47"/>
  <c r="I203" i="47"/>
  <c r="I165" i="47"/>
  <c r="I200" i="47"/>
  <c r="I171" i="47"/>
  <c r="I175" i="47"/>
  <c r="I232" i="47"/>
  <c r="I231" i="47"/>
  <c r="I212" i="47"/>
  <c r="I218" i="47"/>
  <c r="I213" i="47"/>
  <c r="I210" i="47"/>
  <c r="I191" i="47"/>
  <c r="I183" i="47"/>
  <c r="I197" i="47"/>
  <c r="I186" i="47"/>
  <c r="I150" i="47"/>
  <c r="I201" i="47"/>
  <c r="I204" i="47"/>
  <c r="I167" i="47"/>
  <c r="I172" i="47"/>
  <c r="I176" i="47"/>
  <c r="I227" i="47"/>
  <c r="I228" i="47"/>
  <c r="I234" i="47"/>
  <c r="I216" i="47"/>
  <c r="I211" i="47"/>
  <c r="I233" i="47"/>
  <c r="I189" i="47"/>
  <c r="I181" i="47"/>
  <c r="I180" i="47"/>
  <c r="I184" i="47"/>
  <c r="I195" i="47"/>
  <c r="I199" i="47"/>
  <c r="M229" i="47"/>
  <c r="M225" i="47"/>
  <c r="M236" i="47"/>
  <c r="M218" i="47"/>
  <c r="M213" i="47"/>
  <c r="M191" i="47"/>
  <c r="M183" i="47"/>
  <c r="M190" i="47"/>
  <c r="M182" i="47"/>
  <c r="M203" i="47"/>
  <c r="M206" i="47"/>
  <c r="M166" i="47"/>
  <c r="M170" i="47"/>
  <c r="M174" i="47"/>
  <c r="M227" i="47"/>
  <c r="M173" i="47"/>
  <c r="M205" i="47"/>
  <c r="M196" i="47"/>
  <c r="M211" i="47"/>
  <c r="M168" i="47"/>
  <c r="M186" i="47"/>
  <c r="M216" i="47"/>
  <c r="M233" i="47"/>
  <c r="M169" i="47"/>
  <c r="M184" i="47"/>
  <c r="M215" i="47"/>
  <c r="M230" i="47"/>
  <c r="M200" i="47"/>
  <c r="M197" i="47"/>
  <c r="M212" i="47"/>
  <c r="L81" i="47"/>
  <c r="L234" i="47"/>
  <c r="L226" i="47"/>
  <c r="L215" i="47"/>
  <c r="L235" i="47"/>
  <c r="L210" i="47"/>
  <c r="L229" i="47"/>
  <c r="L205" i="47"/>
  <c r="L172" i="47"/>
  <c r="L200" i="47"/>
  <c r="L190" i="47"/>
  <c r="L180" i="47"/>
  <c r="L186" i="47"/>
  <c r="L183" i="47"/>
  <c r="L174" i="47"/>
  <c r="L167" i="47"/>
  <c r="L232" i="47"/>
  <c r="L187" i="47"/>
  <c r="L202" i="47"/>
  <c r="L225" i="47"/>
  <c r="L236" i="47"/>
  <c r="L171" i="47"/>
  <c r="L196" i="47"/>
  <c r="L218" i="47"/>
  <c r="L219" i="47"/>
  <c r="L165" i="47"/>
  <c r="L189" i="47"/>
  <c r="L199" i="47"/>
  <c r="L231" i="47"/>
  <c r="L169" i="47"/>
  <c r="L197" i="47"/>
  <c r="L214" i="47"/>
  <c r="L230" i="47"/>
  <c r="L220" i="47"/>
  <c r="L173" i="47"/>
  <c r="V206" i="47"/>
  <c r="U185" i="47"/>
  <c r="M235" i="47"/>
  <c r="M201" i="47"/>
  <c r="N220" i="47"/>
  <c r="N185" i="47"/>
  <c r="K235" i="47"/>
  <c r="K204" i="47"/>
  <c r="K174" i="47"/>
  <c r="R225" i="47"/>
  <c r="R176" i="47"/>
  <c r="J171" i="47"/>
  <c r="J197" i="47"/>
  <c r="J206" i="47"/>
  <c r="J214" i="47"/>
  <c r="L201" i="47"/>
  <c r="U205" i="47"/>
  <c r="N191" i="47"/>
  <c r="K181" i="47"/>
  <c r="V230" i="47"/>
  <c r="U187" i="47"/>
  <c r="U218" i="47"/>
  <c r="R191" i="47"/>
  <c r="R203" i="47"/>
  <c r="L228" i="47"/>
  <c r="L195" i="47"/>
  <c r="U217" i="47"/>
  <c r="M204" i="47"/>
  <c r="N189" i="47"/>
  <c r="U215" i="47"/>
  <c r="T218" i="47"/>
  <c r="U182" i="47"/>
  <c r="I173" i="47"/>
  <c r="I168" i="47"/>
  <c r="I215" i="47"/>
  <c r="Q172" i="47"/>
  <c r="Q220" i="47"/>
  <c r="K210" i="47"/>
  <c r="P187" i="47"/>
  <c r="N233" i="47"/>
  <c r="N225" i="47"/>
  <c r="N214" i="47"/>
  <c r="N236" i="47"/>
  <c r="N234" i="47"/>
  <c r="N211" i="47"/>
  <c r="N204" i="47"/>
  <c r="N199" i="47"/>
  <c r="N197" i="47"/>
  <c r="N186" i="47"/>
  <c r="N190" i="47"/>
  <c r="N168" i="47"/>
  <c r="N167" i="47"/>
  <c r="N174" i="47"/>
  <c r="N184" i="47"/>
  <c r="N201" i="47"/>
  <c r="N210" i="47"/>
  <c r="N235" i="47"/>
  <c r="N195" i="47"/>
  <c r="N203" i="47"/>
  <c r="N217" i="47"/>
  <c r="N173" i="47"/>
  <c r="N180" i="47"/>
  <c r="N198" i="47"/>
  <c r="N221" i="47"/>
  <c r="N165" i="47"/>
  <c r="N187" i="47"/>
  <c r="N200" i="47"/>
  <c r="N232" i="47"/>
  <c r="V231" i="47"/>
  <c r="L227" i="47"/>
  <c r="L206" i="47"/>
  <c r="L182" i="47"/>
  <c r="V184" i="47"/>
  <c r="R169" i="47"/>
  <c r="U165" i="47"/>
  <c r="T172" i="47"/>
  <c r="M226" i="47"/>
  <c r="M217" i="47"/>
  <c r="M188" i="47"/>
  <c r="M165" i="47"/>
  <c r="T220" i="47"/>
  <c r="N228" i="47"/>
  <c r="N205" i="47"/>
  <c r="N183" i="47"/>
  <c r="K233" i="47"/>
  <c r="K226" i="47"/>
  <c r="K191" i="47"/>
  <c r="K168" i="47"/>
  <c r="V187" i="47"/>
  <c r="R188" i="47"/>
  <c r="U197" i="47"/>
  <c r="T205" i="47"/>
  <c r="V226" i="47"/>
  <c r="R216" i="47"/>
  <c r="T173" i="47"/>
  <c r="J176" i="47"/>
  <c r="J173" i="47"/>
  <c r="J182" i="47"/>
  <c r="J180" i="47"/>
  <c r="J195" i="47"/>
  <c r="J198" i="47"/>
  <c r="J221" i="47"/>
  <c r="J226" i="47"/>
  <c r="V174" i="47"/>
  <c r="V203" i="47"/>
  <c r="O166" i="47"/>
  <c r="O169" i="47"/>
  <c r="O200" i="47"/>
  <c r="O189" i="47"/>
  <c r="O190" i="47"/>
  <c r="O214" i="47"/>
  <c r="O213" i="47"/>
  <c r="O227" i="47"/>
  <c r="L211" i="47"/>
  <c r="L181" i="47"/>
  <c r="R181" i="47"/>
  <c r="T197" i="47"/>
  <c r="M210" i="47"/>
  <c r="M172" i="47"/>
  <c r="N215" i="47"/>
  <c r="N176" i="47"/>
  <c r="K214" i="47"/>
  <c r="K175" i="47"/>
  <c r="R236" i="47"/>
  <c r="T216" i="47"/>
  <c r="R227" i="47"/>
  <c r="T217" i="47"/>
  <c r="R229" i="47"/>
  <c r="L212" i="47"/>
  <c r="L168" i="47"/>
  <c r="R202" i="47"/>
  <c r="T231" i="47"/>
  <c r="M185" i="47"/>
  <c r="M167" i="47"/>
  <c r="N213" i="47"/>
  <c r="N170" i="47"/>
  <c r="K212" i="47"/>
  <c r="K166" i="47"/>
  <c r="R230" i="47"/>
  <c r="T234" i="47"/>
  <c r="U188" i="47"/>
  <c r="U236" i="47"/>
  <c r="I169" i="47"/>
  <c r="I182" i="47"/>
  <c r="I230" i="47"/>
  <c r="I220" i="47"/>
  <c r="S225" i="47"/>
  <c r="S200" i="47"/>
  <c r="S201" i="47"/>
  <c r="Q169" i="47"/>
  <c r="Q230" i="47"/>
  <c r="Q216" i="47"/>
  <c r="T212" i="47"/>
  <c r="P228" i="47"/>
  <c r="P189" i="47"/>
  <c r="P233" i="47"/>
  <c r="K196" i="47"/>
  <c r="K236" i="47"/>
  <c r="K234" i="47"/>
  <c r="K206" i="47"/>
  <c r="K176" i="47"/>
  <c r="K187" i="47"/>
  <c r="K217" i="47"/>
  <c r="K225" i="47"/>
  <c r="K172" i="47"/>
  <c r="K189" i="47"/>
  <c r="K219" i="47"/>
  <c r="K228" i="47"/>
  <c r="K198" i="47"/>
  <c r="K232" i="47"/>
  <c r="K197" i="47"/>
  <c r="K201" i="47"/>
  <c r="K199" i="47"/>
  <c r="K180" i="47"/>
  <c r="K211" i="47"/>
  <c r="K205" i="47"/>
  <c r="K182" i="47"/>
  <c r="K227" i="47"/>
  <c r="K167" i="47"/>
  <c r="K213" i="47"/>
  <c r="K186" i="47"/>
  <c r="K170" i="47"/>
  <c r="L221" i="47"/>
  <c r="L188" i="47"/>
  <c r="T214" i="47"/>
  <c r="M189" i="47"/>
  <c r="M175" i="47"/>
  <c r="N226" i="47"/>
  <c r="N171" i="47"/>
  <c r="K195" i="47"/>
  <c r="V236" i="47"/>
  <c r="T168" i="47"/>
  <c r="V166" i="47"/>
  <c r="T235" i="47"/>
  <c r="J174" i="47"/>
  <c r="J186" i="47"/>
  <c r="J199" i="47"/>
  <c r="J219" i="47"/>
  <c r="V225" i="47"/>
  <c r="V233" i="47"/>
  <c r="L170" i="47"/>
  <c r="M214" i="47"/>
  <c r="K221" i="47"/>
  <c r="V234" i="47"/>
  <c r="P235" i="47"/>
  <c r="P206" i="47"/>
  <c r="R57" i="43"/>
  <c r="J231" i="47"/>
  <c r="J220" i="47"/>
  <c r="J212" i="47"/>
  <c r="J215" i="47"/>
  <c r="J217" i="47"/>
  <c r="J213" i="47"/>
  <c r="J204" i="47"/>
  <c r="J205" i="47"/>
  <c r="J196" i="47"/>
  <c r="J229" i="47"/>
  <c r="J218" i="47"/>
  <c r="J230" i="47"/>
  <c r="J210" i="47"/>
  <c r="J228" i="47"/>
  <c r="J211" i="47"/>
  <c r="J202" i="47"/>
  <c r="J203" i="47"/>
  <c r="J191" i="47"/>
  <c r="J183" i="47"/>
  <c r="J185" i="47"/>
  <c r="J190" i="47"/>
  <c r="J175" i="47"/>
  <c r="J170" i="47"/>
  <c r="J172" i="47"/>
  <c r="T75" i="47"/>
  <c r="T210" i="47"/>
  <c r="T213" i="47"/>
  <c r="T200" i="47"/>
  <c r="T190" i="47"/>
  <c r="T233" i="47"/>
  <c r="T204" i="47"/>
  <c r="E40" i="43"/>
  <c r="T188" i="47"/>
  <c r="T219" i="47"/>
  <c r="T176" i="47"/>
  <c r="T236" i="47"/>
  <c r="T167" i="47"/>
  <c r="T186" i="47"/>
  <c r="T166" i="47"/>
  <c r="T198" i="47"/>
  <c r="T201" i="47"/>
  <c r="T181" i="47"/>
  <c r="T202" i="47"/>
  <c r="T180" i="47"/>
  <c r="T169" i="47"/>
  <c r="T195" i="47"/>
  <c r="T232" i="47"/>
  <c r="T182" i="47"/>
  <c r="T175" i="47"/>
  <c r="T185" i="47"/>
  <c r="T225" i="47"/>
  <c r="T183" i="47"/>
  <c r="T227" i="47"/>
  <c r="T187" i="47"/>
  <c r="T206" i="47"/>
  <c r="S169" i="47"/>
  <c r="S235" i="47"/>
  <c r="S211" i="47"/>
  <c r="S165" i="47"/>
  <c r="S218" i="47"/>
  <c r="S219" i="47"/>
  <c r="S231" i="47"/>
  <c r="S220" i="47"/>
  <c r="S182" i="47"/>
  <c r="S215" i="47"/>
  <c r="S168" i="47"/>
  <c r="S185" i="47"/>
  <c r="S190" i="47"/>
  <c r="S195" i="47"/>
  <c r="S174" i="47"/>
  <c r="S171" i="47"/>
  <c r="S228" i="47"/>
  <c r="S183" i="47"/>
  <c r="S205" i="47"/>
  <c r="S210" i="47"/>
  <c r="S221" i="47"/>
  <c r="S173" i="47"/>
  <c r="S175" i="47"/>
  <c r="E39" i="43"/>
  <c r="S213" i="47"/>
  <c r="S229" i="47"/>
  <c r="S206" i="47"/>
  <c r="S232" i="47"/>
  <c r="S226" i="47"/>
  <c r="S234" i="47"/>
  <c r="S187" i="47"/>
  <c r="S186" i="47"/>
  <c r="S180" i="47"/>
  <c r="S170" i="47"/>
  <c r="S166" i="47"/>
  <c r="S230" i="47"/>
  <c r="S198" i="47"/>
  <c r="S214" i="47"/>
  <c r="S199" i="47"/>
  <c r="S196" i="47"/>
  <c r="S227" i="47"/>
  <c r="S167" i="47"/>
  <c r="S176" i="47"/>
  <c r="S172" i="47"/>
  <c r="S216" i="47"/>
  <c r="S181" i="47"/>
  <c r="Q227" i="47"/>
  <c r="Q180" i="47"/>
  <c r="Q217" i="47"/>
  <c r="Q201" i="47"/>
  <c r="Q174" i="47"/>
  <c r="Q173" i="47"/>
  <c r="Q200" i="47"/>
  <c r="Q167" i="47"/>
  <c r="Q170" i="47"/>
  <c r="Q176" i="47"/>
  <c r="Q198" i="47"/>
  <c r="Q195" i="47"/>
  <c r="E37" i="43"/>
  <c r="Q203" i="47"/>
  <c r="Q185" i="47"/>
  <c r="Q165" i="47"/>
  <c r="Q186" i="47"/>
  <c r="Q233" i="47"/>
  <c r="Q202" i="47"/>
  <c r="Q212" i="47"/>
  <c r="Q166" i="47"/>
  <c r="Q182" i="47"/>
  <c r="Q205" i="47"/>
  <c r="Q197" i="47"/>
  <c r="Q190" i="47"/>
  <c r="Q184" i="47"/>
  <c r="Q199" i="47"/>
  <c r="Q183" i="47"/>
  <c r="Q210" i="47"/>
  <c r="Q211" i="47"/>
  <c r="Q191" i="47"/>
  <c r="Q219" i="47"/>
  <c r="Q234" i="47"/>
  <c r="Q226" i="47"/>
  <c r="Q175" i="47"/>
  <c r="Q189" i="47"/>
  <c r="Q168" i="47"/>
  <c r="Q214" i="47"/>
  <c r="Q196" i="47"/>
  <c r="Q215" i="47"/>
  <c r="Q229" i="47"/>
  <c r="Q225" i="47"/>
  <c r="Q187" i="47"/>
  <c r="Q218" i="47"/>
  <c r="Q236" i="47"/>
  <c r="Q221" i="47"/>
  <c r="Q213" i="47"/>
  <c r="U47" i="47"/>
  <c r="U170" i="47"/>
  <c r="U219" i="47"/>
  <c r="U206" i="47"/>
  <c r="U195" i="47"/>
  <c r="U212" i="47"/>
  <c r="U233" i="47"/>
  <c r="U186" i="47"/>
  <c r="U234" i="47"/>
  <c r="U204" i="47"/>
  <c r="U181" i="47"/>
  <c r="U214" i="47"/>
  <c r="U220" i="47"/>
  <c r="U172" i="47"/>
  <c r="U191" i="47"/>
  <c r="U176" i="47"/>
  <c r="U169" i="47"/>
  <c r="U221" i="47"/>
  <c r="U184" i="47"/>
  <c r="U227" i="47"/>
  <c r="U199" i="47"/>
  <c r="U175" i="47"/>
  <c r="U183" i="47"/>
  <c r="U226" i="47"/>
  <c r="U190" i="47"/>
  <c r="E41" i="43"/>
  <c r="U171" i="47"/>
  <c r="U180" i="47"/>
  <c r="U166" i="47"/>
  <c r="U235" i="47"/>
  <c r="U201" i="47"/>
  <c r="T211" i="47"/>
  <c r="L233" i="47"/>
  <c r="L198" i="47"/>
  <c r="L166" i="47"/>
  <c r="V196" i="47"/>
  <c r="R196" i="47"/>
  <c r="U200" i="47"/>
  <c r="T189" i="47"/>
  <c r="M219" i="47"/>
  <c r="M232" i="47"/>
  <c r="M180" i="47"/>
  <c r="M171" i="47"/>
  <c r="N231" i="47"/>
  <c r="N230" i="47"/>
  <c r="N196" i="47"/>
  <c r="N172" i="47"/>
  <c r="K229" i="47"/>
  <c r="K215" i="47"/>
  <c r="K183" i="47"/>
  <c r="K171" i="47"/>
  <c r="V200" i="47"/>
  <c r="R215" i="47"/>
  <c r="U213" i="47"/>
  <c r="T215" i="47"/>
  <c r="V220" i="47"/>
  <c r="U167" i="47"/>
  <c r="T199" i="47"/>
  <c r="J169" i="47"/>
  <c r="J165" i="47"/>
  <c r="J188" i="47"/>
  <c r="J184" i="47"/>
  <c r="J189" i="47"/>
  <c r="J200" i="47"/>
  <c r="J236" i="47"/>
  <c r="J234" i="47"/>
  <c r="J227" i="47"/>
  <c r="V176" i="47"/>
  <c r="V204" i="47"/>
  <c r="O175" i="47"/>
  <c r="O165" i="47"/>
  <c r="O202" i="47"/>
  <c r="O191" i="47"/>
  <c r="O195" i="47"/>
  <c r="O216" i="47"/>
  <c r="O221" i="47"/>
  <c r="O230" i="47"/>
  <c r="L216" i="47"/>
  <c r="L191" i="47"/>
  <c r="R205" i="47"/>
  <c r="T229" i="47"/>
  <c r="M187" i="47"/>
  <c r="M176" i="47"/>
  <c r="N219" i="47"/>
  <c r="N175" i="47"/>
  <c r="K190" i="47"/>
  <c r="K165" i="47"/>
  <c r="R233" i="47"/>
  <c r="T226" i="47"/>
  <c r="U173" i="47"/>
  <c r="R172" i="47"/>
  <c r="R170" i="47"/>
  <c r="U225" i="47"/>
  <c r="L176" i="47"/>
  <c r="R212" i="47"/>
  <c r="M234" i="47"/>
  <c r="M195" i="47"/>
  <c r="T171" i="47"/>
  <c r="N206" i="47"/>
  <c r="N166" i="47"/>
  <c r="K188" i="47"/>
  <c r="K173" i="47"/>
  <c r="U174" i="47"/>
  <c r="V181" i="47"/>
  <c r="U210" i="47"/>
  <c r="U168" i="47"/>
  <c r="U202" i="47"/>
  <c r="I174" i="47"/>
  <c r="I206" i="47"/>
  <c r="I190" i="47"/>
  <c r="I225" i="47"/>
  <c r="I221" i="47"/>
  <c r="S236" i="47"/>
  <c r="S217" i="47"/>
  <c r="S188" i="47"/>
  <c r="S212" i="47"/>
  <c r="Q171" i="47"/>
  <c r="Q235" i="47"/>
  <c r="Q232" i="47"/>
  <c r="Q181" i="47"/>
  <c r="K185" i="47"/>
  <c r="P219" i="47"/>
  <c r="P204" i="47"/>
  <c r="P226" i="47"/>
  <c r="P229" i="47"/>
  <c r="T174"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S82" i="43" s="1"/>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E130" i="43" l="1"/>
  <c r="H112" i="43"/>
  <c r="E134" i="43"/>
  <c r="D125" i="43"/>
  <c r="W40" i="47"/>
  <c r="W34" i="47"/>
  <c r="W35" i="47"/>
  <c r="E132" i="43"/>
  <c r="H19" i="43"/>
  <c r="E131" i="43"/>
  <c r="W39" i="47"/>
  <c r="W36" i="47"/>
  <c r="E110" i="43"/>
  <c r="G126" i="43"/>
  <c r="G110" i="43"/>
  <c r="W37" i="47"/>
  <c r="E133" i="43"/>
  <c r="S79" i="43"/>
  <c r="W41" i="47"/>
  <c r="W30" i="47"/>
  <c r="V42" i="47"/>
  <c r="V44" i="47" s="1"/>
  <c r="W32" i="47"/>
  <c r="W31" i="47"/>
  <c r="W38" i="47"/>
  <c r="V57" i="47"/>
  <c r="V59" i="47" s="1"/>
  <c r="V72" i="47" s="1"/>
  <c r="V74" i="47" s="1"/>
  <c r="T57" i="47"/>
  <c r="T59" i="47" s="1"/>
  <c r="T72" i="47" s="1"/>
  <c r="T74" i="47" s="1"/>
  <c r="T87" i="47" s="1"/>
  <c r="T89" i="47" s="1"/>
  <c r="T102" i="47" s="1"/>
  <c r="S72" i="47"/>
  <c r="S74" i="47" s="1"/>
  <c r="S87" i="47" s="1"/>
  <c r="S89" i="47" s="1"/>
  <c r="S102" i="47" s="1"/>
  <c r="W229" i="47"/>
  <c r="W168" i="47"/>
  <c r="W200" i="47"/>
  <c r="W174" i="47"/>
  <c r="W167" i="47"/>
  <c r="W210" i="47"/>
  <c r="W219" i="47"/>
  <c r="W225" i="47"/>
  <c r="W213" i="47"/>
  <c r="W228" i="47"/>
  <c r="W182" i="47"/>
  <c r="W195" i="47"/>
  <c r="W173" i="47"/>
  <c r="E43" i="43"/>
  <c r="W180" i="47"/>
  <c r="W211" i="47"/>
  <c r="W227" i="47"/>
  <c r="W204" i="47"/>
  <c r="W197" i="47"/>
  <c r="W165" i="47"/>
  <c r="W198" i="47"/>
  <c r="W214" i="47"/>
  <c r="W235" i="47"/>
  <c r="W205" i="47"/>
  <c r="W230" i="47"/>
  <c r="W233" i="47"/>
  <c r="W186" i="47"/>
  <c r="W231" i="47"/>
  <c r="W236" i="47"/>
  <c r="W187" i="47"/>
  <c r="W190" i="47"/>
  <c r="W221" i="47"/>
  <c r="W217" i="47"/>
  <c r="W169" i="47"/>
  <c r="W199" i="47"/>
  <c r="W181" i="47"/>
  <c r="W216" i="47"/>
  <c r="W176" i="47"/>
  <c r="W201" i="47"/>
  <c r="W183" i="47"/>
  <c r="W218" i="47"/>
  <c r="W175" i="47"/>
  <c r="W203" i="47"/>
  <c r="W185" i="47"/>
  <c r="W226" i="47"/>
  <c r="W170" i="47"/>
  <c r="W184" i="47"/>
  <c r="W202" i="47"/>
  <c r="W206" i="47"/>
  <c r="W188" i="47"/>
  <c r="W232" i="47"/>
  <c r="W220" i="47"/>
  <c r="W215" i="47"/>
  <c r="W189" i="47"/>
  <c r="W234" i="47"/>
  <c r="W172" i="47"/>
  <c r="W191" i="47"/>
  <c r="W212" i="47"/>
  <c r="W171" i="47"/>
  <c r="W166" i="47"/>
  <c r="W196" i="47"/>
  <c r="M104" i="43"/>
  <c r="W161" i="47"/>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V87" i="47"/>
  <c r="V89" i="47" s="1"/>
  <c r="V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E129" i="43" l="1"/>
  <c r="E126" i="43"/>
  <c r="E137" i="43" s="1"/>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H126" i="43" l="1"/>
  <c r="U164" i="47"/>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K85" i="43" l="1"/>
  <c r="F136" i="43"/>
  <c r="G136" i="43" s="1"/>
  <c r="F39" i="43"/>
  <c r="G39" i="43" s="1"/>
  <c r="F41" i="43"/>
  <c r="G41" i="43" s="1"/>
  <c r="F36" i="43"/>
  <c r="G36" i="43" s="1"/>
  <c r="F37" i="43"/>
  <c r="G37" i="43" s="1"/>
  <c r="F40" i="43"/>
  <c r="G40" i="43" s="1"/>
  <c r="F38" i="43"/>
  <c r="G38" i="43" s="1"/>
  <c r="Q85" i="43"/>
  <c r="M164" i="47"/>
  <c r="M177" i="47" s="1"/>
  <c r="M179" i="47" s="1"/>
  <c r="M192" i="47" s="1"/>
  <c r="M194" i="47" s="1"/>
  <c r="M207" i="47" s="1"/>
  <c r="M209" i="47" s="1"/>
  <c r="M222" i="47" s="1"/>
  <c r="M224" i="47" s="1"/>
  <c r="M237" i="47" s="1"/>
  <c r="H84" i="43" s="1"/>
  <c r="O164" i="47"/>
  <c r="O177" i="47" s="1"/>
  <c r="O179" i="47" s="1"/>
  <c r="O192" i="47" s="1"/>
  <c r="O194" i="47" s="1"/>
  <c r="O207" i="47" s="1"/>
  <c r="O209" i="47" s="1"/>
  <c r="O222" i="47" s="1"/>
  <c r="O224" i="47" s="1"/>
  <c r="O237" i="47" s="1"/>
  <c r="J84" i="43" s="1"/>
  <c r="N164" i="47"/>
  <c r="N177" i="47" s="1"/>
  <c r="N179" i="47" s="1"/>
  <c r="N192" i="47" s="1"/>
  <c r="N194" i="47" s="1"/>
  <c r="N207" i="47" s="1"/>
  <c r="N209" i="47" s="1"/>
  <c r="N222" i="47" s="1"/>
  <c r="N224" i="47" s="1"/>
  <c r="N237" i="47" s="1"/>
  <c r="I84"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F30" i="43" l="1"/>
  <c r="G30" i="43" s="1"/>
  <c r="F130" i="43"/>
  <c r="H85" i="43"/>
  <c r="F133" i="43"/>
  <c r="I85" i="43"/>
  <c r="F134" i="43"/>
  <c r="F35" i="43"/>
  <c r="G35" i="43" s="1"/>
  <c r="F135" i="43"/>
  <c r="I237" i="47"/>
  <c r="D84" i="43" s="1"/>
  <c r="F129" i="43" s="1"/>
  <c r="F34" i="43"/>
  <c r="G34" i="43" s="1"/>
  <c r="L164" i="47"/>
  <c r="L177" i="47" s="1"/>
  <c r="L179" i="47" s="1"/>
  <c r="L192" i="47" s="1"/>
  <c r="L194" i="47" s="1"/>
  <c r="L207" i="47" s="1"/>
  <c r="L209" i="47" s="1"/>
  <c r="L222" i="47" s="1"/>
  <c r="L224" i="47" s="1"/>
  <c r="L237" i="47" s="1"/>
  <c r="G84" i="43" s="1"/>
  <c r="E85" i="43"/>
  <c r="J85" i="43"/>
  <c r="F33" i="43"/>
  <c r="G33" i="43" s="1"/>
  <c r="W42" i="47"/>
  <c r="D105" i="43" s="1"/>
  <c r="K42" i="47"/>
  <c r="G85" i="43" l="1"/>
  <c r="F132" i="43"/>
  <c r="F29" i="43"/>
  <c r="G29" i="43" s="1"/>
  <c r="D85" i="43"/>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F131" i="43"/>
  <c r="F31" i="43"/>
  <c r="F43" i="43" s="1"/>
  <c r="F85" i="43"/>
  <c r="G106" i="43"/>
  <c r="W104" i="47"/>
  <c r="W117" i="47" s="1"/>
  <c r="H105" i="43"/>
  <c r="H106" i="43" s="1"/>
  <c r="H21" i="43" l="1"/>
  <c r="H22" i="43" s="1"/>
  <c r="F137" i="43"/>
  <c r="R85" i="43"/>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 r="G131" i="43" l="1"/>
  <c r="G130" i="43"/>
  <c r="G135" i="43"/>
  <c r="G133" i="43"/>
  <c r="G132" i="43"/>
  <c r="G129" i="43"/>
  <c r="G137" i="43"/>
  <c r="G134" i="43"/>
</calcChain>
</file>

<file path=xl/comments1.xml><?xml version="1.0" encoding="utf-8"?>
<comments xmlns="http://schemas.openxmlformats.org/spreadsheetml/2006/main">
  <authors>
    <author>Leslie Dugas</author>
  </authors>
  <commentList>
    <comment ref="N16" authorId="0" shapeId="0">
      <text>
        <r>
          <rPr>
            <b/>
            <sz val="9"/>
            <color indexed="81"/>
            <rFont val="Tahoma"/>
            <family val="2"/>
          </rPr>
          <t>Leslie Dugas:</t>
        </r>
        <r>
          <rPr>
            <sz val="9"/>
            <color indexed="81"/>
            <rFont val="Tahoma"/>
            <family val="2"/>
          </rPr>
          <t xml:space="preserve">
May 2020 rates not implemented until November 2020
</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<sst xmlns="http://schemas.openxmlformats.org/spreadsheetml/2006/main" count="4353" uniqueCount="847">
  <si>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</si>
  <si>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</si>
  <si>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</si>
  <si>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</si>
  <si>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</si>
  <si>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</si>
  <si>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</si>
  <si>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</si>
  <si>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</si>
  <si>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</si>
  <si>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</si>
  <si>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</si>
  <si>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</si>
  <si>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</si>
  <si>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</si>
  <si>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</si>
  <si>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</si>
  <si>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</si>
  <si>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</si>
  <si>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</si>
  <si>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</si>
  <si>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</si>
  <si>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</si>
  <si>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</si>
  <si>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</si>
  <si>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</si>
  <si>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</si>
  <si>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</si>
  <si>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</si>
  <si>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</si>
  <si>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</si>
  <si>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</si>
  <si>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</si>
  <si>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</si>
  <si>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</si>
  <si>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</si>
  <si>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</si>
  <si>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</si>
  <si>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</si>
  <si>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</si>
  <si>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</si>
  <si>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</si>
  <si>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</si>
  <si>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</si>
  <si>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</si>
  <si>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</si>
  <si>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</si>
  <si>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</si>
  <si>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</si>
  <si>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</si>
  <si>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</si>
  <si>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</si>
  <si>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</si>
  <si>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</si>
  <si>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</si>
  <si>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</si>
  <si>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</si>
  <si>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</si>
  <si>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</si>
  <si>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</si>
  <si>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</si>
  <si>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</si>
  <si>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</si>
  <si>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</si>
  <si>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</si>
  <si>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</si>
  <si>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</si>
  <si>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</si>
  <si>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</si>
  <si>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</si>
  <si>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</si>
  <si>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</si>
  <si>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</si>
  <si>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</si>
  <si>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</si>
  <si>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</si>
  <si>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</si>
  <si>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</si>
  <si>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</si>
  <si>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</si>
  <si>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</si>
  <si>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</si>
  <si>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</si>
  <si>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</si>
  <si>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</si>
  <si>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</si>
  <si>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</si>
  <si>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</si>
  <si>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</si>
  <si>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</si>
  <si>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</si>
  <si>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</si>
  <si>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</si>
  <si>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</si>
  <si>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</si>
  <si>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</si>
  <si>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</si>
  <si>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</si>
  <si>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</si>
  <si>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</si>
  <si>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</si>
  <si>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</si>
  <si>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</si>
  <si>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</si>
  <si>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</si>
  <si>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</si>
  <si>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</si>
  <si>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</si>
  <si>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</si>
  <si>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</si>
  <si>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</si>
  <si>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</si>
  <si>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</si>
  <si>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</si>
  <si>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</si>
  <si>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</si>
  <si>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</si>
  <si>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</si>
  <si>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</si>
  <si>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</si>
  <si>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</si>
  <si>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</si>
  <si>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</si>
  <si>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</si>
  <si>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</si>
  <si>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</si>
  <si>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</si>
  <si>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</si>
  <si>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</si>
  <si>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</si>
  <si>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</si>
  <si>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</si>
  <si>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</si>
  <si>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</si>
  <si>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</si>
  <si>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</si>
  <si>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</si>
  <si>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</si>
  <si>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</si>
  <si>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</si>
  <si>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</si>
  <si>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</si>
  <si>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</si>
  <si>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</si>
  <si>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</si>
  <si>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</si>
  <si>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</si>
  <si>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</si>
  <si>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</si>
  <si>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</si>
  <si>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</si>
  <si>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</si>
  <si>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</si>
  <si>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</si>
  <si>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</si>
  <si>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</si>
  <si>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</si>
  <si>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</si>
  <si>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</si>
  <si>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</si>
  <si>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</si>
  <si>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</si>
  <si>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</si>
  <si>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</si>
  <si>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</si>
  <si>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</si>
  <si>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</si>
  <si>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</si>
  <si>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</si>
  <si>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</si>
  <si>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</si>
  <si>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</si>
  <si>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</si>
  <si>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</si>
  <si>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</si>
  <si>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</si>
  <si>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</si>
  <si>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</si>
  <si>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</si>
  <si>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</si>
  <si>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</si>
  <si>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</si>
  <si>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</si>
  <si>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</si>
  <si>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</si>
  <si>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</si>
  <si>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</si>
  <si>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</si>
  <si>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</si>
  <si>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</si>
  <si>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</si>
  <si>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</si>
  <si>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</si>
  <si>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</si>
  <si>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</si>
  <si>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</si>
  <si>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</si>
  <si>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</si>
  <si>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</si>
  <si>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</si>
  <si>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</si>
  <si>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</si>
  <si>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</si>
  <si>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</si>
  <si>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</si>
  <si>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</si>
  <si>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</si>
  <si>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</si>
  <si>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</si>
  <si>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</si>
  <si>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</si>
  <si>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</si>
  <si>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</si>
  <si>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</si>
  <si>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</si>
  <si>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</si>
  <si>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</si>
  <si>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</si>
  <si>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</si>
  <si>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</si>
  <si>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</si>
  <si>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</si>
  <si>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</si>
  <si>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</si>
  <si>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</si>
  <si>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</si>
  <si>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</si>
  <si>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</si>
  <si>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</si>
  <si>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</si>
  <si>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</si>
  <si>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</si>
  <si>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</si>
  <si>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</si>
  <si>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</si>
  <si>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</si>
  <si>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</si>
  <si>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</si>
  <si>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</si>
  <si>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</si>
  <si>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</si>
  <si>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</si>
  <si>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</si>
  <si>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</si>
  <si>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</si>
  <si>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</si>
  <si>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</si>
  <si>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</si>
  <si>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</si>
  <si>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</si>
  <si>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</si>
  <si>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</si>
  <si>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</si>
  <si>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</si>
  <si>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</si>
  <si>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</si>
  <si>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</si>
  <si>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</si>
  <si>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</si>
  <si>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</si>
  <si>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</si>
  <si>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</si>
  <si>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</si>
  <si>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</si>
  <si>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</si>
  <si>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</si>
  <si>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</si>
  <si>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</si>
  <si>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</si>
  <si>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</si>
  <si>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</si>
  <si>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</si>
  <si>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</si>
  <si>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</si>
  <si>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</si>
  <si>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</si>
  <si>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</si>
  <si>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</si>
  <si>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</si>
  <si>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</si>
  <si>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</si>
  <si>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</si>
  <si>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</si>
  <si>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</si>
  <si>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</si>
  <si>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</si>
  <si>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</si>
  <si>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</si>
  <si>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</si>
  <si>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</si>
  <si>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</si>
  <si>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</si>
  <si>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</si>
  <si>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</si>
  <si>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</si>
  <si>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</si>
  <si>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</si>
  <si>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</si>
  <si>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</si>
  <si>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</si>
  <si>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</si>
  <si>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</si>
  <si>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</si>
  <si>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</si>
  <si>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</si>
  <si>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</si>
  <si>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</si>
  <si>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</si>
  <si>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</si>
  <si>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</si>
  <si>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</si>
  <si>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</si>
  <si>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</si>
  <si>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</si>
  <si>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</si>
  <si>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</si>
  <si>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</si>
  <si>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</si>
  <si>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</si>
  <si>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</si>
  <si>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</si>
  <si>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</si>
  <si>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</si>
  <si>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</si>
  <si>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</si>
  <si>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</si>
  <si>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</si>
  <si>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</si>
  <si>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</si>
  <si>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</si>
  <si>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</si>
  <si>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</si>
  <si>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</si>
  <si>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</si>
  <si>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</si>
  <si>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</si>
  <si>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</si>
  <si>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</si>
  <si>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</si>
  <si>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</si>
  <si>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</si>
  <si>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</si>
  <si>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</si>
  <si>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</si>
  <si>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</si>
  <si>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</si>
  <si>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</si>
  <si>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</si>
  <si>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</si>
  <si>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</si>
  <si>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</si>
  <si>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</si>
  <si>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</si>
  <si>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</si>
  <si>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</si>
  <si>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</si>
  <si>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</si>
  <si>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</si>
  <si>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</si>
  <si>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</si>
  <si>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</si>
  <si>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</si>
  <si>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</si>
  <si>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</si>
  <si>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</si>
  <si>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</si>
  <si>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</si>
  <si>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</si>
  <si>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</si>
  <si>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</si>
  <si>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</si>
  <si>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</si>
  <si>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</si>
  <si>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</si>
  <si>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</si>
  <si>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</si>
  <si>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</si>
  <si>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</si>
  <si>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</si>
  <si>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</si>
  <si>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</si>
  <si>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</si>
  <si>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</si>
  <si>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</si>
  <si>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</si>
  <si>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</si>
  <si>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</si>
  <si>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</si>
  <si>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</si>
  <si>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</si>
  <si>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</si>
  <si>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</si>
  <si>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</si>
  <si>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</si>
  <si>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</si>
  <si>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</si>
  <si>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</si>
  <si>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</si>
  <si>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</si>
  <si>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</si>
  <si>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</si>
  <si>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</si>
  <si>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</si>
  <si>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</si>
  <si>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</si>
  <si>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</si>
  <si>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</si>
  <si>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</si>
  <si>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</si>
  <si>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</si>
  <si>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</si>
  <si>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</si>
  <si>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</si>
  <si>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</si>
  <si>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</si>
  <si>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</si>
  <si>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</si>
  <si>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</si>
  <si>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</si>
  <si>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</si>
  <si>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</si>
  <si>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</si>
  <si>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</si>
  <si>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</si>
  <si>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</si>
  <si>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</si>
  <si>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</si>
  <si>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</si>
  <si>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</si>
  <si>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</si>
  <si>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</si>
  <si>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</si>
  <si>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</si>
  <si>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</si>
  <si>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</si>
  <si>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</si>
  <si>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</si>
  <si>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</si>
  <si>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</si>
  <si>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</si>
  <si>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</si>
  <si>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</si>
  <si>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</si>
  <si>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</si>
  <si>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</si>
  <si>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</si>
  <si>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</si>
  <si>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</si>
  <si>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</si>
  <si>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</si>
  <si>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</si>
  <si>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</si>
  <si>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</si>
  <si>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</si>
  <si>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</si>
  <si>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</si>
  <si>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</si>
  <si>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</si>
  <si>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</si>
  <si>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</si>
  <si>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</si>
  <si>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</si>
  <si>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</si>
  <si>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</si>
  <si>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</si>
  <si>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</si>
  <si>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</si>
  <si>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</si>
  <si>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</si>
  <si>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</si>
  <si>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</si>
  <si>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</si>
  <si>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</si>
  <si>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</si>
  <si>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</si>
  <si>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</si>
  <si>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</si>
  <si>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</si>
  <si>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</si>
  <si>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</si>
  <si>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</si>
  <si>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</si>
  <si>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</si>
  <si>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</si>
  <si>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</si>
  <si>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</si>
  <si>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</si>
  <si>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</si>
  <si>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</si>
  <si>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</si>
  <si>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</si>
  <si>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</si>
  <si>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</si>
  <si>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</si>
  <si>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</si>
  <si>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</si>
  <si>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</si>
  <si>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</si>
  <si>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</si>
  <si>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</si>
  <si>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</si>
  <si>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</si>
  <si>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</si>
  <si>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</si>
  <si>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</si>
  <si>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</si>
  <si>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</si>
  <si>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</si>
  <si>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</si>
  <si>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</si>
  <si>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</si>
  <si>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</si>
  <si>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</si>
  <si>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</si>
  <si>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</si>
  <si>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</si>
  <si>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</si>
  <si>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</si>
  <si>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</si>
  <si>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</si>
  <si>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</si>
  <si>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</si>
  <si>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</si>
  <si>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</si>
  <si>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</si>
  <si>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</si>
  <si>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</si>
  <si>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</si>
  <si>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</si>
  <si>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</si>
  <si>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</si>
  <si>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</si>
  <si>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</si>
  <si>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</si>
  <si>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</si>
  <si>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</si>
  <si>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</si>
  <si>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</si>
  <si>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</si>
  <si>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</si>
  <si>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</si>
  <si>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</si>
  <si>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</si>
  <si>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</si>
  <si>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</si>
  <si>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</si>
  <si>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</si>
  <si>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</si>
  <si>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</si>
  <si>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</si>
  <si>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</si>
  <si>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</si>
  <si>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</si>
  <si>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</si>
  <si>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</si>
  <si>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</si>
  <si>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</si>
  <si>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</si>
  <si>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</si>
  <si>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</si>
  <si>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</si>
  <si>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</si>
  <si>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</si>
  <si>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</si>
  <si>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</si>
  <si>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</si>
  <si>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</si>
  <si>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</si>
  <si>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</si>
  <si>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</si>
  <si>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</si>
  <si>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</si>
  <si>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</si>
  <si>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</si>
  <si>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</si>
  <si>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</si>
  <si>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</si>
  <si>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</si>
  <si>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</si>
  <si>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</si>
  <si>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</si>
  <si>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</si>
  <si>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</si>
  <si>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</si>
  <si>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</si>
  <si>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</si>
  <si>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</si>
  <si>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</si>
  <si>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</si>
  <si>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</si>
  <si>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</si>
  <si>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</si>
  <si>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</si>
  <si>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</si>
  <si>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</si>
  <si>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</si>
  <si>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</si>
  <si>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</si>
  <si>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</si>
  <si>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</si>
  <si>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</si>
  <si>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</si>
  <si>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</si>
  <si>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</si>
  <si>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</si>
  <si>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</si>
  <si>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</si>
  <si>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</si>
  <si>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</si>
  <si>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</si>
  <si>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</si>
  <si>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</si>
  <si>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</si>
  <si>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</si>
  <si>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</si>
  <si>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</si>
  <si>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</si>
  <si>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</si>
  <si>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</si>
  <si>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</si>
  <si>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</si>
  <si>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</si>
  <si>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</si>
  <si>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</si>
  <si>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</si>
  <si>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</si>
  <si>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</si>
  <si>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</si>
  <si>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</si>
  <si>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</si>
  <si>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</si>
  <si>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</si>
  <si>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</si>
  <si>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</si>
  <si>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</si>
  <si>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</si>
  <si>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</si>
  <si>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</si>
  <si>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</si>
  <si>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</si>
  <si>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</si>
  <si>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</si>
  <si>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</si>
  <si>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</si>
  <si>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</si>
  <si>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</si>
  <si>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</si>
  <si>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</si>
  <si>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</si>
  <si>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</si>
  <si>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</si>
  <si>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</si>
  <si>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</si>
  <si>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</si>
  <si>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</si>
  <si>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</si>
  <si>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</si>
  <si>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</si>
  <si>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</si>
  <si>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</si>
  <si>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</si>
  <si>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</si>
  <si>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</si>
  <si>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</si>
  <si>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</si>
  <si>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</si>
  <si>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</si>
  <si>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</si>
  <si>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</si>
  <si>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</si>
  <si>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</si>
  <si>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</si>
  <si>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</si>
  <si>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</si>
  <si>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</si>
  <si>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</si>
  <si>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</si>
  <si>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</si>
  <si>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</si>
  <si>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</si>
  <si>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</si>
  <si>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</si>
  <si>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</si>
  <si>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</si>
  <si>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</si>
  <si>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</si>
  <si>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</si>
  <si>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</si>
  <si>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</si>
  <si>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</si>
  <si>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</si>
  <si>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</si>
  <si>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</si>
  <si>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</si>
  <si>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</si>
  <si>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</si>
  <si>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</si>
  <si>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</si>
  <si>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</si>
  <si>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</si>
  <si>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</si>
  <si>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</si>
  <si>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</si>
  <si>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</si>
  <si>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</si>
  <si>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</si>
  <si>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</si>
  <si>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</si>
  <si>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</si>
  <si>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</si>
  <si>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</si>
  <si>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</si>
  <si>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</si>
  <si>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</si>
  <si>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</si>
  <si>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</si>
  <si>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</si>
  <si>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</si>
  <si>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</si>
  <si>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</si>
  <si>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</si>
  <si>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</si>
  <si>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</si>
  <si>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</si>
  <si>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</si>
  <si>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</si>
  <si>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</si>
  <si>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</si>
  <si>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</si>
  <si>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</si>
  <si>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</si>
  <si>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</si>
  <si>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</si>
  <si>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</si>
  <si>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</si>
  <si>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</si>
  <si>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</si>
  <si>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</si>
  <si>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</si>
  <si>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</si>
  <si>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</si>
  <si>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</si>
  <si>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</si>
  <si>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</si>
  <si>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</si>
  <si>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</si>
  <si>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</si>
  <si>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</si>
  <si>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</si>
  <si>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</si>
  <si>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</si>
  <si>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</si>
  <si>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</si>
  <si>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</si>
  <si>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Bluewater Power Distribution Corporation</t>
  </si>
  <si>
    <t>EB-2019-0021</t>
  </si>
  <si>
    <t>2020 IRM Application</t>
  </si>
  <si>
    <t>General Service 50 - 999 kW</t>
  </si>
  <si>
    <t>General Service 1,000 - 4,999 kW</t>
  </si>
  <si>
    <t>Proportionate share of total load (weather normalized)</t>
  </si>
  <si>
    <t>EB-2012-0107 Settlement Agreement, p.25</t>
  </si>
  <si>
    <t>EB-2010-0065</t>
  </si>
  <si>
    <t>EB-2011-0153</t>
  </si>
  <si>
    <t>EB-2012-0107</t>
  </si>
  <si>
    <t>EB-2013-0112</t>
  </si>
  <si>
    <t>EB-2014-0057</t>
  </si>
  <si>
    <t>EB-2015-0053</t>
  </si>
  <si>
    <t>EB-2016-0057</t>
  </si>
  <si>
    <t>EB-2017-0027</t>
  </si>
  <si>
    <t>EB-2018-0019</t>
  </si>
  <si>
    <t>Save on Energy Instant Discount Program</t>
  </si>
  <si>
    <t>Instant Savings Local Program</t>
  </si>
  <si>
    <t>Whole Home Pilot Program</t>
  </si>
  <si>
    <t>Ontario Clean Water Agency P4P Conservation Fund Pilot Program</t>
  </si>
  <si>
    <t>Save on Energy Smart Thermostat Program</t>
  </si>
  <si>
    <t>Save on Energy Smart Thermostat</t>
  </si>
  <si>
    <t>Instant Savings</t>
  </si>
  <si>
    <t>Tier 1</t>
  </si>
  <si>
    <t>Consumer</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</si>
  <si>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</si>
  <si>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</si>
  <si>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</si>
  <si>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</si>
  <si>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</si>
  <si>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</si>
  <si>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</si>
  <si>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</si>
  <si>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</si>
  <si>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</si>
  <si>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</si>
  <si>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</si>
  <si>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</si>
  <si>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</si>
  <si>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</si>
  <si>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</si>
  <si>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</si>
  <si>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</si>
  <si>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</si>
  <si>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</si>
  <si>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</si>
  <si>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</si>
  <si>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</si>
  <si>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Loblaw P4P Conservation Fund Pilot Program</t>
  </si>
  <si>
    <t>Save on Energy Heating &amp; Cooling Program</t>
  </si>
  <si>
    <t>Home Depot Home Appliance Market Uplift Conservation Fund Pilot Program</t>
  </si>
  <si>
    <t>Instant Savings Program</t>
  </si>
  <si>
    <t>2016 Adj</t>
  </si>
  <si>
    <t>2017 Adj.</t>
  </si>
  <si>
    <t>PSUP</t>
  </si>
  <si>
    <t>Actual</t>
  </si>
  <si>
    <t>Forecast</t>
  </si>
  <si>
    <t>GS &lt; 50 kW</t>
  </si>
  <si>
    <t>GS 50 – 999 kW</t>
  </si>
  <si>
    <t>GS &gt; 1,000 kW</t>
  </si>
  <si>
    <t>USL</t>
  </si>
  <si>
    <t>Sen. Lighting</t>
  </si>
  <si>
    <t>Rate Class</t>
  </si>
  <si>
    <t>Principal</t>
  </si>
  <si>
    <t>Total LRAMVA</t>
  </si>
  <si>
    <t>GS 50 - 999 kW</t>
  </si>
  <si>
    <t>EB-2020-0005</t>
  </si>
  <si>
    <t>2021 IRM Application</t>
  </si>
  <si>
    <t>kwh</t>
  </si>
  <si>
    <t>kw</t>
  </si>
  <si>
    <t>GEN&gt;50</t>
  </si>
  <si>
    <t>GEN&gt;50 Total</t>
  </si>
  <si>
    <t>GS&lt;50</t>
  </si>
  <si>
    <t>GS&lt;50 Total</t>
  </si>
  <si>
    <t>Intermediate</t>
  </si>
  <si>
    <t>Intermediate Total</t>
  </si>
  <si>
    <t>Grand Total</t>
  </si>
  <si>
    <t>Net to Gross Adjustment</t>
  </si>
  <si>
    <t>Allocation to Rate Class</t>
  </si>
  <si>
    <t>GEN</t>
  </si>
  <si>
    <t>GEN Total</t>
  </si>
  <si>
    <t>Large</t>
  </si>
  <si>
    <t>Large Total</t>
  </si>
  <si>
    <t>Net To Gross Adjustment</t>
  </si>
  <si>
    <t>% Allocation to Rate Class</t>
  </si>
  <si>
    <t xml:space="preserve">2019 Process &amp; Systems Upgrade </t>
  </si>
  <si>
    <t>2019 Energy Retrofit Program</t>
  </si>
  <si>
    <t>2020 Persistence</t>
  </si>
  <si>
    <t>Realization Rate</t>
  </si>
  <si>
    <t xml:space="preserve"> ID</t>
  </si>
  <si>
    <t>ID</t>
  </si>
  <si>
    <t>8 months</t>
  </si>
  <si>
    <t>2019 results plus persistence 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</si>
</sst>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quot;$&quot;#,##0.00000"/>
    <numFmt numFmtId="284" formatCode="_-&quot;$&quot;* #,##0_-;\-&quot;$&quot;* #,##0_-;_-&quot;$&quot;* &quot;-&quot;??_-;_-@_-"/>
    <numFmt numFmtId="285" formatCode="&quot;$&quot;#,##0.0000_);[Red]\(&quot;$&quot;#,##0.0000\)"/>
    <numFmt numFmtId="286" formatCode="#,##0.000"/>
    <numFmt numFmtId="287" formatCode="#,##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000000"/>
      <name val="Calibri"/>
      <family val="2"/>
      <scheme val="minor"/>
    </font>
    <font>
      <b/>
      <sz val="11"/>
      <name val="Calibri"/>
      <family val="2"/>
    </font>
    <font>
      <sz val="8"/>
      <color indexed="8"/>
      <name val="Tahoma"/>
      <family val="2"/>
    </font>
    <font>
      <b/>
      <sz val="8"/>
      <color indexed="8"/>
      <name val="Tahoma"/>
      <family val="2"/>
    </font>
    <font>
      <b/>
      <sz val="11"/>
      <color indexed="8"/>
      <name val="Calibri"/>
      <family val="2"/>
      <scheme val="minor"/>
    </font>
    <font>
      <b/>
      <u/>
      <sz val="11"/>
      <color theme="1"/>
      <name val="Calibri"/>
      <family val="2"/>
      <scheme val="minor"/>
    </font>
  </fonts>
  <fills count="100">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FF66"/>
        <bgColor indexed="64"/>
      </patternFill>
    </fill>
    <fill>
      <patternFill patternType="solid">
        <fgColor rgb="FFD9E2F3"/>
        <bgColor indexed="64"/>
      </patternFill>
    </fill>
    <fill>
      <patternFill patternType="solid">
        <fgColor theme="9" tint="0.59999389629810485"/>
        <bgColor indexed="64"/>
      </patternFill>
    </fill>
    <fill>
      <patternFill patternType="solid">
        <fgColor theme="2" tint="-9.9978637043366805E-2"/>
        <bgColor indexed="64"/>
      </patternFill>
    </fill>
  </fills>
  <borders count="23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ck">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style="medium">
        <color indexed="64"/>
      </right>
      <top style="medium">
        <color indexed="64"/>
      </top>
      <bottom/>
      <diagonal/>
    </border>
  </borders>
  <cellStyleXfs count="10132">
    <xf numFmtId="0" fontId="0" fillId="0" borderId="0"/>
    <xf numFmtId="167" fontId="12" fillId="0" borderId="0" applyFont="0" applyFill="0" applyBorder="0" applyAlignment="0" applyProtection="0"/>
    <xf numFmtId="167" fontId="13"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9" fontId="12" fillId="0" borderId="0" applyFont="0" applyFill="0" applyBorder="0" applyAlignment="0" applyProtection="0"/>
    <xf numFmtId="0" fontId="78" fillId="0" borderId="0"/>
    <xf numFmtId="0" fontId="79" fillId="0" borderId="0" applyFont="0" applyFill="0" applyBorder="0" applyAlignment="0" applyProtection="0"/>
    <xf numFmtId="180" fontId="12" fillId="0" borderId="0" applyFont="0" applyFill="0" applyBorder="0" applyAlignment="0" applyProtection="0"/>
    <xf numFmtId="176" fontId="12" fillId="0" borderId="0" applyFont="0" applyFill="0" applyBorder="0" applyAlignment="0" applyProtection="0"/>
    <xf numFmtId="181" fontId="80" fillId="0" borderId="0" applyFont="0" applyFill="0" applyBorder="0" applyAlignment="0" applyProtection="0"/>
    <xf numFmtId="182"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3"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80" fillId="0" borderId="0" applyFont="0" applyFill="0" applyBorder="0" applyAlignment="0" applyProtection="0"/>
    <xf numFmtId="188" fontId="12" fillId="0" borderId="0" applyFont="0" applyFill="0" applyBorder="0" applyAlignment="0" applyProtection="0"/>
    <xf numFmtId="189" fontId="12" fillId="0" borderId="0" applyFont="0" applyFill="0" applyBorder="0" applyAlignment="0" applyProtection="0"/>
    <xf numFmtId="190" fontId="12" fillId="0" borderId="0" applyFont="0" applyFill="0" applyBorder="0" applyProtection="0">
      <alignment horizontal="right"/>
    </xf>
    <xf numFmtId="191" fontId="80" fillId="0" borderId="0" applyFont="0" applyFill="0" applyBorder="0" applyAlignment="0" applyProtection="0"/>
    <xf numFmtId="41" fontId="80" fillId="0" borderId="0" applyFont="0" applyFill="0" applyBorder="0" applyAlignment="0" applyProtection="0"/>
    <xf numFmtId="192" fontId="12" fillId="0" borderId="0" applyFont="0" applyFill="0" applyBorder="0" applyAlignment="0" applyProtection="0"/>
    <xf numFmtId="173" fontId="12" fillId="0" borderId="0" applyFont="0" applyFill="0" applyBorder="0" applyAlignment="0" applyProtection="0"/>
    <xf numFmtId="193" fontId="80"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196"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7"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8" fontId="84" fillId="0" borderId="0" applyFont="0" applyFill="0" applyBorder="0" applyAlignment="0" applyProtection="0"/>
    <xf numFmtId="0" fontId="79" fillId="25" borderId="0" applyFont="0" applyFill="0" applyProtection="0"/>
    <xf numFmtId="179" fontId="12" fillId="0" borderId="0"/>
    <xf numFmtId="199"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0"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1" fontId="88" fillId="0" borderId="10">
      <alignment horizontal="right"/>
    </xf>
    <xf numFmtId="201" fontId="88" fillId="0" borderId="10" applyFill="0">
      <alignment horizontal="right"/>
    </xf>
    <xf numFmtId="3" fontId="12" fillId="0" borderId="10" applyFill="0">
      <alignment horizontal="right"/>
    </xf>
    <xf numFmtId="202" fontId="88" fillId="0" borderId="10" applyFill="0">
      <alignment horizontal="right"/>
    </xf>
    <xf numFmtId="203" fontId="11" fillId="62" borderId="66">
      <alignment horizontal="center" vertical="center"/>
    </xf>
    <xf numFmtId="0" fontId="12" fillId="0" borderId="0"/>
    <xf numFmtId="179" fontId="89" fillId="0" borderId="0"/>
    <xf numFmtId="0" fontId="12" fillId="0" borderId="0"/>
    <xf numFmtId="204" fontId="12" fillId="0" borderId="10">
      <alignment horizontal="right"/>
      <protection locked="0"/>
    </xf>
    <xf numFmtId="6" fontId="88" fillId="0" borderId="10" applyNumberFormat="0" applyFont="0" applyBorder="0" applyProtection="0">
      <alignment horizontal="right"/>
    </xf>
    <xf numFmtId="205"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6"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7" fontId="80" fillId="0" borderId="0" applyFill="0" applyBorder="0" applyAlignment="0"/>
    <xf numFmtId="208" fontId="80" fillId="0" borderId="0" applyFill="0" applyBorder="0" applyAlignment="0"/>
    <xf numFmtId="170" fontId="80" fillId="0" borderId="0" applyFill="0" applyBorder="0" applyAlignment="0"/>
    <xf numFmtId="209" fontId="80" fillId="0" borderId="0" applyFill="0" applyBorder="0" applyAlignment="0"/>
    <xf numFmtId="170" fontId="12"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9" fontId="98" fillId="66" borderId="0" applyNumberFormat="0" applyFont="0" applyBorder="0" applyAlignment="0">
      <alignment horizontal="left"/>
    </xf>
    <xf numFmtId="0" fontId="26" fillId="0" borderId="20" applyNumberFormat="0" applyFill="0" applyAlignment="0" applyProtection="0"/>
    <xf numFmtId="210"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1"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8" fontId="85" fillId="0" borderId="0" applyBorder="0">
      <alignment horizontal="right"/>
    </xf>
    <xf numFmtId="168" fontId="85" fillId="0" borderId="68" applyAlignment="0">
      <alignment horizontal="right"/>
    </xf>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41" fontId="103" fillId="0" borderId="0" applyFont="0" applyBorder="0">
      <alignment horizontal="right"/>
    </xf>
    <xf numFmtId="207" fontId="80" fillId="0" borderId="0" applyFont="0" applyFill="0" applyBorder="0" applyAlignment="0" applyProtection="0"/>
    <xf numFmtId="213"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3" fontId="12" fillId="0" borderId="0" applyFont="0" applyFill="0" applyBorder="0" applyAlignment="0" applyProtection="0">
      <alignment horizontal="right"/>
    </xf>
    <xf numFmtId="214"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7" fontId="12"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5"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9"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6" fontId="12" fillId="0" borderId="0" applyFill="0" applyBorder="0">
      <alignment horizontal="right"/>
      <protection locked="0"/>
    </xf>
    <xf numFmtId="208" fontId="80" fillId="0" borderId="0" applyFont="0" applyFill="0" applyBorder="0" applyAlignment="0" applyProtection="0"/>
    <xf numFmtId="217" fontId="37" fillId="0" borderId="0">
      <alignment horizontal="right"/>
    </xf>
    <xf numFmtId="8" fontId="113" fillId="0" borderId="70">
      <protection locked="0"/>
    </xf>
    <xf numFmtId="0" fontId="104" fillId="0" borderId="0" applyFont="0" applyFill="0" applyBorder="0" applyProtection="0">
      <alignment horizontal="right"/>
    </xf>
    <xf numFmtId="188"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6" fontId="107" fillId="0" borderId="0" applyFont="0" applyFill="0" applyBorder="0" applyAlignment="0" applyProtection="0"/>
    <xf numFmtId="166" fontId="12"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6" fontId="6"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9"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6" fontId="108" fillId="0" borderId="0" applyFont="0" applyFill="0" applyBorder="0" applyAlignment="0" applyProtection="0"/>
    <xf numFmtId="44" fontId="77"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0" fontId="80" fillId="0" borderId="0" applyFont="0" applyFill="0" applyBorder="0" applyProtection="0">
      <alignment horizontal="right"/>
    </xf>
    <xf numFmtId="221" fontId="108" fillId="0" borderId="71" applyFont="0" applyFill="0" applyBorder="0" applyAlignment="0" applyProtection="0"/>
    <xf numFmtId="222" fontId="88" fillId="0" borderId="0" applyFont="0" applyFill="0" applyBorder="0" applyAlignment="0" applyProtection="0">
      <alignment vertical="center"/>
    </xf>
    <xf numFmtId="223"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4" fontId="78" fillId="0" borderId="72" applyNumberFormat="0" applyFill="0">
      <alignment horizontal="right"/>
    </xf>
    <xf numFmtId="224" fontId="78" fillId="0" borderId="72" applyNumberFormat="0" applyFill="0">
      <alignment horizontal="right"/>
    </xf>
    <xf numFmtId="1" fontId="115" fillId="0" borderId="0"/>
    <xf numFmtId="225" fontId="98" fillId="0" borderId="0" applyFont="0" applyFill="0" applyBorder="0" applyProtection="0">
      <alignment horizontal="right"/>
    </xf>
    <xf numFmtId="226" fontId="81" fillId="65" borderId="9" applyFont="0" applyFill="0" applyBorder="0" applyAlignment="0" applyProtection="0"/>
    <xf numFmtId="227" fontId="108" fillId="0" borderId="0" applyFont="0" applyFill="0" applyBorder="0" applyAlignment="0" applyProtection="0"/>
    <xf numFmtId="227" fontId="108" fillId="0" borderId="0" applyFont="0" applyFill="0" applyBorder="0" applyAlignment="0" applyProtection="0"/>
    <xf numFmtId="228" fontId="85" fillId="0" borderId="5" applyFont="0" applyFill="0" applyBorder="0" applyAlignment="0" applyProtection="0"/>
    <xf numFmtId="180" fontId="12" fillId="0" borderId="0" applyFont="0" applyFill="0" applyBorder="0" applyAlignment="0" applyProtection="0"/>
    <xf numFmtId="229"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8" fontId="12" fillId="0" borderId="73" applyNumberFormat="0" applyFont="0" applyFill="0" applyAlignment="0" applyProtection="0"/>
    <xf numFmtId="168" fontId="12" fillId="0" borderId="73" applyNumberFormat="0" applyFont="0" applyFill="0" applyAlignment="0" applyProtection="0"/>
    <xf numFmtId="168" fontId="12" fillId="0" borderId="73" applyNumberFormat="0" applyFont="0" applyFill="0" applyAlignment="0" applyProtection="0"/>
    <xf numFmtId="42" fontId="118" fillId="0" borderId="0" applyFill="0" applyBorder="0" applyAlignment="0" applyProtection="0"/>
    <xf numFmtId="1" fontId="98" fillId="0" borderId="0"/>
    <xf numFmtId="230" fontId="119" fillId="0" borderId="0">
      <protection locked="0"/>
    </xf>
    <xf numFmtId="230" fontId="119" fillId="0" borderId="0">
      <protection locked="0"/>
    </xf>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25" fillId="8" borderId="29" applyNumberFormat="0" applyAlignment="0" applyProtection="0"/>
    <xf numFmtId="231"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2" fontId="101" fillId="68" borderId="11">
      <alignment horizontal="left"/>
    </xf>
    <xf numFmtId="1" fontId="121" fillId="69" borderId="43" applyNumberFormat="0" applyBorder="0" applyAlignment="0">
      <alignment horizontal="centerContinuous" vertical="center"/>
      <protection locked="0"/>
    </xf>
    <xf numFmtId="233" fontId="12" fillId="0" borderId="0">
      <protection locked="0"/>
    </xf>
    <xf numFmtId="211"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4" fontId="12" fillId="71" borderId="34" applyNumberFormat="0" applyFont="0" applyBorder="0" applyAlignment="0" applyProtection="0"/>
    <xf numFmtId="183" fontId="12" fillId="0" borderId="0" applyFont="0" applyFill="0" applyBorder="0" applyAlignment="0" applyProtection="0">
      <alignment horizontal="right"/>
    </xf>
    <xf numFmtId="179"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5" fontId="87" fillId="0" borderId="0">
      <alignment horizontal="centerContinuous"/>
    </xf>
    <xf numFmtId="0" fontId="134" fillId="0" borderId="75" applyNumberFormat="0" applyFill="0" applyBorder="0" applyAlignment="0" applyProtection="0">
      <alignment horizontal="left"/>
    </xf>
    <xf numFmtId="235"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6"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7"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8"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9" fontId="145" fillId="0" borderId="78" applyFont="0" applyFill="0" applyBorder="0" applyAlignment="0" applyProtection="0"/>
    <xf numFmtId="240"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1"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2" fontId="12" fillId="0" borderId="0" applyFont="0" applyFill="0" applyBorder="0" applyAlignment="0" applyProtection="0"/>
    <xf numFmtId="243" fontId="6" fillId="0" borderId="0" applyFont="0" applyFill="0" applyBorder="0" applyAlignment="0" applyProtection="0"/>
    <xf numFmtId="244"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248" fontId="12" fillId="0" borderId="0">
      <protection locked="0"/>
    </xf>
    <xf numFmtId="228" fontId="108" fillId="65" borderId="0">
      <alignment horizontal="center"/>
    </xf>
    <xf numFmtId="249" fontId="106" fillId="0" borderId="0" applyFont="0" applyFill="0" applyBorder="0" applyProtection="0">
      <alignment horizontal="right"/>
    </xf>
    <xf numFmtId="250" fontId="12" fillId="0" borderId="0" applyFont="0" applyFill="0" applyBorder="0" applyAlignment="0" applyProtection="0"/>
    <xf numFmtId="176"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8"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8"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8" fontId="156" fillId="0" borderId="0" applyNumberFormat="0" applyFill="0" applyBorder="0" applyAlignment="0" applyProtection="0">
      <alignment vertical="center"/>
    </xf>
    <xf numFmtId="1" fontId="84" fillId="0" borderId="0"/>
    <xf numFmtId="251" fontId="157" fillId="0" borderId="0"/>
    <xf numFmtId="37" fontId="81" fillId="77" borderId="0" applyFont="0" applyFill="0" applyBorder="0" applyAlignment="0" applyProtection="0"/>
    <xf numFmtId="230" fontId="12" fillId="0" borderId="0" applyFont="0" applyFill="0" applyBorder="0" applyAlignment="0"/>
    <xf numFmtId="252" fontId="108" fillId="0" borderId="0" applyFont="0" applyFill="0" applyBorder="0" applyAlignment="0"/>
    <xf numFmtId="253" fontId="108" fillId="0" borderId="0" applyFont="0" applyFill="0" applyBorder="0" applyAlignment="0"/>
    <xf numFmtId="252" fontId="108" fillId="0" borderId="0" applyFont="0" applyFill="0" applyBorder="0" applyAlignment="0"/>
    <xf numFmtId="254"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6" fontId="12" fillId="0" borderId="0"/>
    <xf numFmtId="0" fontId="101" fillId="0" borderId="0"/>
    <xf numFmtId="0" fontId="101" fillId="0" borderId="0"/>
    <xf numFmtId="236" fontId="12" fillId="0" borderId="0"/>
    <xf numFmtId="0" fontId="34"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4" fillId="0" borderId="0"/>
    <xf numFmtId="0" fontId="125" fillId="0" borderId="0"/>
    <xf numFmtId="0" fontId="12" fillId="0" borderId="0"/>
    <xf numFmtId="236" fontId="12" fillId="0" borderId="0"/>
    <xf numFmtId="236"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236" fontId="12" fillId="0" borderId="0"/>
    <xf numFmtId="0"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54" fontId="6" fillId="0" borderId="0"/>
    <xf numFmtId="0" fontId="6" fillId="0" borderId="0"/>
    <xf numFmtId="0" fontId="107" fillId="0" borderId="0"/>
    <xf numFmtId="236" fontId="12" fillId="0" borderId="0"/>
    <xf numFmtId="0" fontId="12" fillId="0" borderId="0"/>
    <xf numFmtId="236" fontId="12" fillId="0" borderId="0"/>
    <xf numFmtId="0" fontId="77" fillId="0" borderId="0"/>
    <xf numFmtId="0" fontId="6" fillId="0" borderId="0"/>
    <xf numFmtId="0" fontId="77"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236" fontId="12" fillId="0" borderId="0"/>
    <xf numFmtId="236" fontId="12" fillId="0" borderId="0"/>
    <xf numFmtId="236" fontId="12" fillId="0" borderId="0"/>
    <xf numFmtId="0" fontId="6" fillId="0" borderId="0"/>
    <xf numFmtId="0" fontId="12" fillId="0" borderId="0"/>
    <xf numFmtId="0" fontId="12" fillId="0" borderId="0"/>
    <xf numFmtId="0" fontId="12" fillId="0" borderId="0"/>
    <xf numFmtId="0"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12" fillId="0" borderId="0">
      <alignment wrapText="1"/>
    </xf>
    <xf numFmtId="0" fontId="12" fillId="0" borderId="0">
      <alignment wrapText="1"/>
    </xf>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0" fontId="12" fillId="0" borderId="0"/>
    <xf numFmtId="0" fontId="6"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0" fontId="101" fillId="0" borderId="0"/>
    <xf numFmtId="0" fontId="12" fillId="0" borderId="0">
      <alignment wrapText="1"/>
    </xf>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alignment wrapText="1"/>
    </xf>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6"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4"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0" fontId="159" fillId="0" borderId="0"/>
    <xf numFmtId="0" fontId="12" fillId="0" borderId="0"/>
    <xf numFmtId="0" fontId="160" fillId="0" borderId="0"/>
    <xf numFmtId="256"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7" fontId="162" fillId="0" borderId="0" applyBorder="0" applyProtection="0">
      <alignment horizontal="right"/>
    </xf>
    <xf numFmtId="257" fontId="163" fillId="78" borderId="0" applyBorder="0" applyProtection="0">
      <alignment horizontal="right"/>
    </xf>
    <xf numFmtId="257" fontId="164" fillId="0" borderId="33" applyBorder="0"/>
    <xf numFmtId="257" fontId="162" fillId="0" borderId="0" applyBorder="0" applyProtection="0">
      <alignment horizontal="right"/>
    </xf>
    <xf numFmtId="258" fontId="162" fillId="0" borderId="0" applyBorder="0" applyProtection="0">
      <alignment horizontal="right"/>
    </xf>
    <xf numFmtId="258" fontId="165" fillId="78" borderId="0" applyProtection="0">
      <alignment horizontal="right"/>
    </xf>
    <xf numFmtId="37" fontId="79" fillId="0" borderId="0" applyFill="0" applyBorder="0" applyProtection="0">
      <alignment horizontal="right"/>
    </xf>
    <xf numFmtId="189" fontId="81" fillId="0" borderId="0" applyFont="0" applyFill="0" applyBorder="0" applyProtection="0">
      <alignment horizontal="right"/>
    </xf>
    <xf numFmtId="259"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8" fontId="170" fillId="0" borderId="5">
      <alignment vertical="center"/>
    </xf>
    <xf numFmtId="2" fontId="98" fillId="0" borderId="0"/>
    <xf numFmtId="234" fontId="171" fillId="0" borderId="0" applyFill="0" applyBorder="0" applyAlignment="0" applyProtection="0"/>
    <xf numFmtId="170" fontId="12" fillId="0" borderId="0" applyFont="0" applyFill="0" applyBorder="0" applyAlignment="0" applyProtection="0"/>
    <xf numFmtId="260" fontId="80" fillId="0" borderId="0" applyFont="0" applyFill="0" applyBorder="0" applyAlignment="0" applyProtection="0"/>
    <xf numFmtId="261" fontId="172" fillId="65" borderId="34" applyFill="0" applyBorder="0" applyAlignment="0" applyProtection="0">
      <alignment horizontal="right"/>
      <protection locked="0"/>
    </xf>
    <xf numFmtId="262"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3" fontId="162" fillId="0" borderId="0" applyBorder="0" applyProtection="0">
      <alignment horizontal="right"/>
    </xf>
    <xf numFmtId="263" fontId="163" fillId="78" borderId="0" applyProtection="0">
      <alignment horizontal="right"/>
    </xf>
    <xf numFmtId="263"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4"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4" fontId="98" fillId="0" borderId="0" applyFont="0" applyFill="0" applyBorder="0" applyProtection="0">
      <alignment horizontal="right"/>
    </xf>
    <xf numFmtId="9" fontId="12" fillId="0" borderId="0"/>
    <xf numFmtId="265" fontId="12" fillId="0" borderId="0" applyFill="0" applyBorder="0">
      <alignment horizontal="right"/>
      <protection locked="0"/>
    </xf>
    <xf numFmtId="1" fontId="84" fillId="0" borderId="0"/>
    <xf numFmtId="248" fontId="12" fillId="0" borderId="0">
      <protection locked="0"/>
    </xf>
    <xf numFmtId="234" fontId="12" fillId="0" borderId="0" applyFont="0" applyFill="0" applyBorder="0" applyAlignment="0" applyProtection="0"/>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10" fontId="98" fillId="0" borderId="0"/>
    <xf numFmtId="10" fontId="98" fillId="73" borderId="0"/>
    <xf numFmtId="9" fontId="98" fillId="0" borderId="0" applyFont="0" applyFill="0" applyBorder="0" applyAlignment="0" applyProtection="0"/>
    <xf numFmtId="168" fontId="19" fillId="0" borderId="0"/>
    <xf numFmtId="266"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0"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7"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4" fontId="181" fillId="0" borderId="76"/>
    <xf numFmtId="268"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4"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2"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0"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8"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8" fontId="12" fillId="25" borderId="83" applyNumberFormat="0" applyAlignment="0">
      <alignment vertical="center"/>
    </xf>
    <xf numFmtId="238" fontId="194" fillId="86" borderId="84" applyNumberFormat="0" applyBorder="0" applyAlignment="0" applyProtection="0">
      <alignment vertical="center"/>
    </xf>
    <xf numFmtId="238" fontId="12" fillId="25" borderId="83" applyNumberFormat="0" applyProtection="0">
      <alignment horizontal="centerContinuous" vertical="center"/>
    </xf>
    <xf numFmtId="238" fontId="195" fillId="87" borderId="0" applyNumberFormat="0" applyBorder="0" applyAlignment="0" applyProtection="0">
      <alignment vertical="center"/>
    </xf>
    <xf numFmtId="238"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1" fontId="80" fillId="0" borderId="0" applyFill="0" applyBorder="0" applyAlignment="0"/>
    <xf numFmtId="272"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3"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4"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8" fontId="85" fillId="0" borderId="85"/>
    <xf numFmtId="0" fontId="204" fillId="0" borderId="0">
      <alignment horizontal="fill"/>
    </xf>
    <xf numFmtId="275" fontId="173" fillId="70" borderId="11" applyBorder="0">
      <alignment horizontal="right" vertical="center"/>
      <protection locked="0"/>
    </xf>
    <xf numFmtId="42" fontId="12" fillId="0" borderId="0" applyFont="0" applyFill="0" applyBorder="0" applyAlignment="0" applyProtection="0"/>
    <xf numFmtId="276"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4"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7" fontId="98" fillId="0" borderId="0" applyFont="0" applyFill="0" applyBorder="0" applyProtection="0">
      <alignment horizontal="right"/>
    </xf>
    <xf numFmtId="278" fontId="12" fillId="0" borderId="0"/>
    <xf numFmtId="279" fontId="162" fillId="0" borderId="0" applyFill="0" applyBorder="0" applyProtection="0"/>
    <xf numFmtId="0" fontId="12" fillId="0" borderId="0">
      <alignment horizontal="center"/>
    </xf>
    <xf numFmtId="280" fontId="79" fillId="0" borderId="5">
      <alignment horizontal="right"/>
    </xf>
    <xf numFmtId="281" fontId="12" fillId="0" borderId="0" applyFont="0" applyFill="0" applyBorder="0" applyAlignment="0" applyProtection="0"/>
    <xf numFmtId="282" fontId="90" fillId="0" borderId="0" applyFont="0" applyFill="0" applyBorder="0" applyProtection="0">
      <alignment horizontal="right"/>
    </xf>
    <xf numFmtId="0" fontId="12" fillId="0" borderId="0"/>
    <xf numFmtId="167" fontId="12" fillId="0" borderId="0" applyFont="0" applyFill="0" applyBorder="0" applyAlignment="0" applyProtection="0"/>
    <xf numFmtId="254"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0" fontId="12" fillId="0" borderId="88">
      <alignment horizontal="right"/>
    </xf>
    <xf numFmtId="201" fontId="88" fillId="0" borderId="88">
      <alignment horizontal="right"/>
    </xf>
    <xf numFmtId="201" fontId="88" fillId="0" borderId="88" applyFill="0">
      <alignment horizontal="right"/>
    </xf>
    <xf numFmtId="3" fontId="12" fillId="0" borderId="88" applyFill="0">
      <alignment horizontal="right"/>
    </xf>
    <xf numFmtId="202" fontId="88" fillId="0" borderId="88" applyFill="0">
      <alignment horizontal="right"/>
    </xf>
    <xf numFmtId="204"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6" fontId="81" fillId="65" borderId="87" applyFont="0" applyFill="0" applyBorder="0" applyAlignment="0" applyProtection="0"/>
    <xf numFmtId="228" fontId="85" fillId="0" borderId="86" applyFont="0" applyFill="0" applyBorder="0" applyAlignment="0" applyProtection="0"/>
    <xf numFmtId="232"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8" fontId="12" fillId="0" borderId="86" applyBorder="0" applyProtection="0">
      <alignment horizontal="right" vertical="center"/>
    </xf>
    <xf numFmtId="167"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5" fontId="173" fillId="70" borderId="89" applyBorder="0">
      <alignment horizontal="right" vertical="center"/>
      <protection locked="0"/>
    </xf>
    <xf numFmtId="280"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5"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8" fontId="194" fillId="86" borderId="93" applyNumberFormat="0" applyBorder="0" applyAlignment="0" applyProtection="0">
      <alignment vertical="center"/>
    </xf>
    <xf numFmtId="168"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168" fontId="85" fillId="0" borderId="204"/>
    <xf numFmtId="6" fontId="193" fillId="0" borderId="194" applyFill="0" applyAlignment="0" applyProtection="0"/>
    <xf numFmtId="39" fontId="12" fillId="0" borderId="194">
      <protection locked="0"/>
    </xf>
    <xf numFmtId="0" fontId="12" fillId="25" borderId="110" applyNumberFormat="0" applyProtection="0">
      <alignment horizontal="left" vertical="center"/>
    </xf>
    <xf numFmtId="0" fontId="12" fillId="25" borderId="110" applyNumberFormat="0" applyProtection="0">
      <alignment horizontal="left" vertical="center"/>
    </xf>
    <xf numFmtId="238" fontId="12" fillId="25" borderId="202" applyNumberFormat="0" applyProtection="0">
      <alignment horizontal="centerContinuous" vertical="center"/>
    </xf>
    <xf numFmtId="238" fontId="194" fillId="86" borderId="203" applyNumberFormat="0" applyBorder="0" applyAlignment="0" applyProtection="0">
      <alignment vertical="center"/>
    </xf>
    <xf numFmtId="238" fontId="12" fillId="25" borderId="202" applyNumberFormat="0" applyAlignment="0">
      <alignment vertical="center"/>
    </xf>
    <xf numFmtId="280" fontId="79" fillId="0" borderId="206">
      <alignment horizontal="right"/>
    </xf>
    <xf numFmtId="275" fontId="173" fillId="70" borderId="212" applyBorder="0">
      <alignment horizontal="right" vertical="center"/>
      <protection locked="0"/>
    </xf>
    <xf numFmtId="168" fontId="85" fillId="0" borderId="185"/>
    <xf numFmtId="6" fontId="193" fillId="0" borderId="179" applyFill="0" applyAlignment="0" applyProtection="0"/>
    <xf numFmtId="39" fontId="12" fillId="0" borderId="179">
      <protection locked="0"/>
    </xf>
    <xf numFmtId="168" fontId="85" fillId="0" borderId="210"/>
    <xf numFmtId="168" fontId="85" fillId="0" borderId="231"/>
    <xf numFmtId="6" fontId="193" fillId="0" borderId="227" applyFill="0" applyAlignment="0" applyProtection="0"/>
    <xf numFmtId="39" fontId="12" fillId="0" borderId="227">
      <protection locked="0"/>
    </xf>
    <xf numFmtId="49" fontId="79" fillId="0" borderId="206">
      <alignment vertical="center"/>
    </xf>
    <xf numFmtId="238" fontId="194" fillId="86" borderId="184" applyNumberFormat="0" applyBorder="0" applyAlignment="0" applyProtection="0">
      <alignment vertical="center"/>
    </xf>
    <xf numFmtId="0" fontId="189" fillId="83" borderId="206" applyBorder="0" applyProtection="0">
      <alignment horizontal="centerContinuous" vertical="center"/>
    </xf>
    <xf numFmtId="168" fontId="12" fillId="0" borderId="206" applyBorder="0" applyProtection="0">
      <alignment horizontal="right" vertical="center"/>
    </xf>
    <xf numFmtId="0" fontId="11" fillId="60" borderId="167" applyNumberFormat="0" applyProtection="0">
      <alignment horizontal="left" vertical="center" wrapText="1"/>
    </xf>
    <xf numFmtId="0" fontId="12" fillId="25" borderId="167" applyNumberFormat="0" applyProtection="0">
      <alignment horizontal="left" vertical="center" wrapText="1"/>
    </xf>
    <xf numFmtId="254" fontId="11" fillId="82" borderId="167" applyNumberFormat="0" applyProtection="0">
      <alignment horizontal="center" vertical="center" wrapText="1"/>
    </xf>
    <xf numFmtId="0" fontId="11" fillId="60" borderId="167" applyNumberFormat="0" applyProtection="0">
      <alignment horizontal="left" vertical="center" wrapText="1"/>
    </xf>
    <xf numFmtId="0" fontId="11" fillId="81" borderId="167" applyNumberFormat="0" applyProtection="0">
      <alignment horizontal="center" vertical="center" wrapText="1"/>
    </xf>
    <xf numFmtId="0" fontId="11" fillId="81" borderId="167" applyNumberFormat="0" applyProtection="0">
      <alignment horizontal="center" vertical="center"/>
    </xf>
    <xf numFmtId="0" fontId="11" fillId="81" borderId="167" applyNumberFormat="0" applyProtection="0">
      <alignment horizontal="center" vertical="center" wrapText="1"/>
    </xf>
    <xf numFmtId="0" fontId="183" fillId="81" borderId="167" applyNumberFormat="0" applyProtection="0">
      <alignment horizontal="center" vertical="center"/>
    </xf>
    <xf numFmtId="0" fontId="11" fillId="60" borderId="220" applyNumberFormat="0" applyProtection="0">
      <alignment horizontal="left" vertical="center" wrapText="1"/>
    </xf>
    <xf numFmtId="0" fontId="12" fillId="25" borderId="220" applyNumberFormat="0" applyProtection="0">
      <alignment horizontal="left" vertical="center" wrapText="1"/>
    </xf>
    <xf numFmtId="254" fontId="11" fillId="82" borderId="220" applyNumberFormat="0" applyProtection="0">
      <alignment horizontal="center" vertical="center" wrapText="1"/>
    </xf>
    <xf numFmtId="0" fontId="11" fillId="60" borderId="220" applyNumberFormat="0" applyProtection="0">
      <alignment horizontal="left" vertical="center" wrapText="1"/>
    </xf>
    <xf numFmtId="0" fontId="11" fillId="81" borderId="220" applyNumberFormat="0" applyProtection="0">
      <alignment horizontal="center" vertical="center" wrapText="1"/>
    </xf>
    <xf numFmtId="0" fontId="11" fillId="81" borderId="220" applyNumberFormat="0" applyProtection="0">
      <alignment horizontal="center" vertical="center"/>
    </xf>
    <xf numFmtId="0" fontId="11" fillId="81" borderId="220" applyNumberFormat="0" applyProtection="0">
      <alignment horizontal="center" vertical="center" wrapText="1"/>
    </xf>
    <xf numFmtId="0" fontId="183" fillId="81" borderId="220" applyNumberFormat="0" applyProtection="0">
      <alignment horizontal="center" vertical="center"/>
    </xf>
    <xf numFmtId="0" fontId="177" fillId="67" borderId="167">
      <alignment horizontal="center" vertical="center" wrapText="1"/>
      <protection hidden="1"/>
    </xf>
    <xf numFmtId="0" fontId="177" fillId="67" borderId="220">
      <alignment horizontal="center" vertical="center" wrapText="1"/>
      <protection hidden="1"/>
    </xf>
    <xf numFmtId="261" fontId="172" fillId="65" borderId="167" applyFill="0" applyBorder="0" applyAlignment="0" applyProtection="0">
      <alignment horizontal="right"/>
      <protection locked="0"/>
    </xf>
    <xf numFmtId="0" fontId="12" fillId="60" borderId="157" applyNumberFormat="0">
      <alignment horizontal="centerContinuous" vertical="center" wrapText="1"/>
    </xf>
    <xf numFmtId="0" fontId="12" fillId="61" borderId="157" applyNumberFormat="0">
      <alignment horizontal="left" vertical="center"/>
    </xf>
    <xf numFmtId="0" fontId="11" fillId="60" borderId="186" applyNumberFormat="0" applyProtection="0">
      <alignment horizontal="left" vertical="center" wrapText="1"/>
    </xf>
    <xf numFmtId="0" fontId="12" fillId="25" borderId="186" applyNumberFormat="0" applyProtection="0">
      <alignment horizontal="left" vertical="center" wrapText="1"/>
    </xf>
    <xf numFmtId="254" fontId="11" fillId="82" borderId="186" applyNumberFormat="0" applyProtection="0">
      <alignment horizontal="center" vertical="center" wrapText="1"/>
    </xf>
    <xf numFmtId="0" fontId="11" fillId="60" borderId="186" applyNumberFormat="0" applyProtection="0">
      <alignment horizontal="left" vertical="center" wrapText="1"/>
    </xf>
    <xf numFmtId="0" fontId="11" fillId="81" borderId="186" applyNumberFormat="0" applyProtection="0">
      <alignment horizontal="center" vertical="center" wrapText="1"/>
    </xf>
    <xf numFmtId="0" fontId="11" fillId="81" borderId="186" applyNumberFormat="0" applyProtection="0">
      <alignment horizontal="center" vertical="center"/>
    </xf>
    <xf numFmtId="0" fontId="11" fillId="81" borderId="186" applyNumberFormat="0" applyProtection="0">
      <alignment horizontal="center" vertical="center" wrapText="1"/>
    </xf>
    <xf numFmtId="0" fontId="183" fillId="81" borderId="186" applyNumberFormat="0" applyProtection="0">
      <alignment horizontal="center" vertical="center"/>
    </xf>
    <xf numFmtId="234" fontId="181" fillId="0" borderId="199"/>
    <xf numFmtId="0" fontId="177" fillId="67" borderId="186">
      <alignment horizontal="center" vertical="center" wrapText="1"/>
      <protection hidden="1"/>
    </xf>
    <xf numFmtId="261" fontId="172" fillId="65" borderId="186" applyFill="0" applyBorder="0" applyAlignment="0" applyProtection="0">
      <alignment horizontal="right"/>
      <protection locked="0"/>
    </xf>
    <xf numFmtId="0" fontId="97" fillId="0" borderId="206" applyNumberFormat="0" applyFill="0" applyAlignment="0" applyProtection="0"/>
    <xf numFmtId="0" fontId="83" fillId="0" borderId="206" applyNumberFormat="0" applyFont="0" applyFill="0" applyAlignment="0" applyProtection="0"/>
    <xf numFmtId="228" fontId="85" fillId="0" borderId="206" applyFont="0" applyFill="0" applyBorder="0" applyAlignment="0" applyProtection="0"/>
    <xf numFmtId="257" fontId="164" fillId="0" borderId="191" applyBorder="0"/>
    <xf numFmtId="2" fontId="149" fillId="0" borderId="206"/>
    <xf numFmtId="14" fontId="85" fillId="0" borderId="206" applyFont="0" applyFill="0" applyBorder="0" applyAlignment="0" applyProtection="0"/>
    <xf numFmtId="261" fontId="172" fillId="65" borderId="220" applyFill="0" applyBorder="0" applyAlignment="0" applyProtection="0">
      <alignment horizontal="right"/>
      <protection locked="0"/>
    </xf>
    <xf numFmtId="257" fontId="164" fillId="0" borderId="217" applyBorder="0"/>
    <xf numFmtId="205" fontId="90" fillId="63" borderId="162"/>
    <xf numFmtId="0" fontId="83" fillId="0" borderId="161" applyNumberFormat="0" applyFont="0" applyFill="0" applyAlignment="0" applyProtection="0"/>
    <xf numFmtId="0" fontId="17" fillId="21" borderId="157" applyNumberFormat="0" applyAlignment="0" applyProtection="0"/>
    <xf numFmtId="168" fontId="12" fillId="0" borderId="206" applyBorder="0" applyProtection="0">
      <alignment horizontal="right" vertical="center"/>
    </xf>
    <xf numFmtId="0" fontId="189" fillId="83" borderId="206" applyBorder="0" applyProtection="0">
      <alignment horizontal="centerContinuous" vertical="center"/>
    </xf>
    <xf numFmtId="49" fontId="79" fillId="0" borderId="206">
      <alignment vertical="center"/>
    </xf>
    <xf numFmtId="280" fontId="79" fillId="0" borderId="206">
      <alignment horizontal="right"/>
    </xf>
    <xf numFmtId="0" fontId="12" fillId="24" borderId="158" applyNumberFormat="0" applyFont="0" applyAlignment="0" applyProtection="0"/>
    <xf numFmtId="8" fontId="113" fillId="0" borderId="163">
      <protection locked="0"/>
    </xf>
    <xf numFmtId="168" fontId="85" fillId="0" borderId="185"/>
    <xf numFmtId="238" fontId="194" fillId="86" borderId="184" applyNumberFormat="0" applyBorder="0" applyAlignment="0" applyProtection="0">
      <alignment vertical="center"/>
    </xf>
    <xf numFmtId="0" fontId="25" fillId="8" borderId="157" applyNumberFormat="0" applyAlignment="0" applyProtection="0"/>
    <xf numFmtId="1" fontId="121" fillId="69" borderId="160" applyNumberFormat="0" applyBorder="0" applyAlignment="0">
      <alignment horizontal="centerContinuous" vertical="center"/>
      <protection locked="0"/>
    </xf>
    <xf numFmtId="234" fontId="12" fillId="71" borderId="110" applyNumberFormat="0" applyFont="0" applyBorder="0" applyAlignment="0" applyProtection="0"/>
    <xf numFmtId="0" fontId="47" fillId="0" borderId="159">
      <alignment horizontal="left" vertical="center"/>
    </xf>
    <xf numFmtId="0" fontId="147" fillId="73" borderId="209">
      <alignment horizontal="left" vertical="center" wrapText="1"/>
    </xf>
    <xf numFmtId="8" fontId="113" fillId="0" borderId="208">
      <protection locked="0"/>
    </xf>
    <xf numFmtId="205" fontId="90" fillId="63" borderId="207"/>
    <xf numFmtId="10" fontId="108" fillId="65" borderId="110" applyNumberFormat="0" applyBorder="0" applyAlignment="0" applyProtection="0"/>
    <xf numFmtId="0" fontId="147" fillId="73" borderId="164">
      <alignment horizontal="left" vertical="center" wrapText="1"/>
    </xf>
    <xf numFmtId="0" fontId="147" fillId="73" borderId="230">
      <alignment horizontal="left" vertical="center" wrapText="1"/>
    </xf>
    <xf numFmtId="8" fontId="113" fillId="0" borderId="229">
      <protection locked="0"/>
    </xf>
    <xf numFmtId="205" fontId="90" fillId="63" borderId="228"/>
    <xf numFmtId="0" fontId="12" fillId="0" borderId="110"/>
    <xf numFmtId="0" fontId="12" fillId="0" borderId="186"/>
    <xf numFmtId="0" fontId="147" fillId="73" borderId="201">
      <alignment horizontal="left" vertical="center" wrapText="1"/>
    </xf>
    <xf numFmtId="238" fontId="12" fillId="65" borderId="200" applyNumberFormat="0" applyFont="0" applyBorder="0" applyAlignment="0">
      <alignment horizontal="right" vertical="center"/>
      <protection locked="0"/>
    </xf>
    <xf numFmtId="10" fontId="108" fillId="65" borderId="186" applyNumberFormat="0" applyBorder="0" applyAlignment="0" applyProtection="0"/>
    <xf numFmtId="205" fontId="90" fillId="63" borderId="180"/>
    <xf numFmtId="8" fontId="113" fillId="0" borderId="181">
      <protection locked="0"/>
    </xf>
    <xf numFmtId="0" fontId="147" fillId="73" borderId="183">
      <alignment horizontal="left" vertical="center" wrapText="1"/>
    </xf>
    <xf numFmtId="235" fontId="87" fillId="0" borderId="199">
      <alignment horizontal="center"/>
    </xf>
    <xf numFmtId="0" fontId="47" fillId="0" borderId="191">
      <alignment horizontal="left" vertical="center"/>
    </xf>
    <xf numFmtId="234" fontId="12" fillId="71" borderId="186"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87" applyNumberFormat="0" applyAlignment="0" applyProtection="0"/>
    <xf numFmtId="224" fontId="78" fillId="0" borderId="198" applyNumberFormat="0" applyFill="0">
      <alignment horizontal="right"/>
    </xf>
    <xf numFmtId="224" fontId="78" fillId="0" borderId="198" applyNumberFormat="0" applyFill="0">
      <alignment horizontal="right"/>
    </xf>
    <xf numFmtId="221" fontId="108" fillId="0" borderId="182" applyFont="0" applyFill="0" applyBorder="0" applyAlignment="0" applyProtection="0"/>
    <xf numFmtId="0" fontId="47" fillId="0" borderId="217">
      <alignment horizontal="left" vertical="center"/>
    </xf>
    <xf numFmtId="0" fontId="25" fillId="8" borderId="125" applyNumberFormat="0" applyAlignment="0" applyProtection="0"/>
    <xf numFmtId="1" fontId="121" fillId="69" borderId="218" applyNumberFormat="0" applyBorder="0" applyAlignment="0">
      <alignment horizontal="centerContinuous" vertical="center"/>
      <protection locked="0"/>
    </xf>
    <xf numFmtId="0" fontId="25" fillId="8" borderId="213" applyNumberFormat="0" applyAlignment="0" applyProtection="0"/>
    <xf numFmtId="221" fontId="108" fillId="0" borderId="182" applyFont="0" applyFill="0" applyBorder="0" applyAlignment="0" applyProtection="0"/>
    <xf numFmtId="221" fontId="108" fillId="0" borderId="182" applyFont="0" applyFill="0" applyBorder="0" applyAlignment="0" applyProtection="0"/>
    <xf numFmtId="168" fontId="85" fillId="0" borderId="210"/>
    <xf numFmtId="257" fontId="164" fillId="0" borderId="225" applyBorder="0"/>
    <xf numFmtId="168" fontId="85" fillId="0" borderId="231"/>
    <xf numFmtId="8" fontId="113" fillId="0" borderId="197">
      <protection locked="0"/>
    </xf>
    <xf numFmtId="0" fontId="12" fillId="24" borderId="188" applyNumberFormat="0" applyFont="0" applyAlignment="0" applyProtection="0"/>
    <xf numFmtId="0" fontId="12" fillId="24" borderId="127" applyNumberFormat="0" applyFont="0" applyAlignment="0" applyProtection="0"/>
    <xf numFmtId="0" fontId="12" fillId="24" borderId="214" applyNumberFormat="0" applyFont="0" applyAlignment="0" applyProtection="0"/>
    <xf numFmtId="0" fontId="17" fillId="21" borderId="187" applyNumberFormat="0" applyAlignment="0" applyProtection="0"/>
    <xf numFmtId="0" fontId="83" fillId="0" borderId="193" applyNumberFormat="0" applyFont="0" applyFill="0" applyAlignment="0" applyProtection="0"/>
    <xf numFmtId="0" fontId="99" fillId="0" borderId="196" applyNumberFormat="0" applyFont="0" applyFill="0" applyAlignment="0" applyProtection="0">
      <alignment horizontal="centerContinuous"/>
    </xf>
    <xf numFmtId="205" fontId="90" fillId="63" borderId="195"/>
    <xf numFmtId="42" fontId="87" fillId="0" borderId="194" applyFont="0"/>
    <xf numFmtId="0" fontId="17" fillId="21" borderId="125" applyNumberFormat="0" applyAlignment="0" applyProtection="0"/>
    <xf numFmtId="0" fontId="83" fillId="0" borderId="103" applyNumberFormat="0" applyFont="0" applyFill="0" applyAlignment="0" applyProtection="0"/>
    <xf numFmtId="0" fontId="17" fillId="21" borderId="213" applyNumberFormat="0" applyAlignment="0" applyProtection="0"/>
    <xf numFmtId="0" fontId="83" fillId="0" borderId="219" applyNumberFormat="0" applyFont="0" applyFill="0" applyAlignment="0" applyProtection="0"/>
    <xf numFmtId="257" fontId="164" fillId="0" borderId="159" applyBorder="0"/>
    <xf numFmtId="261"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4"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38" fontId="194" fillId="86" borderId="165" applyNumberFormat="0" applyBorder="0" applyAlignment="0" applyProtection="0">
      <alignment vertical="center"/>
    </xf>
    <xf numFmtId="0" fontId="12" fillId="61" borderId="187" applyNumberFormat="0">
      <alignment horizontal="left" vertical="center"/>
    </xf>
    <xf numFmtId="0" fontId="12" fillId="60" borderId="187" applyNumberFormat="0">
      <alignment horizontal="centerContinuous" vertical="center" wrapText="1"/>
    </xf>
    <xf numFmtId="257" fontId="164" fillId="0" borderId="176" applyBorder="0"/>
    <xf numFmtId="226" fontId="81" fillId="65" borderId="205" applyFont="0" applyFill="0" applyBorder="0" applyAlignment="0" applyProtection="0"/>
    <xf numFmtId="0" fontId="147" fillId="73" borderId="201">
      <alignment horizontal="left" vertical="center" wrapText="1"/>
    </xf>
    <xf numFmtId="8" fontId="113" fillId="0" borderId="197">
      <protection locked="0"/>
    </xf>
    <xf numFmtId="205" fontId="90" fillId="63" borderId="195"/>
    <xf numFmtId="0" fontId="147" fillId="73" borderId="164">
      <alignment horizontal="left" vertical="center" wrapText="1"/>
    </xf>
    <xf numFmtId="8" fontId="113" fillId="0" borderId="163">
      <protection locked="0"/>
    </xf>
    <xf numFmtId="205" fontId="90" fillId="63" borderId="162"/>
    <xf numFmtId="0" fontId="12" fillId="0" borderId="220"/>
    <xf numFmtId="0" fontId="12" fillId="0" borderId="167"/>
    <xf numFmtId="14" fontId="85" fillId="0" borderId="206" applyFont="0" applyFill="0" applyBorder="0" applyAlignment="0" applyProtection="0"/>
    <xf numFmtId="2" fontId="149" fillId="0" borderId="206"/>
    <xf numFmtId="0" fontId="147" fillId="73" borderId="209">
      <alignment horizontal="left" vertical="center" wrapText="1"/>
    </xf>
    <xf numFmtId="0" fontId="147" fillId="73" borderId="230">
      <alignment horizontal="left" vertical="center" wrapText="1"/>
    </xf>
    <xf numFmtId="0" fontId="147" fillId="73" borderId="183">
      <alignment horizontal="left" vertical="center" wrapText="1"/>
    </xf>
    <xf numFmtId="10" fontId="108" fillId="65" borderId="220" applyNumberFormat="0" applyBorder="0" applyAlignment="0" applyProtection="0"/>
    <xf numFmtId="10" fontId="108" fillId="65" borderId="167" applyNumberFormat="0" applyBorder="0" applyAlignment="0" applyProtection="0"/>
    <xf numFmtId="0" fontId="47" fillId="0" borderId="225">
      <alignment horizontal="left" vertical="center"/>
    </xf>
    <xf numFmtId="234" fontId="12" fillId="71" borderId="220" applyNumberFormat="0" applyFont="0" applyBorder="0" applyAlignment="0" applyProtection="0"/>
    <xf numFmtId="0" fontId="47" fillId="0" borderId="176">
      <alignment horizontal="left" vertical="center"/>
    </xf>
    <xf numFmtId="1" fontId="121" fillId="69" borderId="168" applyNumberFormat="0" applyBorder="0" applyAlignment="0">
      <alignment horizontal="centerContinuous" vertical="center"/>
      <protection locked="0"/>
    </xf>
    <xf numFmtId="234" fontId="12" fillId="71" borderId="167" applyNumberFormat="0" applyFont="0" applyBorder="0" applyAlignment="0" applyProtection="0"/>
    <xf numFmtId="0" fontId="25" fillId="8" borderId="169" applyNumberFormat="0" applyAlignment="0" applyProtection="0"/>
    <xf numFmtId="1" fontId="121" fillId="69" borderId="221" applyNumberFormat="0" applyBorder="0" applyAlignment="0">
      <alignment horizontal="centerContinuous" vertical="center"/>
      <protection locked="0"/>
    </xf>
    <xf numFmtId="1" fontId="121" fillId="69" borderId="177" applyNumberFormat="0" applyBorder="0" applyAlignment="0">
      <alignment horizontal="centerContinuous" vertical="center"/>
      <protection locked="0"/>
    </xf>
    <xf numFmtId="232" fontId="101" fillId="68" borderId="212">
      <alignment horizontal="left"/>
    </xf>
    <xf numFmtId="0" fontId="25" fillId="8" borderId="172" applyNumberFormat="0" applyAlignment="0" applyProtection="0"/>
    <xf numFmtId="0" fontId="25" fillId="8" borderId="222" applyNumberFormat="0" applyAlignment="0" applyProtection="0"/>
    <xf numFmtId="228" fontId="85" fillId="0" borderId="206"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38" fontId="194" fillId="86" borderId="203" applyNumberFormat="0" applyBorder="0" applyAlignment="0" applyProtection="0">
      <alignment vertical="center"/>
    </xf>
    <xf numFmtId="168" fontId="85" fillId="0" borderId="204"/>
    <xf numFmtId="8" fontId="113" fillId="0" borderId="208">
      <protection locked="0"/>
    </xf>
    <xf numFmtId="8" fontId="113" fillId="0" borderId="181">
      <protection locked="0"/>
    </xf>
    <xf numFmtId="0" fontId="12" fillId="24" borderId="173" applyNumberFormat="0" applyFont="0" applyAlignment="0" applyProtection="0"/>
    <xf numFmtId="8" fontId="113" fillId="0" borderId="229">
      <protection locked="0"/>
    </xf>
    <xf numFmtId="0" fontId="17" fillId="21" borderId="169" applyNumberFormat="0" applyAlignment="0" applyProtection="0"/>
    <xf numFmtId="0" fontId="83" fillId="0" borderId="166" applyNumberFormat="0" applyFont="0" applyFill="0" applyAlignment="0" applyProtection="0"/>
    <xf numFmtId="0" fontId="17" fillId="21" borderId="172" applyNumberFormat="0" applyAlignment="0" applyProtection="0"/>
    <xf numFmtId="0" fontId="83" fillId="0" borderId="206" applyNumberFormat="0" applyFont="0" applyFill="0" applyAlignment="0" applyProtection="0"/>
    <xf numFmtId="0" fontId="97" fillId="0" borderId="206" applyNumberFormat="0" applyFill="0" applyAlignment="0" applyProtection="0"/>
    <xf numFmtId="0" fontId="83" fillId="0" borderId="178" applyNumberFormat="0" applyFont="0" applyFill="0" applyAlignment="0" applyProtection="0"/>
    <xf numFmtId="0" fontId="17" fillId="21" borderId="222" applyNumberFormat="0" applyAlignment="0" applyProtection="0"/>
    <xf numFmtId="205" fontId="90" fillId="63" borderId="207"/>
    <xf numFmtId="0" fontId="83" fillId="0" borderId="226" applyNumberFormat="0" applyFont="0" applyFill="0" applyAlignment="0" applyProtection="0"/>
    <xf numFmtId="205" fontId="90" fillId="63" borderId="180"/>
    <xf numFmtId="0" fontId="83" fillId="0" borderId="212" applyNumberFormat="0" applyFont="0" applyFill="0" applyAlignment="0" applyProtection="0"/>
    <xf numFmtId="1" fontId="94" fillId="64" borderId="212" applyNumberFormat="0" applyBorder="0" applyAlignment="0">
      <alignment horizontal="center" vertical="top" wrapText="1"/>
      <protection hidden="1"/>
    </xf>
    <xf numFmtId="42" fontId="87" fillId="0" borderId="179" applyFont="0"/>
    <xf numFmtId="6" fontId="88" fillId="0" borderId="211" applyNumberFormat="0" applyFont="0" applyBorder="0" applyProtection="0">
      <alignment horizontal="right"/>
    </xf>
    <xf numFmtId="204" fontId="12" fillId="0" borderId="211">
      <alignment horizontal="right"/>
      <protection locked="0"/>
    </xf>
    <xf numFmtId="205" fontId="90" fillId="63" borderId="228"/>
    <xf numFmtId="202" fontId="88" fillId="0" borderId="211" applyFill="0">
      <alignment horizontal="right"/>
    </xf>
    <xf numFmtId="3" fontId="12" fillId="0" borderId="211" applyFill="0">
      <alignment horizontal="right"/>
    </xf>
    <xf numFmtId="201" fontId="88" fillId="0" borderId="211" applyFill="0">
      <alignment horizontal="right"/>
    </xf>
    <xf numFmtId="201" fontId="88" fillId="0" borderId="211">
      <alignment horizontal="right"/>
    </xf>
    <xf numFmtId="42" fontId="87" fillId="0" borderId="227" applyFont="0"/>
    <xf numFmtId="200" fontId="12" fillId="0" borderId="211">
      <alignment horizontal="right"/>
    </xf>
    <xf numFmtId="238" fontId="194" fillId="86" borderId="165" applyNumberFormat="0" applyBorder="0" applyAlignment="0" applyProtection="0">
      <alignment vertical="center"/>
    </xf>
    <xf numFmtId="0" fontId="12" fillId="61" borderId="169" applyNumberFormat="0">
      <alignment horizontal="left" vertical="center"/>
    </xf>
    <xf numFmtId="0" fontId="12" fillId="60" borderId="169" applyNumberFormat="0">
      <alignment horizontal="centerContinuous" vertical="center" wrapText="1"/>
    </xf>
    <xf numFmtId="0" fontId="12" fillId="61" borderId="172" applyNumberFormat="0">
      <alignment horizontal="left" vertical="center"/>
    </xf>
    <xf numFmtId="0" fontId="12" fillId="60" borderId="172" applyNumberFormat="0">
      <alignment horizontal="centerContinuous" vertical="center" wrapText="1"/>
    </xf>
    <xf numFmtId="0" fontId="28" fillId="21" borderId="223" applyNumberFormat="0" applyAlignment="0" applyProtection="0"/>
    <xf numFmtId="0" fontId="30" fillId="0" borderId="224" applyNumberFormat="0" applyFill="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61" borderId="125" applyNumberFormat="0">
      <alignment horizontal="left" vertical="center"/>
    </xf>
    <xf numFmtId="0" fontId="12" fillId="60" borderId="125" applyNumberFormat="0">
      <alignment horizontal="centerContinuous" vertical="center" wrapText="1"/>
    </xf>
    <xf numFmtId="0" fontId="12" fillId="61" borderId="213" applyNumberFormat="0">
      <alignment horizontal="left" vertical="center"/>
    </xf>
    <xf numFmtId="0" fontId="12" fillId="60" borderId="213" applyNumberFormat="0">
      <alignment horizontal="centerContinuous" vertical="center" wrapText="1"/>
    </xf>
    <xf numFmtId="0" fontId="12" fillId="61" borderId="222" applyNumberFormat="0">
      <alignment horizontal="left" vertical="center"/>
    </xf>
    <xf numFmtId="0" fontId="12" fillId="60" borderId="222" applyNumberFormat="0">
      <alignment horizontal="centerContinuous" vertical="center" wrapText="1"/>
    </xf>
    <xf numFmtId="0" fontId="12" fillId="25" borderId="220" applyNumberFormat="0" applyProtection="0">
      <alignment horizontal="left" vertical="center"/>
    </xf>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12" fillId="25" borderId="220" applyNumberFormat="0" applyProtection="0">
      <alignment horizontal="left" vertical="center"/>
    </xf>
    <xf numFmtId="0" fontId="12" fillId="25" borderId="186" applyNumberFormat="0" applyProtection="0">
      <alignment horizontal="left" vertical="center"/>
    </xf>
    <xf numFmtId="0" fontId="12" fillId="25" borderId="186" applyNumberFormat="0" applyProtection="0">
      <alignment horizontal="left" vertical="center"/>
    </xf>
    <xf numFmtId="0" fontId="12" fillId="25" borderId="167" applyNumberFormat="0" applyProtection="0">
      <alignment horizontal="left" vertical="center"/>
    </xf>
    <xf numFmtId="0" fontId="12" fillId="25" borderId="167" applyNumberFormat="0" applyProtection="0">
      <alignment horizontal="left" vertical="center"/>
    </xf>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167" applyNumberFormat="0" applyProtection="0">
      <alignment horizontal="left" vertical="center"/>
    </xf>
    <xf numFmtId="0" fontId="12" fillId="25" borderId="167" applyNumberFormat="0" applyProtection="0">
      <alignment horizontal="left" vertical="center"/>
    </xf>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220" applyNumberFormat="0" applyProtection="0">
      <alignment horizontal="left" vertical="center"/>
    </xf>
    <xf numFmtId="0" fontId="12" fillId="25" borderId="220" applyNumberFormat="0" applyProtection="0">
      <alignment horizontal="left" vertical="center"/>
    </xf>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187" applyNumberFormat="0" applyAlignment="0" applyProtection="0"/>
    <xf numFmtId="0" fontId="30" fillId="0" borderId="216" applyNumberFormat="0" applyFill="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2" fillId="25" borderId="186" applyNumberFormat="0" applyProtection="0">
      <alignment horizontal="left" vertical="center"/>
    </xf>
    <xf numFmtId="0" fontId="12" fillId="25" borderId="186" applyNumberFormat="0" applyProtection="0">
      <alignment horizontal="left" vertical="center"/>
    </xf>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cellStyleXfs>
  <cellXfs count="92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4"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5"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7"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7"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7" fontId="45" fillId="28" borderId="45" xfId="70" applyNumberFormat="1" applyFont="1" applyFill="1" applyBorder="1" applyAlignment="1" applyProtection="1">
      <alignment horizontal="center"/>
      <protection locked="0"/>
    </xf>
    <xf numFmtId="0" fontId="5" fillId="2" borderId="0" xfId="0" applyFont="1" applyFill="1" applyBorder="1"/>
    <xf numFmtId="177"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7" fontId="45" fillId="2" borderId="89" xfId="70" applyNumberFormat="1" applyFont="1" applyFill="1" applyBorder="1" applyAlignment="1" applyProtection="1">
      <alignment horizontal="center"/>
      <protection locked="0"/>
    </xf>
    <xf numFmtId="177" fontId="45" fillId="2" borderId="4" xfId="70" applyNumberFormat="1" applyFont="1" applyFill="1" applyBorder="1" applyAlignment="1" applyProtection="1">
      <alignment horizontal="center"/>
      <protection locked="0"/>
    </xf>
    <xf numFmtId="177" fontId="45" fillId="2" borderId="5" xfId="70" applyNumberFormat="1" applyFont="1" applyFill="1" applyBorder="1" applyAlignment="1" applyProtection="1">
      <alignment horizontal="center"/>
      <protection locked="0"/>
    </xf>
    <xf numFmtId="177" fontId="45" fillId="2" borderId="45" xfId="70" applyNumberFormat="1" applyFont="1" applyFill="1" applyBorder="1" applyAlignment="1" applyProtection="1">
      <alignment horizontal="center"/>
      <protection locked="0"/>
    </xf>
    <xf numFmtId="177"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7" fontId="45" fillId="2" borderId="0" xfId="70" applyNumberFormat="1" applyFont="1" applyFill="1" applyBorder="1" applyAlignment="1" applyProtection="1">
      <alignment horizontal="center" vertical="center"/>
      <protection locked="0"/>
    </xf>
    <xf numFmtId="177"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5" fontId="51" fillId="28" borderId="28" xfId="40" applyNumberFormat="1" applyFont="1" applyFill="1" applyBorder="1" applyAlignment="1">
      <alignment horizontal="left" vertical="center"/>
    </xf>
    <xf numFmtId="175" fontId="51" fillId="2" borderId="28" xfId="40" applyNumberFormat="1" applyFont="1" applyFill="1" applyBorder="1" applyAlignment="1">
      <alignment horizontal="left" vertical="center"/>
    </xf>
    <xf numFmtId="175"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2"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3"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5"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5"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5" fontId="212" fillId="90" borderId="28" xfId="40" applyNumberFormat="1" applyFont="1" applyFill="1" applyBorder="1" applyAlignment="1">
      <alignment horizontal="left" vertical="center"/>
    </xf>
    <xf numFmtId="175" fontId="212" fillId="2" borderId="28" xfId="40" applyNumberFormat="1" applyFont="1" applyFill="1" applyBorder="1" applyAlignment="1">
      <alignment horizontal="left" vertical="center"/>
    </xf>
    <xf numFmtId="0" fontId="50" fillId="2" borderId="0" xfId="0" applyFont="1" applyFill="1" applyAlignment="1">
      <alignment horizontal="center"/>
    </xf>
    <xf numFmtId="284"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1" fontId="213" fillId="26" borderId="118" xfId="6" applyNumberFormat="1" applyFont="1" applyFill="1" applyBorder="1" applyAlignment="1">
      <alignment horizontal="center" vertical="center" wrapText="1"/>
    </xf>
    <xf numFmtId="171" fontId="213" fillId="26" borderId="103" xfId="6" applyNumberFormat="1" applyFont="1" applyFill="1" applyBorder="1" applyAlignment="1">
      <alignment horizontal="center" vertical="center" wrapText="1"/>
    </xf>
    <xf numFmtId="171"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2" fontId="91" fillId="2" borderId="13" xfId="0" applyNumberFormat="1" applyFont="1" applyFill="1" applyBorder="1" applyAlignment="1">
      <alignment horizontal="center"/>
    </xf>
    <xf numFmtId="172" fontId="91" fillId="2" borderId="119" xfId="0" applyNumberFormat="1" applyFont="1" applyFill="1" applyBorder="1" applyAlignment="1">
      <alignment horizontal="center"/>
    </xf>
    <xf numFmtId="172" fontId="91" fillId="2" borderId="8" xfId="0" applyNumberFormat="1" applyFont="1" applyFill="1" applyBorder="1" applyAlignment="1">
      <alignment horizontal="center"/>
    </xf>
    <xf numFmtId="172" fontId="91" fillId="2" borderId="38" xfId="0" applyNumberFormat="1" applyFont="1" applyFill="1" applyBorder="1" applyAlignment="1">
      <alignment horizontal="center"/>
    </xf>
    <xf numFmtId="172" fontId="91" fillId="2" borderId="9" xfId="0" applyNumberFormat="1" applyFont="1" applyFill="1" applyBorder="1" applyAlignment="1">
      <alignment horizontal="center"/>
    </xf>
    <xf numFmtId="172" fontId="91" fillId="2" borderId="5" xfId="0" applyNumberFormat="1" applyFont="1" applyFill="1" applyBorder="1" applyAlignment="1">
      <alignment horizontal="center"/>
    </xf>
    <xf numFmtId="172" fontId="44" fillId="2" borderId="9" xfId="0" applyNumberFormat="1" applyFont="1" applyFill="1" applyBorder="1" applyAlignment="1">
      <alignment horizontal="center"/>
    </xf>
    <xf numFmtId="165" fontId="218" fillId="2" borderId="0" xfId="0" applyNumberFormat="1" applyFont="1" applyFill="1" applyBorder="1" applyAlignment="1">
      <alignment horizontal="center"/>
    </xf>
    <xf numFmtId="0" fontId="219" fillId="2" borderId="0" xfId="0" applyFont="1" applyFill="1" applyBorder="1"/>
    <xf numFmtId="165" fontId="219" fillId="2" borderId="0" xfId="0" applyNumberFormat="1" applyFont="1" applyFill="1" applyBorder="1" applyAlignment="1">
      <alignment horizontal="center"/>
    </xf>
    <xf numFmtId="172" fontId="91" fillId="2" borderId="95" xfId="0" applyNumberFormat="1" applyFont="1" applyFill="1" applyBorder="1" applyAlignment="1">
      <alignment horizontal="center"/>
    </xf>
    <xf numFmtId="172" fontId="91" fillId="2" borderId="103" xfId="0" applyNumberFormat="1" applyFont="1" applyFill="1" applyBorder="1" applyAlignment="1">
      <alignment horizontal="center"/>
    </xf>
    <xf numFmtId="165" fontId="91" fillId="2" borderId="96" xfId="0" applyNumberFormat="1" applyFont="1" applyFill="1" applyBorder="1" applyAlignment="1">
      <alignment horizontal="center"/>
    </xf>
    <xf numFmtId="165" fontId="91" fillId="2" borderId="97" xfId="0" applyNumberFormat="1" applyFont="1" applyFill="1" applyBorder="1" applyAlignment="1">
      <alignment horizontal="center"/>
    </xf>
    <xf numFmtId="165" fontId="13" fillId="2" borderId="0" xfId="0" applyNumberFormat="1" applyFont="1" applyFill="1" applyBorder="1" applyAlignment="1">
      <alignment horizontal="center"/>
    </xf>
    <xf numFmtId="174" fontId="13" fillId="2" borderId="0" xfId="0" applyNumberFormat="1" applyFont="1" applyFill="1"/>
    <xf numFmtId="172" fontId="91" fillId="2" borderId="89" xfId="0" applyNumberFormat="1" applyFont="1" applyFill="1" applyBorder="1" applyAlignment="1">
      <alignment horizontal="center"/>
    </xf>
    <xf numFmtId="172" fontId="91" fillId="2" borderId="0" xfId="0" applyNumberFormat="1" applyFont="1" applyFill="1" applyBorder="1" applyAlignment="1">
      <alignment horizontal="center"/>
    </xf>
    <xf numFmtId="165" fontId="91" fillId="2" borderId="0" xfId="0" applyNumberFormat="1" applyFont="1" applyFill="1" applyBorder="1" applyAlignment="1">
      <alignment horizontal="center"/>
    </xf>
    <xf numFmtId="165" fontId="91" fillId="2" borderId="12" xfId="0" applyNumberFormat="1" applyFont="1" applyFill="1" applyBorder="1" applyAlignment="1">
      <alignment horizontal="center"/>
    </xf>
    <xf numFmtId="165" fontId="13" fillId="2" borderId="0" xfId="0" applyNumberFormat="1" applyFont="1" applyFill="1"/>
    <xf numFmtId="165" fontId="217" fillId="2" borderId="0" xfId="0" applyNumberFormat="1" applyFont="1" applyFill="1" applyBorder="1" applyAlignment="1">
      <alignment horizontal="center"/>
    </xf>
    <xf numFmtId="165" fontId="91" fillId="28" borderId="35" xfId="0" applyNumberFormat="1" applyFont="1" applyFill="1" applyBorder="1" applyAlignment="1">
      <alignment horizontal="center"/>
    </xf>
    <xf numFmtId="165" fontId="91" fillId="28" borderId="120" xfId="0" applyNumberFormat="1" applyFont="1" applyFill="1" applyBorder="1" applyAlignment="1">
      <alignment horizontal="center"/>
    </xf>
    <xf numFmtId="165" fontId="91" fillId="28" borderId="45" xfId="0" applyNumberFormat="1" applyFont="1" applyFill="1" applyBorder="1" applyAlignment="1">
      <alignment horizontal="center"/>
    </xf>
    <xf numFmtId="0" fontId="13" fillId="2" borderId="0" xfId="0" applyFont="1" applyFill="1" applyBorder="1"/>
    <xf numFmtId="165"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1"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4" fontId="216" fillId="2" borderId="123" xfId="70" applyNumberFormat="1" applyFont="1" applyFill="1" applyBorder="1" applyAlignment="1">
      <alignment horizontal="left" vertical="center"/>
    </xf>
    <xf numFmtId="175"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1"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2" fontId="3" fillId="2" borderId="0" xfId="0" applyNumberFormat="1" applyFont="1" applyFill="1"/>
    <xf numFmtId="171" fontId="52" fillId="26" borderId="49" xfId="6" applyNumberFormat="1" applyFont="1" applyFill="1" applyBorder="1" applyAlignment="1">
      <alignment horizontal="center" vertical="center" wrapText="1"/>
    </xf>
    <xf numFmtId="171" fontId="52" fillId="26" borderId="34" xfId="6" applyNumberFormat="1" applyFont="1" applyFill="1" applyBorder="1" applyAlignment="1">
      <alignment horizontal="center" vertical="center" wrapText="1"/>
    </xf>
    <xf numFmtId="171" fontId="52" fillId="2" borderId="0" xfId="6" applyNumberFormat="1" applyFont="1" applyFill="1" applyBorder="1" applyAlignment="1">
      <alignment horizontal="center" vertical="center" wrapText="1"/>
    </xf>
    <xf numFmtId="171"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0" fontId="45" fillId="0" borderId="7" xfId="70" applyNumberFormat="1" applyFont="1" applyFill="1" applyBorder="1"/>
    <xf numFmtId="170"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0"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0" fontId="41" fillId="28" borderId="7" xfId="0" applyNumberFormat="1" applyFont="1" applyFill="1" applyBorder="1" applyProtection="1">
      <protection locked="0"/>
    </xf>
    <xf numFmtId="170"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0" fontId="49" fillId="2" borderId="7" xfId="0" applyNumberFormat="1" applyFont="1" applyFill="1" applyBorder="1"/>
    <xf numFmtId="10" fontId="45" fillId="2" borderId="8" xfId="0" applyNumberFormat="1" applyFont="1" applyFill="1" applyBorder="1" applyAlignment="1">
      <alignment horizontal="center"/>
    </xf>
    <xf numFmtId="170" fontId="45" fillId="2" borderId="7" xfId="70" applyNumberFormat="1" applyFont="1" applyFill="1" applyBorder="1"/>
    <xf numFmtId="170"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4" fontId="216" fillId="2" borderId="124" xfId="70" applyNumberFormat="1" applyFont="1" applyFill="1" applyBorder="1" applyAlignment="1">
      <alignment horizontal="left" vertical="center"/>
    </xf>
    <xf numFmtId="171" fontId="213" fillId="27" borderId="110" xfId="0" applyNumberFormat="1" applyFont="1" applyFill="1" applyBorder="1" applyAlignment="1">
      <alignment horizontal="center" vertical="center" wrapText="1"/>
    </xf>
    <xf numFmtId="171"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5"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5" fontId="212" fillId="2" borderId="28" xfId="40" applyNumberFormat="1" applyFont="1" applyFill="1" applyBorder="1" applyAlignment="1" applyProtection="1">
      <alignment horizontal="left" vertical="center"/>
      <protection locked="0"/>
    </xf>
    <xf numFmtId="175"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3" fontId="45" fillId="2" borderId="0" xfId="0" applyNumberFormat="1" applyFont="1" applyFill="1" applyBorder="1" applyAlignment="1" applyProtection="1">
      <alignment horizontal="center" vertical="center"/>
      <protection locked="0"/>
    </xf>
    <xf numFmtId="172"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0" fontId="8" fillId="2" borderId="0" xfId="71" applyNumberFormat="1" applyFont="1" applyFill="1" applyBorder="1" applyAlignment="1" applyProtection="1">
      <alignment horizontal="center" vertical="center"/>
      <protection locked="0"/>
    </xf>
    <xf numFmtId="170"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4" fontId="8" fillId="2" borderId="0" xfId="70"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172"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70" fontId="45" fillId="2" borderId="0" xfId="71" applyNumberFormat="1" applyFont="1" applyFill="1" applyBorder="1" applyAlignment="1" applyProtection="1">
      <alignment horizontal="center" vertical="center"/>
      <protection locked="0"/>
    </xf>
    <xf numFmtId="170"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0"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0" fontId="8" fillId="2" borderId="12" xfId="70" applyNumberFormat="1" applyFont="1" applyFill="1" applyBorder="1" applyAlignment="1" applyProtection="1">
      <alignment horizontal="center" vertical="center"/>
      <protection locked="0"/>
    </xf>
    <xf numFmtId="172"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0"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3"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9"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5"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7" fontId="8" fillId="2" borderId="0" xfId="71" applyFont="1" applyFill="1" applyBorder="1" applyAlignment="1" applyProtection="1">
      <alignment vertical="center"/>
      <protection locked="0"/>
    </xf>
    <xf numFmtId="167" fontId="8" fillId="2" borderId="0" xfId="71" applyFont="1" applyFill="1" applyBorder="1" applyAlignment="1" applyProtection="1">
      <protection locked="0"/>
    </xf>
    <xf numFmtId="177"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7"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7"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2"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1"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1"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5"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1" fontId="47" fillId="88" borderId="110" xfId="0" applyNumberFormat="1" applyFont="1" applyFill="1" applyBorder="1" applyAlignment="1">
      <alignment horizontal="left" vertical="center" wrapText="1"/>
    </xf>
    <xf numFmtId="171"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5"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1" fontId="45" fillId="88" borderId="122" xfId="0" applyNumberFormat="1" applyFont="1" applyFill="1" applyBorder="1" applyAlignment="1">
      <alignment horizontal="center" vertical="center" wrapText="1"/>
    </xf>
    <xf numFmtId="171" fontId="45" fillId="88" borderId="138" xfId="0" applyNumberFormat="1" applyFont="1" applyFill="1" applyBorder="1" applyAlignment="1">
      <alignment horizontal="center" vertical="center" wrapText="1"/>
    </xf>
    <xf numFmtId="171" fontId="45" fillId="88" borderId="134" xfId="0" applyNumberFormat="1" applyFont="1" applyFill="1" applyBorder="1" applyAlignment="1">
      <alignment horizontal="center" vertical="center" wrapText="1"/>
    </xf>
    <xf numFmtId="171" fontId="91" fillId="88" borderId="122" xfId="0" applyNumberFormat="1" applyFont="1" applyFill="1" applyBorder="1" applyAlignment="1">
      <alignment horizontal="center" vertical="center" wrapText="1"/>
    </xf>
    <xf numFmtId="0" fontId="219" fillId="2" borderId="138" xfId="0" applyFont="1" applyFill="1" applyBorder="1"/>
    <xf numFmtId="171" fontId="91" fillId="88" borderId="138" xfId="0" applyNumberFormat="1" applyFont="1" applyFill="1" applyBorder="1" applyAlignment="1">
      <alignment horizontal="center" vertical="center" wrapText="1"/>
    </xf>
    <xf numFmtId="171"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5" fontId="51" fillId="2" borderId="0" xfId="40" applyNumberFormat="1" applyFont="1" applyFill="1" applyBorder="1" applyAlignment="1">
      <alignment horizontal="left" vertical="center"/>
    </xf>
    <xf numFmtId="175"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7"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5"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5" fontId="91" fillId="2" borderId="35" xfId="0" applyNumberFormat="1" applyFont="1" applyFill="1" applyBorder="1" applyAlignment="1">
      <alignment horizontal="center"/>
    </xf>
    <xf numFmtId="165" fontId="236" fillId="2" borderId="54" xfId="73" applyNumberFormat="1" applyFont="1" applyFill="1" applyBorder="1" applyAlignment="1">
      <alignment horizontal="center" vertical="center"/>
    </xf>
    <xf numFmtId="172" fontId="47" fillId="2" borderId="110" xfId="0" applyNumberFormat="1" applyFont="1" applyFill="1" applyBorder="1" applyAlignment="1">
      <alignment horizontal="center"/>
    </xf>
    <xf numFmtId="172" fontId="47" fillId="2" borderId="34" xfId="0" applyNumberFormat="1" applyFont="1" applyFill="1" applyBorder="1" applyAlignment="1">
      <alignment horizontal="center"/>
    </xf>
    <xf numFmtId="165"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0"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5" fontId="212" fillId="90" borderId="140" xfId="40" applyNumberFormat="1" applyFont="1" applyFill="1" applyBorder="1" applyAlignment="1">
      <alignment horizontal="left" vertical="center"/>
    </xf>
    <xf numFmtId="170" fontId="91" fillId="28" borderId="13" xfId="0" applyNumberFormat="1" applyFont="1" applyFill="1" applyBorder="1" applyAlignment="1">
      <alignment horizontal="center"/>
    </xf>
    <xf numFmtId="170"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2" fontId="47" fillId="2" borderId="13" xfId="0" applyNumberFormat="1" applyFont="1" applyFill="1" applyBorder="1" applyAlignment="1">
      <alignment horizontal="left" vertical="center"/>
    </xf>
    <xf numFmtId="172" fontId="91" fillId="2" borderId="7" xfId="0" quotePrefix="1" applyNumberFormat="1" applyFont="1" applyFill="1" applyBorder="1" applyAlignment="1">
      <alignment horizontal="left" vertical="center"/>
    </xf>
    <xf numFmtId="172" fontId="221" fillId="2" borderId="7" xfId="0" applyNumberFormat="1" applyFont="1" applyFill="1" applyBorder="1" applyAlignment="1">
      <alignment horizontal="left" vertical="center"/>
    </xf>
    <xf numFmtId="172" fontId="47" fillId="2" borderId="7" xfId="0" applyNumberFormat="1" applyFont="1" applyFill="1" applyBorder="1" applyAlignment="1">
      <alignment horizontal="left" vertical="center"/>
    </xf>
    <xf numFmtId="172" fontId="47" fillId="2" borderId="7" xfId="0" quotePrefix="1" applyNumberFormat="1" applyFont="1" applyFill="1" applyBorder="1" applyAlignment="1">
      <alignment horizontal="left" vertical="center"/>
    </xf>
    <xf numFmtId="172"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2" fontId="91" fillId="2" borderId="119"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xf>
    <xf numFmtId="172" fontId="91" fillId="2" borderId="142" xfId="0" applyNumberFormat="1" applyFont="1" applyFill="1" applyBorder="1" applyAlignment="1">
      <alignment horizontal="center" vertical="center"/>
    </xf>
    <xf numFmtId="172"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5" fontId="91" fillId="2" borderId="116" xfId="0" applyNumberFormat="1" applyFont="1" applyFill="1" applyBorder="1" applyAlignment="1">
      <alignment horizontal="center"/>
    </xf>
    <xf numFmtId="165" fontId="91" fillId="2" borderId="117" xfId="0" applyNumberFormat="1" applyFont="1" applyFill="1" applyBorder="1" applyAlignment="1">
      <alignment horizontal="center"/>
    </xf>
    <xf numFmtId="169" fontId="45" fillId="2" borderId="137" xfId="0" applyNumberFormat="1" applyFont="1" applyFill="1" applyBorder="1" applyAlignment="1" applyProtection="1">
      <alignment horizontal="center"/>
    </xf>
    <xf numFmtId="285" fontId="41" fillId="2" borderId="103" xfId="0" applyNumberFormat="1" applyFont="1" applyFill="1" applyBorder="1" applyAlignment="1" applyProtection="1">
      <alignment horizontal="center"/>
    </xf>
    <xf numFmtId="285" fontId="45" fillId="2" borderId="137" xfId="0" applyNumberFormat="1" applyFont="1" applyFill="1" applyBorder="1" applyAlignment="1" applyProtection="1">
      <alignment horizontal="center"/>
    </xf>
    <xf numFmtId="169" fontId="45" fillId="2" borderId="107" xfId="0" applyNumberFormat="1" applyFont="1" applyFill="1" applyBorder="1" applyAlignment="1" applyProtection="1">
      <alignment horizontal="center"/>
    </xf>
    <xf numFmtId="285" fontId="41" fillId="2" borderId="37" xfId="0" applyNumberFormat="1" applyFont="1" applyFill="1" applyBorder="1" applyAlignment="1" applyProtection="1">
      <alignment horizontal="center"/>
    </xf>
    <xf numFmtId="285" fontId="45" fillId="2" borderId="107" xfId="0" applyNumberFormat="1" applyFont="1" applyFill="1" applyBorder="1" applyAlignment="1" applyProtection="1">
      <alignment horizontal="center"/>
    </xf>
    <xf numFmtId="169" fontId="45" fillId="2" borderId="48" xfId="0" applyNumberFormat="1" applyFont="1" applyFill="1" applyBorder="1" applyAlignment="1" applyProtection="1">
      <alignment horizontal="center"/>
    </xf>
    <xf numFmtId="285" fontId="41" fillId="2" borderId="55" xfId="0" applyNumberFormat="1" applyFont="1" applyFill="1" applyBorder="1" applyAlignment="1" applyProtection="1">
      <alignment horizontal="center"/>
    </xf>
    <xf numFmtId="285"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8"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8"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2" fontId="241" fillId="2" borderId="0" xfId="5151" applyNumberFormat="1" applyFont="1" applyFill="1" applyBorder="1" applyAlignment="1">
      <alignment vertical="center"/>
    </xf>
    <xf numFmtId="172"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0" xfId="0" applyFont="1" applyFill="1" applyBorder="1" applyAlignment="1" applyProtection="1">
      <alignment vertical="top" wrapText="1"/>
      <protection locked="0"/>
    </xf>
    <xf numFmtId="0" fontId="91" fillId="95" borderId="0" xfId="0" applyFont="1" applyFill="1" applyBorder="1" applyAlignment="1" applyProtection="1">
      <alignment vertical="top" wrapText="1"/>
      <protection locked="0"/>
    </xf>
    <xf numFmtId="0" fontId="0" fillId="0" borderId="110" xfId="0" applyFont="1" applyFill="1" applyBorder="1" applyAlignment="1">
      <alignment vertical="top"/>
    </xf>
    <xf numFmtId="0" fontId="0" fillId="0" borderId="110" xfId="0" applyFont="1" applyBorder="1" applyAlignment="1">
      <alignment vertical="top"/>
    </xf>
    <xf numFmtId="0" fontId="7" fillId="2" borderId="110" xfId="0" applyFont="1" applyFill="1" applyBorder="1" applyAlignment="1">
      <alignment vertical="top"/>
    </xf>
    <xf numFmtId="0" fontId="0" fillId="2" borderId="110" xfId="0" applyFont="1" applyFill="1" applyBorder="1" applyAlignment="1">
      <alignment vertical="top"/>
    </xf>
    <xf numFmtId="286" fontId="7" fillId="2" borderId="110" xfId="0" applyNumberFormat="1" applyFont="1" applyFill="1" applyBorder="1" applyAlignment="1">
      <alignment vertical="top"/>
    </xf>
    <xf numFmtId="0" fontId="0" fillId="2" borderId="110" xfId="0" applyNumberFormat="1" applyFont="1" applyFill="1" applyBorder="1" applyAlignment="1">
      <alignment vertical="top"/>
    </xf>
    <xf numFmtId="0" fontId="7" fillId="0" borderId="110" xfId="0" applyFont="1" applyBorder="1" applyAlignment="1">
      <alignment vertical="top"/>
    </xf>
    <xf numFmtId="9" fontId="41" fillId="28" borderId="12" xfId="72" applyNumberFormat="1" applyFont="1" applyFill="1" applyBorder="1" applyAlignment="1" applyProtection="1">
      <alignment horizontal="center" vertical="center"/>
      <protection locked="0"/>
    </xf>
    <xf numFmtId="287" fontId="0" fillId="28" borderId="35" xfId="0" applyNumberFormat="1" applyFont="1" applyFill="1" applyBorder="1" applyAlignment="1">
      <alignment vertical="top"/>
    </xf>
    <xf numFmtId="170" fontId="45" fillId="96" borderId="0" xfId="71" applyNumberFormat="1" applyFont="1" applyFill="1" applyBorder="1" applyAlignment="1" applyProtection="1">
      <alignment horizontal="center" vertical="center"/>
      <protection locked="0"/>
    </xf>
    <xf numFmtId="170" fontId="45" fillId="96" borderId="12" xfId="70" applyNumberFormat="1" applyFont="1" applyFill="1" applyBorder="1" applyAlignment="1" applyProtection="1">
      <alignment horizontal="center" vertical="center"/>
      <protection locked="0"/>
    </xf>
    <xf numFmtId="170" fontId="8" fillId="96" borderId="0" xfId="71" applyNumberFormat="1" applyFont="1" applyFill="1" applyBorder="1" applyAlignment="1" applyProtection="1">
      <alignment horizontal="center" vertical="center"/>
      <protection locked="0"/>
    </xf>
    <xf numFmtId="0" fontId="0" fillId="0" borderId="144" xfId="0" applyBorder="1" applyAlignment="1">
      <alignment vertical="center" wrapText="1"/>
    </xf>
    <xf numFmtId="164" fontId="0" fillId="2" borderId="110" xfId="0" applyNumberFormat="1" applyFill="1" applyBorder="1"/>
    <xf numFmtId="0" fontId="0" fillId="0" borderId="146" xfId="0" applyBorder="1" applyAlignment="1">
      <alignment vertical="center" wrapText="1"/>
    </xf>
    <xf numFmtId="0" fontId="0" fillId="0" borderId="148" xfId="0" applyBorder="1" applyAlignment="1">
      <alignment vertical="center" wrapText="1"/>
    </xf>
    <xf numFmtId="165" fontId="0" fillId="2" borderId="0" xfId="0" applyNumberFormat="1" applyFill="1"/>
    <xf numFmtId="0" fontId="3" fillId="97" borderId="150" xfId="0" applyFont="1" applyFill="1" applyBorder="1" applyAlignment="1">
      <alignment horizontal="center" vertical="center" wrapText="1"/>
    </xf>
    <xf numFmtId="0" fontId="246" fillId="97" borderId="144" xfId="0" applyFont="1" applyFill="1" applyBorder="1" applyAlignment="1">
      <alignment horizontal="center" vertical="center" wrapText="1"/>
    </xf>
    <xf numFmtId="0" fontId="0" fillId="0" borderId="151" xfId="0" applyBorder="1" applyAlignment="1">
      <alignment vertical="center" wrapText="1"/>
    </xf>
    <xf numFmtId="0" fontId="3" fillId="2" borderId="110" xfId="0" applyFont="1" applyFill="1" applyBorder="1"/>
    <xf numFmtId="0" fontId="247" fillId="0" borderId="0" xfId="0" applyFont="1" applyFill="1" applyAlignment="1">
      <alignment horizontal="center" wrapText="1"/>
    </xf>
    <xf numFmtId="167" fontId="247" fillId="0" borderId="0" xfId="71" applyFont="1" applyFill="1" applyAlignment="1">
      <alignment horizontal="left" wrapText="1"/>
    </xf>
    <xf numFmtId="0" fontId="248" fillId="0" borderId="0" xfId="0" applyFont="1" applyFill="1" applyBorder="1" applyAlignment="1" applyProtection="1">
      <alignment horizontal="left" vertical="top" wrapText="1" readingOrder="1"/>
      <protection locked="0"/>
    </xf>
    <xf numFmtId="167" fontId="0" fillId="0" borderId="0" xfId="71" applyFont="1" applyFill="1" applyBorder="1" applyAlignment="1" applyProtection="1">
      <alignment horizontal="right" vertical="top" wrapText="1" readingOrder="1"/>
      <protection locked="0"/>
    </xf>
    <xf numFmtId="167" fontId="0" fillId="0" borderId="0" xfId="71" applyFont="1" applyFill="1"/>
    <xf numFmtId="167" fontId="0" fillId="0" borderId="0" xfId="71" applyFont="1" applyFill="1" applyAlignment="1">
      <alignment horizontal="left"/>
    </xf>
    <xf numFmtId="0" fontId="248" fillId="99" borderId="0" xfId="0" applyFont="1" applyFill="1" applyBorder="1" applyAlignment="1" applyProtection="1">
      <alignment horizontal="left" vertical="top" wrapText="1" readingOrder="1"/>
      <protection locked="0"/>
    </xf>
    <xf numFmtId="0" fontId="249" fillId="99" borderId="0" xfId="0" applyFont="1" applyFill="1" applyBorder="1" applyAlignment="1" applyProtection="1">
      <alignment horizontal="left" vertical="top" wrapText="1" readingOrder="1"/>
      <protection locked="0"/>
    </xf>
    <xf numFmtId="167" fontId="0" fillId="99" borderId="0" xfId="71" applyFont="1" applyFill="1"/>
    <xf numFmtId="167" fontId="0" fillId="99" borderId="0" xfId="71" applyFont="1" applyFill="1" applyAlignment="1">
      <alignment horizontal="left"/>
    </xf>
    <xf numFmtId="0" fontId="0" fillId="0" borderId="0" xfId="0" applyFill="1" applyAlignment="1">
      <alignment horizontal="left"/>
    </xf>
    <xf numFmtId="0" fontId="250" fillId="99" borderId="0" xfId="0" applyFont="1" applyFill="1" applyAlignment="1">
      <alignment horizontal="left"/>
    </xf>
    <xf numFmtId="0" fontId="248" fillId="99" borderId="153" xfId="0" applyFont="1" applyFill="1" applyBorder="1" applyAlignment="1" applyProtection="1">
      <alignment horizontal="left" vertical="top" wrapText="1" readingOrder="1"/>
      <protection locked="0"/>
    </xf>
    <xf numFmtId="0" fontId="249" fillId="99" borderId="154" xfId="0" applyFont="1" applyFill="1" applyBorder="1" applyAlignment="1" applyProtection="1">
      <alignment horizontal="left" vertical="top" wrapText="1" readingOrder="1"/>
      <protection locked="0"/>
    </xf>
    <xf numFmtId="167" fontId="0" fillId="99" borderId="154" xfId="71" applyFont="1" applyFill="1" applyBorder="1"/>
    <xf numFmtId="167" fontId="0" fillId="99" borderId="144" xfId="71" applyFont="1" applyFill="1" applyBorder="1" applyAlignment="1">
      <alignment horizontal="left"/>
    </xf>
    <xf numFmtId="0" fontId="0" fillId="0" borderId="0" xfId="0" applyFill="1"/>
    <xf numFmtId="0" fontId="0" fillId="0" borderId="110" xfId="0" applyFill="1" applyBorder="1"/>
    <xf numFmtId="10" fontId="0" fillId="0" borderId="110" xfId="72" applyNumberFormat="1" applyFont="1" applyFill="1" applyBorder="1"/>
    <xf numFmtId="10" fontId="0" fillId="98" borderId="110" xfId="72" applyNumberFormat="1" applyFont="1" applyFill="1" applyBorder="1"/>
    <xf numFmtId="0" fontId="251" fillId="2" borderId="0" xfId="0" applyFont="1" applyFill="1"/>
    <xf numFmtId="0" fontId="247" fillId="0" borderId="0" xfId="0" applyFont="1" applyAlignment="1">
      <alignment horizontal="center" wrapText="1"/>
    </xf>
    <xf numFmtId="0" fontId="247" fillId="0" borderId="0" xfId="0" applyFont="1" applyAlignment="1">
      <alignment horizontal="left" wrapText="1"/>
    </xf>
    <xf numFmtId="175" fontId="0" fillId="0" borderId="0" xfId="71" applyNumberFormat="1" applyFont="1"/>
    <xf numFmtId="0" fontId="0" fillId="99" borderId="0" xfId="0" applyFill="1"/>
    <xf numFmtId="0" fontId="250" fillId="99" borderId="0" xfId="0" applyFont="1" applyFill="1"/>
    <xf numFmtId="175" fontId="0" fillId="99" borderId="0" xfId="71" applyNumberFormat="1" applyFont="1" applyFill="1"/>
    <xf numFmtId="0" fontId="0" fillId="99" borderId="153" xfId="0" applyFill="1" applyBorder="1"/>
    <xf numFmtId="0" fontId="250" fillId="99" borderId="154" xfId="0" applyFont="1" applyFill="1" applyBorder="1"/>
    <xf numFmtId="175" fontId="0" fillId="99" borderId="154" xfId="71" applyNumberFormat="1" applyFont="1" applyFill="1" applyBorder="1"/>
    <xf numFmtId="0" fontId="0" fillId="99" borderId="144" xfId="0" applyFill="1" applyBorder="1"/>
    <xf numFmtId="175" fontId="0" fillId="0" borderId="0" xfId="0" applyNumberFormat="1"/>
    <xf numFmtId="0" fontId="0" fillId="0" borderId="110" xfId="0" applyBorder="1"/>
    <xf numFmtId="234" fontId="0" fillId="0" borderId="110" xfId="72" applyNumberFormat="1" applyFont="1" applyBorder="1"/>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0" fontId="47" fillId="2" borderId="110" xfId="0" applyNumberFormat="1" applyFont="1" applyFill="1" applyBorder="1" applyAlignment="1">
      <alignment horizontal="center"/>
    </xf>
    <xf numFmtId="177" fontId="45" fillId="28" borderId="35" xfId="70" applyNumberFormat="1" applyFont="1" applyFill="1" applyBorder="1" applyAlignment="1" applyProtection="1">
      <alignment horizontal="center"/>
      <protection locked="0"/>
    </xf>
    <xf numFmtId="0" fontId="0" fillId="0" borderId="220" xfId="0" applyFill="1" applyBorder="1"/>
    <xf numFmtId="0" fontId="0" fillId="0" borderId="9" xfId="0" applyFill="1" applyBorder="1"/>
    <xf numFmtId="167" fontId="0" fillId="0" borderId="9" xfId="71" applyFont="1" applyFill="1" applyBorder="1"/>
    <xf numFmtId="0" fontId="250" fillId="0" borderId="220" xfId="0" applyFont="1" applyFill="1" applyBorder="1"/>
    <xf numFmtId="10" fontId="250" fillId="0" borderId="220" xfId="0" applyNumberFormat="1" applyFont="1" applyFill="1" applyBorder="1"/>
    <xf numFmtId="175" fontId="250" fillId="0" borderId="220" xfId="71" applyNumberFormat="1" applyFont="1" applyFill="1" applyBorder="1"/>
    <xf numFmtId="10" fontId="0" fillId="2" borderId="220" xfId="0" applyNumberFormat="1" applyFill="1" applyBorder="1"/>
    <xf numFmtId="10" fontId="0" fillId="0" borderId="220" xfId="0" applyNumberFormat="1" applyFill="1" applyBorder="1"/>
    <xf numFmtId="178" fontId="0" fillId="0" borderId="220" xfId="71" applyNumberFormat="1" applyFont="1" applyFill="1" applyBorder="1"/>
    <xf numFmtId="0" fontId="0" fillId="0" borderId="9" xfId="0" applyBorder="1"/>
    <xf numFmtId="175" fontId="0" fillId="0" borderId="9" xfId="0" applyNumberFormat="1" applyBorder="1"/>
    <xf numFmtId="0" fontId="0" fillId="0" borderId="220" xfId="0" applyBorder="1"/>
    <xf numFmtId="10" fontId="0" fillId="0" borderId="220" xfId="0" applyNumberFormat="1" applyBorder="1"/>
    <xf numFmtId="175" fontId="0" fillId="0" borderId="220" xfId="0" applyNumberFormat="1" applyBorder="1"/>
    <xf numFmtId="0" fontId="0" fillId="2" borderId="220" xfId="0" applyFill="1" applyBorder="1"/>
    <xf numFmtId="175" fontId="0" fillId="2" borderId="220" xfId="0" applyNumberFormat="1" applyFill="1" applyBorder="1"/>
    <xf numFmtId="0" fontId="0" fillId="0" borderId="0" xfId="0" applyBorder="1" applyAlignment="1">
      <alignment horizontal="right" vertical="center" wrapText="1"/>
    </xf>
    <xf numFmtId="0" fontId="34" fillId="0" borderId="0" xfId="0" applyFont="1" applyBorder="1" applyAlignment="1">
      <alignment horizontal="right" vertical="center" wrapText="1"/>
    </xf>
    <xf numFmtId="0" fontId="246" fillId="0" borderId="0" xfId="0" applyFont="1" applyFill="1" applyBorder="1" applyAlignment="1">
      <alignment horizontal="center" vertical="center" wrapText="1"/>
    </xf>
    <xf numFmtId="0" fontId="0" fillId="0" borderId="0" xfId="0" applyFill="1" applyBorder="1" applyAlignment="1">
      <alignment horizontal="right" vertical="center" wrapText="1"/>
    </xf>
    <xf numFmtId="0" fontId="34" fillId="0" borderId="0" xfId="0" applyFont="1" applyFill="1" applyBorder="1" applyAlignment="1">
      <alignment horizontal="right" vertical="center" wrapText="1"/>
    </xf>
    <xf numFmtId="0" fontId="158" fillId="0" borderId="0" xfId="0" applyFont="1" applyFill="1" applyBorder="1" applyAlignment="1">
      <alignment horizontal="right" vertical="center" wrapText="1"/>
    </xf>
    <xf numFmtId="0" fontId="0" fillId="2" borderId="220" xfId="0" applyFont="1" applyFill="1" applyBorder="1"/>
    <xf numFmtId="164" fontId="0" fillId="2" borderId="220" xfId="0" applyNumberFormat="1" applyFont="1" applyFill="1" applyBorder="1"/>
    <xf numFmtId="164" fontId="0" fillId="0" borderId="146" xfId="0" applyNumberFormat="1" applyBorder="1" applyAlignment="1">
      <alignment horizontal="right"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3" fillId="0" borderId="143" xfId="0" applyFont="1" applyBorder="1" applyAlignment="1">
      <alignment vertical="center" wrapText="1"/>
    </xf>
    <xf numFmtId="0" fontId="3" fillId="0" borderId="147" xfId="0" applyFont="1" applyBorder="1" applyAlignment="1">
      <alignment vertical="center" wrapText="1"/>
    </xf>
    <xf numFmtId="0" fontId="3" fillId="0" borderId="149" xfId="0" applyFont="1" applyBorder="1" applyAlignment="1">
      <alignment vertical="center" wrapText="1"/>
    </xf>
    <xf numFmtId="0" fontId="3" fillId="0" borderId="145" xfId="0" applyFont="1" applyBorder="1" applyAlignment="1">
      <alignment vertical="center" wrapText="1"/>
    </xf>
    <xf numFmtId="172" fontId="91" fillId="28" borderId="122" xfId="0" applyNumberFormat="1" applyFont="1" applyFill="1" applyBorder="1" applyAlignment="1">
      <alignment horizontal="left"/>
    </xf>
    <xf numFmtId="172"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2" fontId="47" fillId="2" borderId="122" xfId="0" applyNumberFormat="1" applyFont="1" applyFill="1" applyBorder="1" applyAlignment="1">
      <alignment horizontal="left"/>
    </xf>
    <xf numFmtId="172" fontId="47" fillId="2" borderId="134" xfId="0" applyNumberFormat="1" applyFont="1" applyFill="1" applyBorder="1" applyAlignment="1">
      <alignment horizontal="left"/>
    </xf>
    <xf numFmtId="171" fontId="213" fillId="26" borderId="122" xfId="6" applyNumberFormat="1" applyFont="1" applyFill="1" applyBorder="1" applyAlignment="1">
      <alignment horizontal="center" vertical="center" wrapText="1"/>
    </xf>
    <xf numFmtId="171"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5" fontId="212" fillId="92" borderId="140" xfId="40" applyNumberFormat="1" applyFont="1" applyFill="1" applyBorder="1" applyAlignment="1">
      <alignment horizontal="left" vertical="center"/>
    </xf>
    <xf numFmtId="175"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3" fillId="0" borderId="152" xfId="0" applyFont="1" applyFill="1" applyBorder="1" applyAlignment="1">
      <alignment horizontal="center"/>
    </xf>
    <xf numFmtId="0" fontId="3" fillId="0" borderId="232" xfId="0" applyFont="1" applyFill="1" applyBorder="1" applyAlignment="1">
      <alignment horizontal="center"/>
    </xf>
    <xf numFmtId="167" fontId="3" fillId="0" borderId="152" xfId="71" applyFont="1" applyFill="1" applyBorder="1" applyAlignment="1">
      <alignment horizontal="center"/>
    </xf>
    <xf numFmtId="167" fontId="3" fillId="0" borderId="232" xfId="71" applyFont="1" applyFill="1" applyBorder="1" applyAlignment="1">
      <alignment horizont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013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32"/>
    <cellStyle name="(Heading) 3" xfId="9993"/>
    <cellStyle name="(Heading) 4" xfId="9927"/>
    <cellStyle name="(Heading) 5" xfId="9991"/>
    <cellStyle name="(Heading) 6" xfId="10003"/>
    <cellStyle name="(Heading) 7" xfId="10005"/>
    <cellStyle name="(Heading) 8" xfId="10007"/>
    <cellStyle name="(Lefting)" xfId="705"/>
    <cellStyle name="(Lefting) 2" xfId="9833"/>
    <cellStyle name="(Lefting) 3" xfId="9992"/>
    <cellStyle name="(Lefting) 4" xfId="9926"/>
    <cellStyle name="(Lefting) 5" xfId="9990"/>
    <cellStyle name="(Lefting) 6" xfId="10002"/>
    <cellStyle name="(Lefting) 7" xfId="10004"/>
    <cellStyle name="(Lefting) 8" xfId="10006"/>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 3" xfId="9988"/>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979"/>
    <cellStyle name="Accounting w/$ Total 3" xfId="9909"/>
    <cellStyle name="Accounting w/$ Total 4" xfId="9987"/>
    <cellStyle name="Accounting w/o $" xfId="1353"/>
    <cellStyle name="Acinput" xfId="1354"/>
    <cellStyle name="Acinput 2" xfId="5686"/>
    <cellStyle name="Acinput 3" xfId="9986"/>
    <cellStyle name="Acinput,," xfId="1355"/>
    <cellStyle name="Acinput,, 2" xfId="5687"/>
    <cellStyle name="Acinput,, 3" xfId="9985"/>
    <cellStyle name="Acoutput" xfId="1356"/>
    <cellStyle name="Acoutput 2" xfId="5688"/>
    <cellStyle name="Acoutput 3" xfId="9984"/>
    <cellStyle name="Acoutput,," xfId="1357"/>
    <cellStyle name="Acoutput,, 2" xfId="5689"/>
    <cellStyle name="Acoutput,, 3" xfId="9983"/>
    <cellStyle name="Actual Date" xfId="1358"/>
    <cellStyle name="AFE" xfId="1359"/>
    <cellStyle name="al" xfId="1360"/>
    <cellStyle name="Amount_EQU_RIGH.XLS_Equity market_Preferred Securities " xfId="1361"/>
    <cellStyle name="Apershare" xfId="1362"/>
    <cellStyle name="Apershare 2" xfId="5690"/>
    <cellStyle name="Apershare 3" xfId="9981"/>
    <cellStyle name="Aprice" xfId="1363"/>
    <cellStyle name="Aprice 2" xfId="5691"/>
    <cellStyle name="Aprice 3" xfId="9980"/>
    <cellStyle name="ar" xfId="1364"/>
    <cellStyle name="ar 2" xfId="6863"/>
    <cellStyle name="ar 2 2" xfId="9935"/>
    <cellStyle name="ar 2 3" xfId="9881"/>
    <cellStyle name="ar 2 4" xfId="9932"/>
    <cellStyle name="ar 2 5" xfId="9870"/>
    <cellStyle name="ar 2 6" xfId="9875"/>
    <cellStyle name="ar 3" xfId="9853"/>
    <cellStyle name="ar 4" xfId="9976"/>
    <cellStyle name="ar 5" xfId="9908"/>
    <cellStyle name="ar 6" xfId="9974"/>
    <cellStyle name="ar 7" xfId="9982"/>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and 2 3" xfId="9978"/>
    <cellStyle name="Blank" xfId="1379"/>
    <cellStyle name="Blue" xfId="1380"/>
    <cellStyle name="Bold/Border" xfId="1381"/>
    <cellStyle name="Bold/Border 2" xfId="5693"/>
    <cellStyle name="Bold/Border 2 2" xfId="9845"/>
    <cellStyle name="Bold/Border 3" xfId="9971"/>
    <cellStyle name="Border Heavy" xfId="1382"/>
    <cellStyle name="Border Thin" xfId="1383"/>
    <cellStyle name="Border Thin 2" xfId="9907"/>
    <cellStyle name="Border, Bottom" xfId="1384"/>
    <cellStyle name="Border, Bottom 2" xfId="5694"/>
    <cellStyle name="Border, Bottom 2 2" xfId="9846"/>
    <cellStyle name="Border, Bottom 3" xfId="9970"/>
    <cellStyle name="Border, Left" xfId="1385"/>
    <cellStyle name="Border, Left 2" xfId="5695"/>
    <cellStyle name="Border, Left 3" xfId="9977"/>
    <cellStyle name="Border, Right" xfId="1386"/>
    <cellStyle name="Border, Top" xfId="1387"/>
    <cellStyle name="Border, Top 2" xfId="9854"/>
    <cellStyle name="Border, Top 3" xfId="9972"/>
    <cellStyle name="Border, Top 4" xfId="9906"/>
    <cellStyle name="Border, Top 5" xfId="9968"/>
    <cellStyle name="Border, Top 6" xfId="9911"/>
    <cellStyle name="Border, Top 7" xfId="9913"/>
    <cellStyle name="Border, Top 8" xfId="9975"/>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55"/>
    <cellStyle name="Calcul 3" xfId="9969"/>
    <cellStyle name="Calcul 4" xfId="9905"/>
    <cellStyle name="Calcul 5" xfId="9967"/>
    <cellStyle name="Calcul 6" xfId="9910"/>
    <cellStyle name="Calcul 7" xfId="9912"/>
    <cellStyle name="Calcul 8" xfId="9973"/>
    <cellStyle name="Calculation 2" xfId="36"/>
    <cellStyle name="Calculation 2 10" xfId="9745"/>
    <cellStyle name="Calculation 2 10 2" xfId="10042"/>
    <cellStyle name="Calculation 2 10 3" xfId="10076"/>
    <cellStyle name="Calculation 2 10 4" xfId="10009"/>
    <cellStyle name="Calculation 2 11" xfId="10041"/>
    <cellStyle name="Calculation 2 12" xfId="10119"/>
    <cellStyle name="Calculation 2 2" xfId="64"/>
    <cellStyle name="Calculation 2 2 2" xfId="84"/>
    <cellStyle name="Calculation 2 2 2 2" xfId="9766"/>
    <cellStyle name="Calculation 2 2 2 2 2" xfId="10062"/>
    <cellStyle name="Calculation 2 2 2 2 3" xfId="10097"/>
    <cellStyle name="Calculation 2 2 2 2 4" xfId="10126"/>
    <cellStyle name="Calculation 2 2 2 3" xfId="9786"/>
    <cellStyle name="Calculation 2 2 2 4" xfId="10023"/>
    <cellStyle name="Calculation 2 2 2 5" xfId="10075"/>
    <cellStyle name="Calculation 2 2 3" xfId="9752"/>
    <cellStyle name="Calculation 2 2 3 2" xfId="10048"/>
    <cellStyle name="Calculation 2 2 3 3" xfId="10083"/>
    <cellStyle name="Calculation 2 2 3 4" xfId="10000"/>
    <cellStyle name="Calculation 2 2 4" xfId="9774"/>
    <cellStyle name="Calculation 2 2 5" xfId="10035"/>
    <cellStyle name="Calculation 2 2 6" xfId="10113"/>
    <cellStyle name="Calculation 2 3" xfId="78"/>
    <cellStyle name="Calculation 2 3 2" xfId="9760"/>
    <cellStyle name="Calculation 2 3 2 2" xfId="10056"/>
    <cellStyle name="Calculation 2 3 2 3" xfId="10091"/>
    <cellStyle name="Calculation 2 3 2 4" xfId="10120"/>
    <cellStyle name="Calculation 2 3 3" xfId="9780"/>
    <cellStyle name="Calculation 2 3 4" xfId="10029"/>
    <cellStyle name="Calculation 2 3 5" xfId="10107"/>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60"/>
    <cellStyle name="Commentaire 3" xfId="9965"/>
    <cellStyle name="Commentaire 4" xfId="9902"/>
    <cellStyle name="Commentaire 5" xfId="9903"/>
    <cellStyle name="Commentaire 6" xfId="9904"/>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934"/>
    <cellStyle name="Currency [2] 2 3" xfId="9882"/>
    <cellStyle name="Currency [2] 2 4" xfId="9931"/>
    <cellStyle name="Currency [2] 2 5" xfId="9869"/>
    <cellStyle name="Currency [2] 2 6" xfId="9874"/>
    <cellStyle name="Currency [2] 3" xfId="9861"/>
    <cellStyle name="Currency [2] 4" xfId="9964"/>
    <cellStyle name="Currency [2] 5" xfId="9901"/>
    <cellStyle name="Currency [2] 6" xfId="9963"/>
    <cellStyle name="Currency [2] 7" xfId="9966"/>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958"/>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xfId="9891"/>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xfId="9957"/>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xfId="9896"/>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xfId="9960"/>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xfId="9897"/>
    <cellStyle name="Currency 7 2" xfId="2122"/>
    <cellStyle name="Currency 8" xfId="2123"/>
    <cellStyle name="Currency-- 8" xfId="9959"/>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2 2" xfId="9889"/>
    <cellStyle name="Data 3" xfId="2180"/>
    <cellStyle name="Data 4" xfId="9890"/>
    <cellStyle name="Date" xfId="2181"/>
    <cellStyle name="Date [mm-dd-yyyy]" xfId="2183"/>
    <cellStyle name="Date [mm-dd-yyyy] 2" xfId="2184"/>
    <cellStyle name="Date [mm-d-yyyy]" xfId="2182"/>
    <cellStyle name="Date [mm-d-yyyy] 2" xfId="5696"/>
    <cellStyle name="Date [mm-d-yyyy] 2 2" xfId="9929"/>
    <cellStyle name="Date [mmm-yyyy]" xfId="2185"/>
    <cellStyle name="Date [mmm-yyyy] 2" xfId="5697"/>
    <cellStyle name="Date [mmm-yyyy] 2 2" xfId="9847"/>
    <cellStyle name="Date [mmm-yyyy] 3" xfId="9956"/>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64"/>
    <cellStyle name="Entrée 3" xfId="9954"/>
    <cellStyle name="Entrée 4" xfId="9888"/>
    <cellStyle name="Entrée 5" xfId="9950"/>
    <cellStyle name="Entrée 6" xfId="9893"/>
    <cellStyle name="Entrée 7" xfId="9895"/>
    <cellStyle name="Entrée 8" xfId="9955"/>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act 3" xfId="9953"/>
    <cellStyle name="FieldName" xfId="2221"/>
    <cellStyle name="FieldName 2" xfId="9865"/>
    <cellStyle name="FieldName 3" xfId="9952"/>
    <cellStyle name="FieldName 4" xfId="9887"/>
    <cellStyle name="FieldName 5" xfId="9948"/>
    <cellStyle name="FieldName 6" xfId="9894"/>
    <cellStyle name="FieldName 7" xfId="995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66"/>
    <cellStyle name="hard no 3" xfId="9949"/>
    <cellStyle name="hard no 4" xfId="9886"/>
    <cellStyle name="hard no 5" xfId="9946"/>
    <cellStyle name="Hard Percent" xfId="2243"/>
    <cellStyle name="hardno" xfId="2244"/>
    <cellStyle name="Header" xfId="2245"/>
    <cellStyle name="Header1" xfId="2246"/>
    <cellStyle name="Header2" xfId="2247"/>
    <cellStyle name="Header2 2" xfId="9867"/>
    <cellStyle name="Header2 3" xfId="9947"/>
    <cellStyle name="Header2 4" xfId="9885"/>
    <cellStyle name="Header2 5" xfId="9892"/>
    <cellStyle name="Header2 6" xfId="994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ingYear 2" xfId="988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71"/>
    <cellStyle name="Input [yellow] 3" xfId="9944"/>
    <cellStyle name="Input [yellow] 4" xfId="9880"/>
    <cellStyle name="Input [yellow] 5" xfId="9943"/>
    <cellStyle name="Input 2" xfId="47"/>
    <cellStyle name="Input 2 10" xfId="9747"/>
    <cellStyle name="Input 2 10 2" xfId="10043"/>
    <cellStyle name="Input 2 10 3" xfId="10078"/>
    <cellStyle name="Input 2 10 4" xfId="10010"/>
    <cellStyle name="Input 2 11" xfId="10040"/>
    <cellStyle name="Input 2 12" xfId="10118"/>
    <cellStyle name="Input 2 2" xfId="65"/>
    <cellStyle name="Input 2 2 2" xfId="85"/>
    <cellStyle name="Input 2 2 2 2" xfId="9767"/>
    <cellStyle name="Input 2 2 2 2 2" xfId="10063"/>
    <cellStyle name="Input 2 2 2 2 3" xfId="10098"/>
    <cellStyle name="Input 2 2 2 2 4" xfId="10127"/>
    <cellStyle name="Input 2 2 2 3" xfId="9787"/>
    <cellStyle name="Input 2 2 2 4" xfId="10022"/>
    <cellStyle name="Input 2 2 2 5" xfId="10074"/>
    <cellStyle name="Input 2 2 3" xfId="9753"/>
    <cellStyle name="Input 2 2 3 2" xfId="10049"/>
    <cellStyle name="Input 2 2 3 3" xfId="10084"/>
    <cellStyle name="Input 2 2 3 4" xfId="10001"/>
    <cellStyle name="Input 2 2 4" xfId="9775"/>
    <cellStyle name="Input 2 2 5" xfId="10034"/>
    <cellStyle name="Input 2 2 6" xfId="10112"/>
    <cellStyle name="Input 2 3" xfId="79"/>
    <cellStyle name="Input 2 3 2" xfId="9761"/>
    <cellStyle name="Input 2 3 2 2" xfId="10057"/>
    <cellStyle name="Input 2 3 2 3" xfId="10092"/>
    <cellStyle name="Input 2 3 2 4" xfId="10121"/>
    <cellStyle name="Input 2 3 3" xfId="9781"/>
    <cellStyle name="Input 2 3 4" xfId="10028"/>
    <cellStyle name="Input 2 3 5" xfId="10106"/>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79"/>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933"/>
    <cellStyle name="ItemTypeClass 2 3" xfId="9883"/>
    <cellStyle name="ItemTypeClass 2 4" xfId="9930"/>
    <cellStyle name="ItemTypeClass 2 5" xfId="9868"/>
    <cellStyle name="ItemTypeClass 2 6" xfId="9873"/>
    <cellStyle name="ItemTypeClass 3" xfId="9872"/>
    <cellStyle name="ItemTypeClass 4" xfId="9942"/>
    <cellStyle name="ItemTypeClass 5" xfId="9878"/>
    <cellStyle name="ItemTypeClass 6" xfId="9940"/>
    <cellStyle name="ItemTypeClass 7" xfId="9941"/>
    <cellStyle name="KP_Normal" xfId="2328"/>
    <cellStyle name="Lien hypertexte visité_index" xfId="2329"/>
    <cellStyle name="Lien hypertexte_index" xfId="2330"/>
    <cellStyle name="ligne_detail" xfId="2331"/>
    <cellStyle name="Line" xfId="2332"/>
    <cellStyle name="Line 2" xfId="5699"/>
    <cellStyle name="Line 2 2" xfId="9849"/>
    <cellStyle name="Line 3" xfId="993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d/yy 2 2" xfId="9850"/>
    <cellStyle name="m/d/yy 3" xfId="9938"/>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76"/>
    <cellStyle name="Normal 13 5" xfId="9937"/>
    <cellStyle name="Normal 13 6" xfId="9877"/>
    <cellStyle name="Normal 13 7" xfId="9936"/>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10045"/>
    <cellStyle name="Note 2 12 3" xfId="10080"/>
    <cellStyle name="Note 2 12 4" xfId="10012"/>
    <cellStyle name="Note 2 13" xfId="10038"/>
    <cellStyle name="Note 2 14" xfId="10116"/>
    <cellStyle name="Note 2 2" xfId="67"/>
    <cellStyle name="Note 2 2 2" xfId="87"/>
    <cellStyle name="Note 2 2 2 2" xfId="4555"/>
    <cellStyle name="Note 2 2 2 3" xfId="4556"/>
    <cellStyle name="Note 2 2 2 4" xfId="9769"/>
    <cellStyle name="Note 2 2 2 4 2" xfId="10065"/>
    <cellStyle name="Note 2 2 2 4 3" xfId="10100"/>
    <cellStyle name="Note 2 2 2 4 4" xfId="10129"/>
    <cellStyle name="Note 2 2 2 5" xfId="9789"/>
    <cellStyle name="Note 2 2 2 6" xfId="10020"/>
    <cellStyle name="Note 2 2 2 7" xfId="10072"/>
    <cellStyle name="Note 2 2 3" xfId="4557"/>
    <cellStyle name="Note 2 2 4" xfId="4558"/>
    <cellStyle name="Note 2 2 5" xfId="9755"/>
    <cellStyle name="Note 2 2 5 2" xfId="10051"/>
    <cellStyle name="Note 2 2 5 3" xfId="10086"/>
    <cellStyle name="Note 2 2 5 4" xfId="9997"/>
    <cellStyle name="Note 2 2 6" xfId="9777"/>
    <cellStyle name="Note 2 2 7" xfId="10032"/>
    <cellStyle name="Note 2 2 8" xfId="10110"/>
    <cellStyle name="Note 2 3" xfId="81"/>
    <cellStyle name="Note 2 3 2" xfId="4559"/>
    <cellStyle name="Note 2 3 3" xfId="9763"/>
    <cellStyle name="Note 2 3 3 2" xfId="10059"/>
    <cellStyle name="Note 2 3 3 3" xfId="10094"/>
    <cellStyle name="Note 2 3 3 4" xfId="10123"/>
    <cellStyle name="Note 2 3 4" xfId="9783"/>
    <cellStyle name="Note 2 3 5" xfId="10026"/>
    <cellStyle name="Note 2 3 6" xfId="10104"/>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10064"/>
    <cellStyle name="Note 3 2 2 2 3" xfId="10099"/>
    <cellStyle name="Note 3 2 2 2 4" xfId="10128"/>
    <cellStyle name="Note 3 2 2 3" xfId="9788"/>
    <cellStyle name="Note 3 2 2 4" xfId="10021"/>
    <cellStyle name="Note 3 2 2 5" xfId="10073"/>
    <cellStyle name="Note 3 2 3" xfId="9754"/>
    <cellStyle name="Note 3 2 3 2" xfId="10050"/>
    <cellStyle name="Note 3 2 3 3" xfId="10085"/>
    <cellStyle name="Note 3 2 3 4" xfId="9996"/>
    <cellStyle name="Note 3 2 4" xfId="9776"/>
    <cellStyle name="Note 3 2 5" xfId="10033"/>
    <cellStyle name="Note 3 2 6" xfId="10111"/>
    <cellStyle name="Note 3 3" xfId="80"/>
    <cellStyle name="Note 3 3 2" xfId="9762"/>
    <cellStyle name="Note 3 3 2 2" xfId="10058"/>
    <cellStyle name="Note 3 3 2 3" xfId="10093"/>
    <cellStyle name="Note 3 3 2 4" xfId="10122"/>
    <cellStyle name="Note 3 3 3" xfId="9782"/>
    <cellStyle name="Note 3 3 4" xfId="10027"/>
    <cellStyle name="Note 3 3 5" xfId="10105"/>
    <cellStyle name="Note 3 4" xfId="9748"/>
    <cellStyle name="Note 3 4 2" xfId="10044"/>
    <cellStyle name="Note 3 4 3" xfId="10079"/>
    <cellStyle name="Note 3 4 4" xfId="10011"/>
    <cellStyle name="Note 3 5" xfId="10039"/>
    <cellStyle name="Note 3 6" xfId="10117"/>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914"/>
    <cellStyle name="Nr 0 dec - Subtotal 3" xfId="9928"/>
    <cellStyle name="Nr 0 dec - Subtotal 4" xfId="9848"/>
    <cellStyle name="Nr 0 dec - Subtotal 5" xfId="9852"/>
    <cellStyle name="Nr 0 dec - Subtotal 6" xfId="9899"/>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046"/>
    <cellStyle name="Output 2 10 3" xfId="10081"/>
    <cellStyle name="Output 2 10 4" xfId="9998"/>
    <cellStyle name="Output 2 11" xfId="9772"/>
    <cellStyle name="Output 2 12" xfId="10037"/>
    <cellStyle name="Output 2 13" xfId="10115"/>
    <cellStyle name="Output 2 2" xfId="68"/>
    <cellStyle name="Output 2 2 2" xfId="88"/>
    <cellStyle name="Output 2 2 2 2" xfId="9770"/>
    <cellStyle name="Output 2 2 2 2 2" xfId="10066"/>
    <cellStyle name="Output 2 2 2 2 3" xfId="10101"/>
    <cellStyle name="Output 2 2 2 2 4" xfId="10130"/>
    <cellStyle name="Output 2 2 2 3" xfId="9790"/>
    <cellStyle name="Output 2 2 2 4" xfId="10019"/>
    <cellStyle name="Output 2 2 2 5" xfId="10071"/>
    <cellStyle name="Output 2 2 3" xfId="9756"/>
    <cellStyle name="Output 2 2 3 2" xfId="10052"/>
    <cellStyle name="Output 2 2 3 3" xfId="10087"/>
    <cellStyle name="Output 2 2 3 4" xfId="9994"/>
    <cellStyle name="Output 2 2 4" xfId="9778"/>
    <cellStyle name="Output 2 2 5" xfId="10031"/>
    <cellStyle name="Output 2 2 6" xfId="10109"/>
    <cellStyle name="Output 2 3" xfId="82"/>
    <cellStyle name="Output 2 3 2" xfId="9764"/>
    <cellStyle name="Output 2 3 2 2" xfId="10060"/>
    <cellStyle name="Output 2 3 2 3" xfId="10095"/>
    <cellStyle name="Output 2 3 2 4" xfId="10124"/>
    <cellStyle name="Output 2 3 3" xfId="9784"/>
    <cellStyle name="Output 2 3 4" xfId="10025"/>
    <cellStyle name="Output 2 3 5" xfId="10103"/>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915"/>
    <cellStyle name="Percent [1] 3" xfId="9831"/>
    <cellStyle name="Percent [1] 4" xfId="9844"/>
    <cellStyle name="Percent [1] 5" xfId="9851"/>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916"/>
    <cellStyle name="SectionHeading 3" xfId="9829"/>
    <cellStyle name="SectionHeading 4" xfId="9843"/>
    <cellStyle name="SectionHeading 5" xfId="9830"/>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sp  2" xfId="9842"/>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917"/>
    <cellStyle name="Style 21 4" xfId="9820"/>
    <cellStyle name="Style 21 5" xfId="9841"/>
    <cellStyle name="Style 21 6" xfId="9828"/>
    <cellStyle name="Style 22" xfId="4933"/>
    <cellStyle name="Style 22 2" xfId="4934"/>
    <cellStyle name="Style 22 2 2" xfId="9919"/>
    <cellStyle name="Style 22 2 3" xfId="9818"/>
    <cellStyle name="Style 22 2 4" xfId="9839"/>
    <cellStyle name="Style 22 2 5" xfId="9826"/>
    <cellStyle name="Style 22 3" xfId="4935"/>
    <cellStyle name="Style 22 3 2" xfId="9920"/>
    <cellStyle name="Style 22 3 3" xfId="9817"/>
    <cellStyle name="Style 22 3 4" xfId="9838"/>
    <cellStyle name="Style 22 3 5" xfId="9825"/>
    <cellStyle name="Style 22 4" xfId="4936"/>
    <cellStyle name="Style 22 5" xfId="9918"/>
    <cellStyle name="Style 22 6" xfId="9819"/>
    <cellStyle name="Style 22 7" xfId="9840"/>
    <cellStyle name="Style 22 8" xfId="9827"/>
    <cellStyle name="Style 23" xfId="59"/>
    <cellStyle name="Style 23 2" xfId="60"/>
    <cellStyle name="Style 23 2 2" xfId="76"/>
    <cellStyle name="Style 23 2 2 2" xfId="121"/>
    <cellStyle name="Style 23 2 2 2 2" xfId="9796"/>
    <cellStyle name="Style 23 2 2 2 3" xfId="10016"/>
    <cellStyle name="Style 23 2 2 2 4" xfId="10014"/>
    <cellStyle name="Style 23 2 2 2 5" xfId="10068"/>
    <cellStyle name="Style 23 2 2 3" xfId="9758"/>
    <cellStyle name="Style 23 2 2 3 2" xfId="10054"/>
    <cellStyle name="Style 23 2 2 3 3" xfId="10089"/>
    <cellStyle name="Style 23 2 2 3 4" xfId="10013"/>
    <cellStyle name="Style 23 3" xfId="77"/>
    <cellStyle name="Style 23 3 2" xfId="120"/>
    <cellStyle name="Style 23 3 2 2" xfId="9795"/>
    <cellStyle name="Style 23 3 2 3" xfId="10017"/>
    <cellStyle name="Style 23 3 2 4" xfId="10015"/>
    <cellStyle name="Style 23 3 2 5" xfId="10069"/>
    <cellStyle name="Style 23 3 3" xfId="9759"/>
    <cellStyle name="Style 23 3 3 2" xfId="10055"/>
    <cellStyle name="Style 23 3 3 3" xfId="10090"/>
    <cellStyle name="Style 23 3 3 4" xfId="10008"/>
    <cellStyle name="Style 24" xfId="4937"/>
    <cellStyle name="Style 24 2" xfId="4938"/>
    <cellStyle name="Style 24 3" xfId="4939"/>
    <cellStyle name="Style 24 4" xfId="4940"/>
    <cellStyle name="Style 24 5" xfId="9921"/>
    <cellStyle name="Style 24 6" xfId="9816"/>
    <cellStyle name="Style 24 7" xfId="9837"/>
    <cellStyle name="Style 24 8" xfId="9824"/>
    <cellStyle name="Style 25" xfId="4941"/>
    <cellStyle name="Style 25 2" xfId="4942"/>
    <cellStyle name="Style 25 2 2" xfId="9923"/>
    <cellStyle name="Style 25 2 3" xfId="9814"/>
    <cellStyle name="Style 25 2 4" xfId="9835"/>
    <cellStyle name="Style 25 2 5" xfId="9822"/>
    <cellStyle name="Style 25 3" xfId="4943"/>
    <cellStyle name="Style 25 4" xfId="9922"/>
    <cellStyle name="Style 25 5" xfId="9815"/>
    <cellStyle name="Style 25 6" xfId="9836"/>
    <cellStyle name="Style 25 7" xfId="9823"/>
    <cellStyle name="Style 26" xfId="4944"/>
    <cellStyle name="Style 26 2" xfId="4945"/>
    <cellStyle name="Style 26 3" xfId="4946"/>
    <cellStyle name="Style 26 4" xfId="4947"/>
    <cellStyle name="Style 26 5" xfId="9924"/>
    <cellStyle name="Style 26 6" xfId="9813"/>
    <cellStyle name="Style 26 7" xfId="9834"/>
    <cellStyle name="Style 26 8" xfId="9821"/>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Aligned 2 2" xfId="9856"/>
    <cellStyle name="Table Head Aligned 3" xfId="9812"/>
    <cellStyle name="Table Head Blue" xfId="5038"/>
    <cellStyle name="Table Head Green" xfId="5039"/>
    <cellStyle name="Table Head Green 2" xfId="6211"/>
    <cellStyle name="Table Head Green 2 2" xfId="9857"/>
    <cellStyle name="Table Head Green 3" xfId="98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Border 2" xfId="9799"/>
    <cellStyle name="TableColumnHeader" xfId="5047"/>
    <cellStyle name="TableColumnHeader 2" xfId="8566"/>
    <cellStyle name="TableColumnHeader 2 2" xfId="9989"/>
    <cellStyle name="TableColumnHeader 2 3" xfId="9863"/>
    <cellStyle name="TableColumnHeader 2 4" xfId="9961"/>
    <cellStyle name="TableColumnHeader 3" xfId="9925"/>
    <cellStyle name="TableColumnHeader 4" xfId="9810"/>
    <cellStyle name="TableColumnHeader 5" xfId="9798"/>
    <cellStyle name="TableHeading" xfId="5048"/>
    <cellStyle name="TableHeading 2" xfId="9797"/>
    <cellStyle name="TableHighlight" xfId="5049"/>
    <cellStyle name="TableNote" xfId="5050"/>
    <cellStyle name="test a style" xfId="5051"/>
    <cellStyle name="test a style 2" xfId="6212"/>
    <cellStyle name="test a style 2 2" xfId="9858"/>
    <cellStyle name="test a style 3" xfId="9809"/>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047"/>
    <cellStyle name="Total 2 11 3" xfId="10082"/>
    <cellStyle name="Total 2 11 4" xfId="9999"/>
    <cellStyle name="Total 2 12" xfId="9773"/>
    <cellStyle name="Total 2 13" xfId="10036"/>
    <cellStyle name="Total 2 14" xfId="10114"/>
    <cellStyle name="Total 2 2" xfId="69"/>
    <cellStyle name="Total 2 2 2" xfId="89"/>
    <cellStyle name="Total 2 2 2 2" xfId="9771"/>
    <cellStyle name="Total 2 2 2 2 2" xfId="10067"/>
    <cellStyle name="Total 2 2 2 2 3" xfId="10102"/>
    <cellStyle name="Total 2 2 2 2 4" xfId="10131"/>
    <cellStyle name="Total 2 2 2 3" xfId="9791"/>
    <cellStyle name="Total 2 2 2 4" xfId="10018"/>
    <cellStyle name="Total 2 2 2 5" xfId="10070"/>
    <cellStyle name="Total 2 2 3" xfId="9757"/>
    <cellStyle name="Total 2 2 3 2" xfId="10053"/>
    <cellStyle name="Total 2 2 3 3" xfId="10088"/>
    <cellStyle name="Total 2 2 3 4" xfId="9995"/>
    <cellStyle name="Total 2 2 4" xfId="9779"/>
    <cellStyle name="Total 2 2 5" xfId="10030"/>
    <cellStyle name="Total 2 2 6" xfId="10108"/>
    <cellStyle name="Total 2 3" xfId="83"/>
    <cellStyle name="Total 2 3 2" xfId="9765"/>
    <cellStyle name="Total 2 3 2 2" xfId="10061"/>
    <cellStyle name="Total 2 3 2 3" xfId="10096"/>
    <cellStyle name="Total 2 3 2 4" xfId="10125"/>
    <cellStyle name="Total 2 3 3" xfId="9785"/>
    <cellStyle name="Total 2 3 4" xfId="10024"/>
    <cellStyle name="Total 2 3 5" xfId="10077"/>
    <cellStyle name="Total 2 4" xfId="5071"/>
    <cellStyle name="Total 2 5" xfId="5072"/>
    <cellStyle name="Total 2 6" xfId="5073"/>
    <cellStyle name="Total 2 7" xfId="5074"/>
    <cellStyle name="Total 2 8" xfId="5075"/>
    <cellStyle name="Total 2 9" xfId="5076"/>
    <cellStyle name="Total 3" xfId="5077"/>
    <cellStyle name="Total 3 2" xfId="9804"/>
    <cellStyle name="Total 3 3" xfId="9794"/>
    <cellStyle name="Total 3 4" xfId="9808"/>
    <cellStyle name="Total Bold" xfId="5078"/>
    <cellStyle name="Total Bold 2" xfId="9803"/>
    <cellStyle name="Total Bold 3" xfId="9793"/>
    <cellStyle name="Total Bold 4" xfId="9807"/>
    <cellStyle name="Totals" xfId="5079"/>
    <cellStyle name="Totals 2" xfId="8567"/>
    <cellStyle name="Totals 2 2" xfId="9862"/>
    <cellStyle name="Totals 2 3" xfId="9962"/>
    <cellStyle name="Totals 2 4" xfId="9898"/>
    <cellStyle name="Totals 2 5" xfId="9900"/>
    <cellStyle name="Totals 3" xfId="9802"/>
    <cellStyle name="Totals 4" xfId="9792"/>
    <cellStyle name="Totals 5" xfId="9805"/>
    <cellStyle name="Totals 6" xfId="9806"/>
    <cellStyle name="Underline_Single" xfId="5080"/>
    <cellStyle name="UnProtectedCalc" xfId="5081"/>
    <cellStyle name="UnProtectedCalc 2" xfId="6213"/>
    <cellStyle name="UnProtectedCalc 3" xfId="9801"/>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arFormat 2 2" xfId="9859"/>
    <cellStyle name="YearFormat 3" xfId="9800"/>
    <cellStyle name="Yen" xfId="5103"/>
    <cellStyle name="YesNo" xfId="5104"/>
    <cellStyle name="쬞\?1@" xfId="5105"/>
    <cellStyle name="千位分隔 2" xfId="5106"/>
    <cellStyle name="常规 2" xfId="5107"/>
    <cellStyle name="標準_car_JP" xfId="5108"/>
  </cellStyles>
  <dxfs count="4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913466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Bluewater\LRAMVA%202017\2017%20Bluewater%20LRAMVA%20W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9">
          <cell r="M49">
            <v>72.26702250000001</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47" t="s">
        <v>174</v>
      </c>
      <c r="C3" s="847"/>
    </row>
    <row r="4" spans="1:3" ht="11.25" customHeight="1"/>
    <row r="5" spans="1:3" s="30" customFormat="1" ht="25.5" customHeight="1">
      <c r="B5" s="60" t="s">
        <v>420</v>
      </c>
      <c r="C5" s="60" t="s">
        <v>173</v>
      </c>
    </row>
    <row r="6" spans="1:3" s="176" customFormat="1" ht="48" customHeight="1">
      <c r="A6" s="241"/>
      <c r="B6" s="618" t="s">
        <v>170</v>
      </c>
      <c r="C6" s="671" t="s">
        <v>596</v>
      </c>
    </row>
    <row r="7" spans="1:3" s="176" customFormat="1" ht="21" customHeight="1">
      <c r="A7" s="241"/>
      <c r="B7" s="612" t="s">
        <v>552</v>
      </c>
      <c r="C7" s="672" t="s">
        <v>609</v>
      </c>
    </row>
    <row r="8" spans="1:3" s="176" customFormat="1" ht="32.25" customHeight="1">
      <c r="B8" s="612" t="s">
        <v>367</v>
      </c>
      <c r="C8" s="673" t="s">
        <v>597</v>
      </c>
    </row>
    <row r="9" spans="1:3" s="176" customFormat="1" ht="27.75" customHeight="1">
      <c r="B9" s="612" t="s">
        <v>169</v>
      </c>
      <c r="C9" s="673" t="s">
        <v>598</v>
      </c>
    </row>
    <row r="10" spans="1:3" s="176" customFormat="1" ht="33" customHeight="1">
      <c r="B10" s="612" t="s">
        <v>594</v>
      </c>
      <c r="C10" s="672" t="s">
        <v>602</v>
      </c>
    </row>
    <row r="11" spans="1:3" s="176" customFormat="1" ht="26.25" customHeight="1">
      <c r="B11" s="627" t="s">
        <v>368</v>
      </c>
      <c r="C11" s="675" t="s">
        <v>599</v>
      </c>
    </row>
    <row r="12" spans="1:3" s="176" customFormat="1" ht="39.75" customHeight="1">
      <c r="B12" s="612" t="s">
        <v>369</v>
      </c>
      <c r="C12" s="673" t="s">
        <v>600</v>
      </c>
    </row>
    <row r="13" spans="1:3" s="176" customFormat="1" ht="18" customHeight="1">
      <c r="B13" s="612" t="s">
        <v>370</v>
      </c>
      <c r="C13" s="673" t="s">
        <v>601</v>
      </c>
    </row>
    <row r="14" spans="1:3" s="176" customFormat="1" ht="13.5" customHeight="1">
      <c r="B14" s="612"/>
      <c r="C14" s="674"/>
    </row>
    <row r="15" spans="1:3" s="176" customFormat="1" ht="18" customHeight="1">
      <c r="B15" s="612" t="s">
        <v>665</v>
      </c>
      <c r="C15" s="672" t="s">
        <v>663</v>
      </c>
    </row>
    <row r="16" spans="1:3" s="176" customFormat="1" ht="8.25" customHeight="1">
      <c r="B16" s="612"/>
      <c r="C16" s="674"/>
    </row>
    <row r="17" spans="2:3" s="176" customFormat="1" ht="33" customHeight="1">
      <c r="B17" s="676" t="s">
        <v>595</v>
      </c>
      <c r="C17" s="677" t="s">
        <v>664</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L499" zoomScale="90" zoomScaleNormal="90" zoomScaleSheetLayoutView="80" zoomScalePageLayoutView="85" workbookViewId="0">
      <selection activeCell="U521" sqref="U521"/>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905"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0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98" t="s">
        <v>551</v>
      </c>
      <c r="D5" s="89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05" t="s">
        <v>505</v>
      </c>
      <c r="C7" s="906" t="s">
        <v>628</v>
      </c>
      <c r="D7" s="906"/>
      <c r="E7" s="906"/>
      <c r="F7" s="906"/>
      <c r="G7" s="906"/>
      <c r="H7" s="906"/>
      <c r="I7" s="906"/>
      <c r="J7" s="906"/>
      <c r="K7" s="906"/>
      <c r="L7" s="906"/>
      <c r="M7" s="906"/>
      <c r="N7" s="906"/>
      <c r="O7" s="906"/>
      <c r="P7" s="906"/>
      <c r="Q7" s="906"/>
      <c r="R7" s="906"/>
      <c r="S7" s="906"/>
      <c r="T7" s="906"/>
      <c r="U7" s="906"/>
      <c r="V7" s="906"/>
      <c r="W7" s="906"/>
      <c r="X7" s="906"/>
      <c r="Y7" s="606"/>
      <c r="Z7" s="606"/>
      <c r="AA7" s="606"/>
      <c r="AB7" s="606"/>
      <c r="AC7" s="606"/>
      <c r="AD7" s="606"/>
      <c r="AE7" s="270"/>
      <c r="AF7" s="270"/>
      <c r="AG7" s="270"/>
      <c r="AH7" s="270"/>
      <c r="AI7" s="270"/>
      <c r="AJ7" s="270"/>
      <c r="AK7" s="270"/>
      <c r="AL7" s="270"/>
    </row>
    <row r="8" spans="1:39" s="271" customFormat="1" ht="58.5" customHeight="1">
      <c r="A8" s="509"/>
      <c r="B8" s="905"/>
      <c r="C8" s="906" t="s">
        <v>566</v>
      </c>
      <c r="D8" s="906"/>
      <c r="E8" s="906"/>
      <c r="F8" s="906"/>
      <c r="G8" s="906"/>
      <c r="H8" s="906"/>
      <c r="I8" s="906"/>
      <c r="J8" s="906"/>
      <c r="K8" s="906"/>
      <c r="L8" s="906"/>
      <c r="M8" s="906"/>
      <c r="N8" s="906"/>
      <c r="O8" s="906"/>
      <c r="P8" s="906"/>
      <c r="Q8" s="906"/>
      <c r="R8" s="906"/>
      <c r="S8" s="906"/>
      <c r="T8" s="906"/>
      <c r="U8" s="906"/>
      <c r="V8" s="906"/>
      <c r="W8" s="906"/>
      <c r="X8" s="906"/>
      <c r="Y8" s="606"/>
      <c r="Z8" s="606"/>
      <c r="AA8" s="606"/>
      <c r="AB8" s="606"/>
      <c r="AC8" s="606"/>
      <c r="AD8" s="606"/>
      <c r="AE8" s="272"/>
      <c r="AF8" s="255"/>
      <c r="AG8" s="255"/>
      <c r="AH8" s="255"/>
      <c r="AI8" s="255"/>
      <c r="AJ8" s="255"/>
      <c r="AK8" s="255"/>
      <c r="AL8" s="255"/>
      <c r="AM8" s="256"/>
    </row>
    <row r="9" spans="1:39" s="271" customFormat="1" ht="57.75" customHeight="1">
      <c r="A9" s="509"/>
      <c r="B9" s="273"/>
      <c r="C9" s="906" t="s">
        <v>565</v>
      </c>
      <c r="D9" s="906"/>
      <c r="E9" s="906"/>
      <c r="F9" s="906"/>
      <c r="G9" s="906"/>
      <c r="H9" s="906"/>
      <c r="I9" s="906"/>
      <c r="J9" s="906"/>
      <c r="K9" s="906"/>
      <c r="L9" s="906"/>
      <c r="M9" s="906"/>
      <c r="N9" s="906"/>
      <c r="O9" s="906"/>
      <c r="P9" s="906"/>
      <c r="Q9" s="906"/>
      <c r="R9" s="906"/>
      <c r="S9" s="906"/>
      <c r="T9" s="906"/>
      <c r="U9" s="906"/>
      <c r="V9" s="906"/>
      <c r="W9" s="906"/>
      <c r="X9" s="906"/>
      <c r="Y9" s="606"/>
      <c r="Z9" s="606"/>
      <c r="AA9" s="606"/>
      <c r="AB9" s="606"/>
      <c r="AC9" s="606"/>
      <c r="AD9" s="606"/>
      <c r="AE9" s="272"/>
      <c r="AF9" s="255"/>
      <c r="AG9" s="255"/>
      <c r="AH9" s="255"/>
      <c r="AI9" s="255"/>
      <c r="AJ9" s="255"/>
      <c r="AK9" s="255"/>
      <c r="AL9" s="255"/>
      <c r="AM9" s="256"/>
    </row>
    <row r="10" spans="1:39" ht="41.25" customHeight="1">
      <c r="B10" s="275"/>
      <c r="C10" s="906" t="s">
        <v>631</v>
      </c>
      <c r="D10" s="906"/>
      <c r="E10" s="906"/>
      <c r="F10" s="906"/>
      <c r="G10" s="906"/>
      <c r="H10" s="906"/>
      <c r="I10" s="906"/>
      <c r="J10" s="906"/>
      <c r="K10" s="906"/>
      <c r="L10" s="906"/>
      <c r="M10" s="906"/>
      <c r="N10" s="906"/>
      <c r="O10" s="906"/>
      <c r="P10" s="906"/>
      <c r="Q10" s="906"/>
      <c r="R10" s="906"/>
      <c r="S10" s="906"/>
      <c r="T10" s="906"/>
      <c r="U10" s="906"/>
      <c r="V10" s="906"/>
      <c r="W10" s="906"/>
      <c r="X10" s="906"/>
      <c r="Y10" s="606"/>
      <c r="Z10" s="606"/>
      <c r="AA10" s="606"/>
      <c r="AB10" s="606"/>
      <c r="AC10" s="606"/>
      <c r="AD10" s="606"/>
      <c r="AE10" s="272"/>
      <c r="AF10" s="276"/>
      <c r="AG10" s="276"/>
      <c r="AH10" s="276"/>
      <c r="AI10" s="276"/>
      <c r="AJ10" s="276"/>
      <c r="AK10" s="276"/>
      <c r="AL10" s="276"/>
    </row>
    <row r="11" spans="1:39" ht="53.25" customHeight="1">
      <c r="C11" s="906" t="s">
        <v>616</v>
      </c>
      <c r="D11" s="906"/>
      <c r="E11" s="906"/>
      <c r="F11" s="906"/>
      <c r="G11" s="906"/>
      <c r="H11" s="906"/>
      <c r="I11" s="906"/>
      <c r="J11" s="906"/>
      <c r="K11" s="906"/>
      <c r="L11" s="906"/>
      <c r="M11" s="906"/>
      <c r="N11" s="906"/>
      <c r="O11" s="906"/>
      <c r="P11" s="906"/>
      <c r="Q11" s="906"/>
      <c r="R11" s="906"/>
      <c r="S11" s="906"/>
      <c r="T11" s="906"/>
      <c r="U11" s="906"/>
      <c r="V11" s="906"/>
      <c r="W11" s="906"/>
      <c r="X11" s="906"/>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05"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05"/>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07" t="s">
        <v>211</v>
      </c>
      <c r="C19" s="909" t="s">
        <v>33</v>
      </c>
      <c r="D19" s="284" t="s">
        <v>422</v>
      </c>
      <c r="E19" s="911" t="s">
        <v>209</v>
      </c>
      <c r="F19" s="912"/>
      <c r="G19" s="912"/>
      <c r="H19" s="912"/>
      <c r="I19" s="912"/>
      <c r="J19" s="912"/>
      <c r="K19" s="912"/>
      <c r="L19" s="912"/>
      <c r="M19" s="913"/>
      <c r="N19" s="917" t="s">
        <v>213</v>
      </c>
      <c r="O19" s="284" t="s">
        <v>423</v>
      </c>
      <c r="P19" s="911" t="s">
        <v>212</v>
      </c>
      <c r="Q19" s="912"/>
      <c r="R19" s="912"/>
      <c r="S19" s="912"/>
      <c r="T19" s="912"/>
      <c r="U19" s="912"/>
      <c r="V19" s="912"/>
      <c r="W19" s="912"/>
      <c r="X19" s="913"/>
      <c r="Y19" s="914" t="s">
        <v>243</v>
      </c>
      <c r="Z19" s="915"/>
      <c r="AA19" s="915"/>
      <c r="AB19" s="915"/>
      <c r="AC19" s="915"/>
      <c r="AD19" s="915"/>
      <c r="AE19" s="915"/>
      <c r="AF19" s="915"/>
      <c r="AG19" s="915"/>
      <c r="AH19" s="915"/>
      <c r="AI19" s="915"/>
      <c r="AJ19" s="915"/>
      <c r="AK19" s="915"/>
      <c r="AL19" s="915"/>
      <c r="AM19" s="916"/>
    </row>
    <row r="20" spans="1:39" s="283" customFormat="1" ht="59.25" customHeight="1">
      <c r="A20" s="509"/>
      <c r="B20" s="908"/>
      <c r="C20" s="910"/>
      <c r="D20" s="285">
        <v>2011</v>
      </c>
      <c r="E20" s="285">
        <v>2012</v>
      </c>
      <c r="F20" s="285">
        <v>2013</v>
      </c>
      <c r="G20" s="285">
        <v>2014</v>
      </c>
      <c r="H20" s="285">
        <v>2015</v>
      </c>
      <c r="I20" s="285">
        <v>2016</v>
      </c>
      <c r="J20" s="285">
        <v>2017</v>
      </c>
      <c r="K20" s="285">
        <v>2018</v>
      </c>
      <c r="L20" s="285">
        <v>2019</v>
      </c>
      <c r="M20" s="285">
        <v>2020</v>
      </c>
      <c r="N20" s="91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50 - 999 kW</v>
      </c>
      <c r="AB20" s="286" t="str">
        <f>'1.  LRAMVA Summary'!G52</f>
        <v>General Service 1,000 - 4,999 kW</v>
      </c>
      <c r="AC20" s="286" t="str">
        <f>'1.  LRAMVA Summary'!H52</f>
        <v>Sentinel Lighting</v>
      </c>
      <c r="AD20" s="286" t="str">
        <f>'1.  LRAMVA Summary'!I52</f>
        <v>Street Lighting</v>
      </c>
      <c r="AE20" s="286" t="str">
        <f>'1.  LRAMVA Summary'!J52</f>
        <v>Unmetered Scattered Load</v>
      </c>
      <c r="AF20" s="286" t="str">
        <f>'1.  LRAMVA Summary'!K52</f>
        <v>Large Use</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288761.7718260308</v>
      </c>
      <c r="E22" s="295">
        <v>288761.7718260308</v>
      </c>
      <c r="F22" s="295">
        <v>288761.7718260308</v>
      </c>
      <c r="G22" s="295">
        <v>287549.91383499955</v>
      </c>
      <c r="H22" s="295">
        <v>200473.05071155936</v>
      </c>
      <c r="I22" s="295">
        <v>0</v>
      </c>
      <c r="J22" s="295">
        <v>0</v>
      </c>
      <c r="K22" s="295">
        <v>0</v>
      </c>
      <c r="L22" s="295">
        <v>0</v>
      </c>
      <c r="M22" s="295">
        <v>0</v>
      </c>
      <c r="N22" s="291"/>
      <c r="O22" s="295">
        <v>41.105799986752402</v>
      </c>
      <c r="P22" s="295">
        <v>41.105799986752402</v>
      </c>
      <c r="Q22" s="295">
        <v>41.105799986752402</v>
      </c>
      <c r="R22" s="295">
        <v>39.750639795766361</v>
      </c>
      <c r="S22" s="295">
        <v>26.358141246264015</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3825.890381550802</v>
      </c>
      <c r="E25" s="295">
        <v>3825.890381550802</v>
      </c>
      <c r="F25" s="295">
        <v>3825.890381550802</v>
      </c>
      <c r="G25" s="295">
        <v>1956.9842361982471</v>
      </c>
      <c r="H25" s="295">
        <v>0</v>
      </c>
      <c r="I25" s="295">
        <v>0</v>
      </c>
      <c r="J25" s="295">
        <v>0</v>
      </c>
      <c r="K25" s="295">
        <v>0</v>
      </c>
      <c r="L25" s="295">
        <v>0</v>
      </c>
      <c r="M25" s="295">
        <v>0</v>
      </c>
      <c r="N25" s="291"/>
      <c r="O25" s="295">
        <v>3.1874457525847388</v>
      </c>
      <c r="P25" s="295">
        <v>3.1874457525847388</v>
      </c>
      <c r="Q25" s="295">
        <v>3.1874457525847388</v>
      </c>
      <c r="R25" s="295">
        <v>1.097541467086852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748429.0923224577</v>
      </c>
      <c r="E28" s="295">
        <v>748429.0923224577</v>
      </c>
      <c r="F28" s="295">
        <v>748429.0923224577</v>
      </c>
      <c r="G28" s="295">
        <v>748429.0923224577</v>
      </c>
      <c r="H28" s="295">
        <v>748429.0923224577</v>
      </c>
      <c r="I28" s="295">
        <v>748429.0923224577</v>
      </c>
      <c r="J28" s="295">
        <v>748429.0923224577</v>
      </c>
      <c r="K28" s="295">
        <v>748429.0923224577</v>
      </c>
      <c r="L28" s="295">
        <v>748429.0923224577</v>
      </c>
      <c r="M28" s="295">
        <v>748429.0923224577</v>
      </c>
      <c r="N28" s="291"/>
      <c r="O28" s="295">
        <v>405.03198609872021</v>
      </c>
      <c r="P28" s="295">
        <v>405.03198609872021</v>
      </c>
      <c r="Q28" s="295">
        <v>405.03198609872021</v>
      </c>
      <c r="R28" s="295">
        <v>405.03198609872021</v>
      </c>
      <c r="S28" s="295">
        <v>405.03198609872021</v>
      </c>
      <c r="T28" s="295">
        <v>405.03198609872021</v>
      </c>
      <c r="U28" s="295">
        <v>405.03198609872021</v>
      </c>
      <c r="V28" s="295">
        <v>405.03198609872021</v>
      </c>
      <c r="W28" s="295">
        <v>405.03198609872021</v>
      </c>
      <c r="X28" s="295">
        <v>405.03198609872021</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-86282.849420085215</v>
      </c>
      <c r="E29" s="295">
        <v>-86282.849420085215</v>
      </c>
      <c r="F29" s="295">
        <v>-86282.849420085215</v>
      </c>
      <c r="G29" s="295">
        <v>-86282.849420085215</v>
      </c>
      <c r="H29" s="295">
        <v>-86282.849420085215</v>
      </c>
      <c r="I29" s="295">
        <v>-86282.849420085215</v>
      </c>
      <c r="J29" s="295">
        <v>-86282.849420085215</v>
      </c>
      <c r="K29" s="295">
        <v>-86282.849420085215</v>
      </c>
      <c r="L29" s="295">
        <v>-86282.849420085215</v>
      </c>
      <c r="M29" s="295">
        <v>-86282.849420085215</v>
      </c>
      <c r="N29" s="468"/>
      <c r="O29" s="295">
        <v>-46.401164268402482</v>
      </c>
      <c r="P29" s="295">
        <v>-46.401164268402482</v>
      </c>
      <c r="Q29" s="295">
        <v>-46.401164268402482</v>
      </c>
      <c r="R29" s="295">
        <v>-46.401164268402482</v>
      </c>
      <c r="S29" s="295">
        <v>-46.401164268402482</v>
      </c>
      <c r="T29" s="295">
        <v>-46.401164268402482</v>
      </c>
      <c r="U29" s="295">
        <v>-46.401164268402482</v>
      </c>
      <c r="V29" s="295">
        <v>-46.401164268402482</v>
      </c>
      <c r="W29" s="295">
        <v>-46.401164268402482</v>
      </c>
      <c r="X29" s="295">
        <v>-46.401164268402482</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121767.38778038583</v>
      </c>
      <c r="E31" s="295">
        <v>121767.38778038583</v>
      </c>
      <c r="F31" s="295">
        <v>121767.38778038583</v>
      </c>
      <c r="G31" s="295">
        <v>121767.38778038583</v>
      </c>
      <c r="H31" s="295">
        <v>111967.76570651082</v>
      </c>
      <c r="I31" s="295">
        <v>101262.09137976122</v>
      </c>
      <c r="J31" s="295">
        <v>79062.772201030486</v>
      </c>
      <c r="K31" s="295">
        <v>78555.822662129314</v>
      </c>
      <c r="L31" s="295">
        <v>99061.119062753918</v>
      </c>
      <c r="M31" s="295">
        <v>37516.399636366077</v>
      </c>
      <c r="N31" s="291"/>
      <c r="O31" s="295">
        <v>7.4855600043947499</v>
      </c>
      <c r="P31" s="295">
        <v>7.4855600043947499</v>
      </c>
      <c r="Q31" s="295">
        <v>7.4855600043947499</v>
      </c>
      <c r="R31" s="295">
        <v>7.4855600043947499</v>
      </c>
      <c r="S31" s="295">
        <v>7.0318085924800089</v>
      </c>
      <c r="T31" s="295">
        <v>6.5361042883097165</v>
      </c>
      <c r="U31" s="295">
        <v>5.5082103200567172</v>
      </c>
      <c r="V31" s="295">
        <v>5.4503393681273611</v>
      </c>
      <c r="W31" s="295">
        <v>6.3997950842123945</v>
      </c>
      <c r="X31" s="295">
        <v>3.5500930115101648</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1780.8514679804593</v>
      </c>
      <c r="E32" s="295">
        <v>1780.8514679804593</v>
      </c>
      <c r="F32" s="295">
        <v>1780.8514679804593</v>
      </c>
      <c r="G32" s="295">
        <v>1780.8514679804593</v>
      </c>
      <c r="H32" s="295">
        <v>1780.8514679804593</v>
      </c>
      <c r="I32" s="295">
        <v>1627.129756449393</v>
      </c>
      <c r="J32" s="295">
        <v>998.23003943949277</v>
      </c>
      <c r="K32" s="295">
        <v>996.87092539418131</v>
      </c>
      <c r="L32" s="295">
        <v>996.87092539418131</v>
      </c>
      <c r="M32" s="295">
        <v>353.10626791967195</v>
      </c>
      <c r="N32" s="468"/>
      <c r="O32" s="295">
        <v>0.10400645331379674</v>
      </c>
      <c r="P32" s="295">
        <v>0.10400645331379674</v>
      </c>
      <c r="Q32" s="295">
        <v>0.10400645331379674</v>
      </c>
      <c r="R32" s="295">
        <v>0.10400645331379674</v>
      </c>
      <c r="S32" s="295">
        <v>0.10400645331379674</v>
      </c>
      <c r="T32" s="295">
        <v>9.6888684575028333E-2</v>
      </c>
      <c r="U32" s="295">
        <v>6.7768772358537746E-2</v>
      </c>
      <c r="V32" s="295">
        <v>6.761362235336521E-2</v>
      </c>
      <c r="W32" s="295">
        <v>6.761362235336521E-2</v>
      </c>
      <c r="X32" s="295">
        <v>3.7805419540257935E-2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189855.7636330871</v>
      </c>
      <c r="E34" s="295">
        <v>189855.7636330871</v>
      </c>
      <c r="F34" s="295">
        <v>189855.7636330871</v>
      </c>
      <c r="G34" s="295">
        <v>189855.7636330871</v>
      </c>
      <c r="H34" s="295">
        <v>173514.18606827583</v>
      </c>
      <c r="I34" s="295">
        <v>155661.70093412115</v>
      </c>
      <c r="J34" s="295">
        <v>117358.99931858764</v>
      </c>
      <c r="K34" s="295">
        <v>116930.87839431454</v>
      </c>
      <c r="L34" s="295">
        <v>151124.94109328045</v>
      </c>
      <c r="M34" s="295">
        <v>48494.676514804552</v>
      </c>
      <c r="N34" s="291"/>
      <c r="O34" s="295">
        <v>10.86307615494947</v>
      </c>
      <c r="P34" s="295">
        <v>10.86307615494947</v>
      </c>
      <c r="Q34" s="295">
        <v>10.86307615494947</v>
      </c>
      <c r="R34" s="295">
        <v>10.86307615494947</v>
      </c>
      <c r="S34" s="295">
        <v>10.106412904361958</v>
      </c>
      <c r="T34" s="295">
        <v>9.2797901759809207</v>
      </c>
      <c r="U34" s="295">
        <v>7.5062620942673615</v>
      </c>
      <c r="V34" s="295">
        <v>7.4573898426380127</v>
      </c>
      <c r="W34" s="295">
        <v>9.040675821606559</v>
      </c>
      <c r="X34" s="295">
        <v>4.2885918017732747</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14105.649248274474</v>
      </c>
      <c r="E35" s="295">
        <v>14105.649248274474</v>
      </c>
      <c r="F35" s="295">
        <v>14105.649248274474</v>
      </c>
      <c r="G35" s="295">
        <v>14105.649248274474</v>
      </c>
      <c r="H35" s="295">
        <v>14105.649248274474</v>
      </c>
      <c r="I35" s="295">
        <v>12817.991979722543</v>
      </c>
      <c r="J35" s="295">
        <v>6920.2948640354389</v>
      </c>
      <c r="K35" s="295">
        <v>6918.8850288682224</v>
      </c>
      <c r="L35" s="295">
        <v>6918.8850288682224</v>
      </c>
      <c r="M35" s="295">
        <v>1526.3595867717136</v>
      </c>
      <c r="N35" s="468"/>
      <c r="O35" s="295">
        <v>0.6968485784181383</v>
      </c>
      <c r="P35" s="295">
        <v>0.6968485784181383</v>
      </c>
      <c r="Q35" s="295">
        <v>0.6968485784181383</v>
      </c>
      <c r="R35" s="295">
        <v>0.6968485784181383</v>
      </c>
      <c r="S35" s="295">
        <v>0.6968485784181383</v>
      </c>
      <c r="T35" s="295">
        <v>0.63722624816263262</v>
      </c>
      <c r="U35" s="295">
        <v>0.3641454728924558</v>
      </c>
      <c r="V35" s="295">
        <v>0.36398453280487403</v>
      </c>
      <c r="W35" s="295">
        <v>0.36398453280487403</v>
      </c>
      <c r="X35" s="295">
        <v>0.11429469633040391</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325703.34450750484</v>
      </c>
      <c r="E50" s="295">
        <v>325703.34450750484</v>
      </c>
      <c r="F50" s="295">
        <v>325703.34450750484</v>
      </c>
      <c r="G50" s="295">
        <v>325703.34450750484</v>
      </c>
      <c r="H50" s="295">
        <v>325703.34450750484</v>
      </c>
      <c r="I50" s="295">
        <v>325703.34450750484</v>
      </c>
      <c r="J50" s="295">
        <v>325703.34450750484</v>
      </c>
      <c r="K50" s="295">
        <v>325703.34450750484</v>
      </c>
      <c r="L50" s="295">
        <v>210010.64542834533</v>
      </c>
      <c r="M50" s="295">
        <v>210010.64542834533</v>
      </c>
      <c r="N50" s="295">
        <v>12</v>
      </c>
      <c r="O50" s="295">
        <v>57.479417571602184</v>
      </c>
      <c r="P50" s="295">
        <v>57.479417571602184</v>
      </c>
      <c r="Q50" s="295">
        <v>57.479417571602184</v>
      </c>
      <c r="R50" s="295">
        <v>57.479417571602184</v>
      </c>
      <c r="S50" s="295">
        <v>57.479417571602184</v>
      </c>
      <c r="T50" s="295">
        <v>57.479417571602184</v>
      </c>
      <c r="U50" s="295">
        <v>57.479417571602184</v>
      </c>
      <c r="V50" s="295">
        <v>57.479417571602184</v>
      </c>
      <c r="W50" s="295">
        <v>30.600382580159575</v>
      </c>
      <c r="X50" s="295">
        <v>30.600382580159575</v>
      </c>
      <c r="Y50" s="415"/>
      <c r="Z50" s="415">
        <v>0.11</v>
      </c>
      <c r="AA50" s="415">
        <v>0.89</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v>118887.24683836786</v>
      </c>
      <c r="E51" s="295">
        <v>118887.24683836786</v>
      </c>
      <c r="F51" s="295">
        <v>118887.24683836786</v>
      </c>
      <c r="G51" s="295">
        <v>118635.74740800269</v>
      </c>
      <c r="H51" s="295">
        <v>118635.74740800269</v>
      </c>
      <c r="I51" s="295">
        <v>118635.74740800269</v>
      </c>
      <c r="J51" s="295">
        <v>109578.97895815258</v>
      </c>
      <c r="K51" s="295">
        <v>726.68684963334351</v>
      </c>
      <c r="L51" s="295">
        <v>726.68684963334351</v>
      </c>
      <c r="M51" s="295">
        <v>726.68684963334351</v>
      </c>
      <c r="N51" s="295">
        <f>N50</f>
        <v>12</v>
      </c>
      <c r="O51" s="295">
        <v>13.877678215831628</v>
      </c>
      <c r="P51" s="295">
        <v>13.877678215831628</v>
      </c>
      <c r="Q51" s="295">
        <v>13.877678215831628</v>
      </c>
      <c r="R51" s="295">
        <v>13.812700405965318</v>
      </c>
      <c r="S51" s="295">
        <v>13.812700405965318</v>
      </c>
      <c r="T51" s="295">
        <v>13.812700405965318</v>
      </c>
      <c r="U51" s="295">
        <v>12.629349411748501</v>
      </c>
      <c r="V51" s="295">
        <v>0.10230548787461423</v>
      </c>
      <c r="W51" s="295">
        <v>0.10230548787461423</v>
      </c>
      <c r="X51" s="295">
        <v>0.10230548787461423</v>
      </c>
      <c r="Y51" s="411">
        <f>Y50</f>
        <v>0</v>
      </c>
      <c r="Z51" s="411">
        <f>Z50</f>
        <v>0.11</v>
      </c>
      <c r="AA51" s="411">
        <f t="shared" ref="AA51:AL51" si="9">AA50</f>
        <v>0.89</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238083.68999104682</v>
      </c>
      <c r="E53" s="295">
        <v>237600.97397918478</v>
      </c>
      <c r="F53" s="295">
        <v>237600.97397918478</v>
      </c>
      <c r="G53" s="295">
        <v>205599.2253797559</v>
      </c>
      <c r="H53" s="295">
        <v>205004.7379521339</v>
      </c>
      <c r="I53" s="295">
        <v>204888.27053398266</v>
      </c>
      <c r="J53" s="295">
        <v>30464.544630472614</v>
      </c>
      <c r="K53" s="295">
        <v>30464.544630472614</v>
      </c>
      <c r="L53" s="295">
        <v>30464.544630472614</v>
      </c>
      <c r="M53" s="295">
        <v>30464.544630472614</v>
      </c>
      <c r="N53" s="295">
        <v>12</v>
      </c>
      <c r="O53" s="295">
        <v>91.55723199671263</v>
      </c>
      <c r="P53" s="295">
        <v>91.384408590482195</v>
      </c>
      <c r="Q53" s="295">
        <v>91.384408590482195</v>
      </c>
      <c r="R53" s="295">
        <v>80.420491699224044</v>
      </c>
      <c r="S53" s="295">
        <v>80.207651562004486</v>
      </c>
      <c r="T53" s="295">
        <v>80.165953554428313</v>
      </c>
      <c r="U53" s="295">
        <v>10.919071146021968</v>
      </c>
      <c r="V53" s="295">
        <v>10.919071146021968</v>
      </c>
      <c r="W53" s="295">
        <v>10.919071146021968</v>
      </c>
      <c r="X53" s="295">
        <v>10.919071146021968</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v>25699.848038283773</v>
      </c>
      <c r="E54" s="295">
        <v>25699.848038283773</v>
      </c>
      <c r="F54" s="295">
        <v>25699.848038283773</v>
      </c>
      <c r="G54" s="295">
        <v>23686.984970442008</v>
      </c>
      <c r="H54" s="295">
        <v>23686.984970442008</v>
      </c>
      <c r="I54" s="295">
        <v>23570.517552290756</v>
      </c>
      <c r="J54" s="295">
        <v>3336.0231833526741</v>
      </c>
      <c r="K54" s="295">
        <v>3336.0231833526741</v>
      </c>
      <c r="L54" s="295">
        <v>3336.0231833526741</v>
      </c>
      <c r="M54" s="295">
        <v>3336.0231833526741</v>
      </c>
      <c r="N54" s="295">
        <f>N53</f>
        <v>12</v>
      </c>
      <c r="O54" s="295">
        <v>10.837179726689152</v>
      </c>
      <c r="P54" s="295">
        <v>10.837179726689152</v>
      </c>
      <c r="Q54" s="295">
        <v>10.837179726689152</v>
      </c>
      <c r="R54" s="295">
        <v>10.037583433863055</v>
      </c>
      <c r="S54" s="295">
        <v>10.037583433863055</v>
      </c>
      <c r="T54" s="295">
        <v>9.9958854262868844</v>
      </c>
      <c r="U54" s="295">
        <v>1.320150433519574</v>
      </c>
      <c r="V54" s="295">
        <v>1.320150433519574</v>
      </c>
      <c r="W54" s="295">
        <v>1.320150433519574</v>
      </c>
      <c r="X54" s="295">
        <v>1.320150433519574</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v>15694.85</v>
      </c>
      <c r="E71" s="295">
        <v>0</v>
      </c>
      <c r="F71" s="295">
        <v>0</v>
      </c>
      <c r="G71" s="295">
        <v>0</v>
      </c>
      <c r="H71" s="295">
        <v>0</v>
      </c>
      <c r="I71" s="295">
        <v>0</v>
      </c>
      <c r="J71" s="295">
        <v>0</v>
      </c>
      <c r="K71" s="295">
        <v>0</v>
      </c>
      <c r="L71" s="295">
        <v>0</v>
      </c>
      <c r="M71" s="295">
        <v>0</v>
      </c>
      <c r="N71" s="291"/>
      <c r="O71" s="295">
        <v>401.98910000000001</v>
      </c>
      <c r="P71" s="295"/>
      <c r="Q71" s="295"/>
      <c r="R71" s="295"/>
      <c r="S71" s="295"/>
      <c r="T71" s="295"/>
      <c r="U71" s="295"/>
      <c r="V71" s="295"/>
      <c r="W71" s="295"/>
      <c r="X71" s="295"/>
      <c r="Y71" s="415"/>
      <c r="Z71" s="415"/>
      <c r="AA71" s="415">
        <v>1</v>
      </c>
      <c r="AB71" s="415"/>
      <c r="AC71" s="415"/>
      <c r="AD71" s="415"/>
      <c r="AE71" s="415"/>
      <c r="AF71" s="415"/>
      <c r="AG71" s="415"/>
      <c r="AH71" s="415"/>
      <c r="AI71" s="415"/>
      <c r="AJ71" s="415"/>
      <c r="AK71" s="415"/>
      <c r="AL71" s="415"/>
      <c r="AM71" s="296">
        <f>SUM(Y71:AL71)</f>
        <v>1</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1</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v>156003.14493512208</v>
      </c>
      <c r="E84" s="295">
        <v>156003.14493512208</v>
      </c>
      <c r="F84" s="295">
        <v>156003.14493512208</v>
      </c>
      <c r="G84" s="295">
        <v>156003.14493512208</v>
      </c>
      <c r="H84" s="295">
        <v>156003.14493512208</v>
      </c>
      <c r="I84" s="295">
        <v>156003.14493512208</v>
      </c>
      <c r="J84" s="295">
        <v>156003.14493512208</v>
      </c>
      <c r="K84" s="295">
        <v>156003.14493512208</v>
      </c>
      <c r="L84" s="295">
        <v>156003.14493512208</v>
      </c>
      <c r="M84" s="295">
        <v>156003.14493512208</v>
      </c>
      <c r="N84" s="295">
        <v>12</v>
      </c>
      <c r="O84" s="295">
        <v>23.221902144887835</v>
      </c>
      <c r="P84" s="295">
        <v>23.221902144887835</v>
      </c>
      <c r="Q84" s="295">
        <v>23.221902144887835</v>
      </c>
      <c r="R84" s="295">
        <v>23.221902144887835</v>
      </c>
      <c r="S84" s="295">
        <v>23.221902144887835</v>
      </c>
      <c r="T84" s="295">
        <v>23.221902144887835</v>
      </c>
      <c r="U84" s="295">
        <v>23.221902144887835</v>
      </c>
      <c r="V84" s="295">
        <v>23.221902144887835</v>
      </c>
      <c r="W84" s="295">
        <v>23.221902144887835</v>
      </c>
      <c r="X84" s="295">
        <v>23.221902144887835</v>
      </c>
      <c r="Y84" s="410"/>
      <c r="Z84" s="415"/>
      <c r="AA84" s="415">
        <v>1</v>
      </c>
      <c r="AB84" s="415"/>
      <c r="AC84" s="415"/>
      <c r="AD84" s="415"/>
      <c r="AE84" s="415"/>
      <c r="AF84" s="415"/>
      <c r="AG84" s="415"/>
      <c r="AH84" s="415"/>
      <c r="AI84" s="415"/>
      <c r="AJ84" s="415"/>
      <c r="AK84" s="415"/>
      <c r="AL84" s="415"/>
      <c r="AM84" s="296">
        <f>SUM(Y84:AL84)</f>
        <v>1</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1</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v>98938.19</v>
      </c>
      <c r="E87" s="295">
        <v>0</v>
      </c>
      <c r="F87" s="295">
        <v>0</v>
      </c>
      <c r="G87" s="295">
        <v>0</v>
      </c>
      <c r="H87" s="295">
        <v>0</v>
      </c>
      <c r="I87" s="295">
        <v>0</v>
      </c>
      <c r="J87" s="295">
        <v>0</v>
      </c>
      <c r="K87" s="295">
        <v>0</v>
      </c>
      <c r="L87" s="295">
        <v>0</v>
      </c>
      <c r="M87" s="295">
        <v>0</v>
      </c>
      <c r="N87" s="291"/>
      <c r="O87" s="295">
        <v>1685.52</v>
      </c>
      <c r="P87" s="295">
        <v>0</v>
      </c>
      <c r="Q87" s="295">
        <v>0</v>
      </c>
      <c r="R87" s="295">
        <v>0</v>
      </c>
      <c r="S87" s="295">
        <v>0</v>
      </c>
      <c r="T87" s="295">
        <v>0</v>
      </c>
      <c r="U87" s="295">
        <v>0</v>
      </c>
      <c r="V87" s="295">
        <v>0</v>
      </c>
      <c r="W87" s="295">
        <v>0</v>
      </c>
      <c r="X87" s="295">
        <v>0</v>
      </c>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3122745.3173320801</v>
      </c>
      <c r="E102" s="295">
        <v>3122745.3173320801</v>
      </c>
      <c r="F102" s="295">
        <v>3122745.3173320801</v>
      </c>
      <c r="G102" s="295">
        <v>3122745.3173320801</v>
      </c>
      <c r="H102" s="295">
        <v>3122745.3173320801</v>
      </c>
      <c r="I102" s="295">
        <v>3122745.3173320801</v>
      </c>
      <c r="J102" s="295">
        <v>3122745.3173320801</v>
      </c>
      <c r="K102" s="295">
        <v>3122745.3173320801</v>
      </c>
      <c r="L102" s="295">
        <v>3122745.3173320801</v>
      </c>
      <c r="M102" s="295">
        <v>3122745.3173320801</v>
      </c>
      <c r="N102" s="295">
        <v>12</v>
      </c>
      <c r="O102" s="295">
        <v>432.21097039999995</v>
      </c>
      <c r="P102" s="295">
        <v>432.21097039999995</v>
      </c>
      <c r="Q102" s="295">
        <v>432.21097039999995</v>
      </c>
      <c r="R102" s="295">
        <v>432.21097039999995</v>
      </c>
      <c r="S102" s="295">
        <v>432.21097039999995</v>
      </c>
      <c r="T102" s="295">
        <v>432.21097039999995</v>
      </c>
      <c r="U102" s="295">
        <v>432.21097039999995</v>
      </c>
      <c r="V102" s="295">
        <v>432.21097039999995</v>
      </c>
      <c r="W102" s="295">
        <v>432.21097039999995</v>
      </c>
      <c r="X102" s="295">
        <v>432.21097039999995</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3378.8184237082132</v>
      </c>
      <c r="E105" s="295">
        <v>3378.8184237082132</v>
      </c>
      <c r="F105" s="295">
        <v>3378.8184237082132</v>
      </c>
      <c r="G105" s="295">
        <v>3378.8184237082132</v>
      </c>
      <c r="H105" s="295">
        <v>3378.8184237082132</v>
      </c>
      <c r="I105" s="295">
        <v>3378.8184237082132</v>
      </c>
      <c r="J105" s="295">
        <v>3378.8184237082132</v>
      </c>
      <c r="K105" s="295">
        <v>3378.8184237082132</v>
      </c>
      <c r="L105" s="295">
        <v>3378.8184237082132</v>
      </c>
      <c r="M105" s="295">
        <v>3378.8184237082132</v>
      </c>
      <c r="N105" s="295">
        <v>12</v>
      </c>
      <c r="O105" s="295">
        <v>0.65786963078430938</v>
      </c>
      <c r="P105" s="295">
        <v>0.65786963078430938</v>
      </c>
      <c r="Q105" s="295">
        <v>0.65786963078430938</v>
      </c>
      <c r="R105" s="295">
        <v>0.65786963078430938</v>
      </c>
      <c r="S105" s="295">
        <v>0.65786963078430938</v>
      </c>
      <c r="T105" s="295">
        <v>0.65786963078430938</v>
      </c>
      <c r="U105" s="295">
        <v>0.65786963078430938</v>
      </c>
      <c r="V105" s="295">
        <v>0.65786963078430938</v>
      </c>
      <c r="W105" s="295">
        <v>0.65786963078430938</v>
      </c>
      <c r="X105" s="295">
        <v>0.65786963078430938</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5387378.0073057963</v>
      </c>
      <c r="E127" s="328"/>
      <c r="F127" s="328"/>
      <c r="G127" s="328"/>
      <c r="H127" s="328"/>
      <c r="I127" s="328"/>
      <c r="J127" s="328"/>
      <c r="K127" s="328"/>
      <c r="L127" s="328"/>
      <c r="M127" s="328"/>
      <c r="N127" s="328"/>
      <c r="O127" s="328">
        <f>SUM(O22:O125)</f>
        <v>3139.4249084472385</v>
      </c>
      <c r="P127" s="328"/>
      <c r="Q127" s="328"/>
      <c r="R127" s="328"/>
      <c r="S127" s="328"/>
      <c r="T127" s="328"/>
      <c r="U127" s="328"/>
      <c r="V127" s="328"/>
      <c r="W127" s="328"/>
      <c r="X127" s="328"/>
      <c r="Y127" s="329">
        <f>IF(Y21="kWh",SUMPRODUCT(D22:D125,Y22:Y125))</f>
        <v>1282243.5572396822</v>
      </c>
      <c r="Z127" s="329">
        <f>IF(Z21="kWh",SUMPRODUCT(D22:D125,Z22:Z125))</f>
        <v>312688.50307737658</v>
      </c>
      <c r="AA127" s="329">
        <f>IF(AA21="kW",SUMPRODUCT(N22:N125,O22:O125,AA22:AA125),SUMPRODUCT(D22:D125,AA22:AA125))</f>
        <v>6235.182689117858</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1282243.5572396822</v>
      </c>
      <c r="Z135" s="291">
        <f>SUMPRODUCT(E22:E125,Z22:Z125)</f>
        <v>312205.78706551454</v>
      </c>
      <c r="AA135" s="291">
        <f>IF(AA21="kW",SUMPRODUCT(N22:N125,P22:P125,AA22:AA125),SUMPRODUCT(E22:E125,AA22:AA125))</f>
        <v>6235.182689117858</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1282243.5572396822</v>
      </c>
      <c r="Z136" s="291">
        <f>SUMPRODUCT(F22:F125,Z22:Z125)</f>
        <v>312205.78706551454</v>
      </c>
      <c r="AA136" s="291">
        <f>IF(AA21="kW",SUMPRODUCT(N22:N125,Q22:Q125,AA22:AA125),SUMPRODUCT(F22:F125,AA22:AA125))</f>
        <v>6235.182689117858</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1279162.7931032982</v>
      </c>
      <c r="Z137" s="291">
        <f>SUMPRODUCT(G22:G125,Z22:Z125)</f>
        <v>278163.51046090375</v>
      </c>
      <c r="AA137" s="291">
        <f>IF(AA21="kW",SUMPRODUCT(N22:N125,R22:R125,AA22:AA125),SUMPRODUCT(G22:G125,AA22:AA125))</f>
        <v>6234.4887261084868</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1163987.7461049734</v>
      </c>
      <c r="Z138" s="291">
        <f>SUMPRODUCT(H22:H125,Z22:Z125)</f>
        <v>277569.02303328173</v>
      </c>
      <c r="AA138" s="291">
        <f>IF(AA21="kW",SUMPRODUCT(N22:N125,S22:S125,AA22:AA125),SUMPRODUCT(H22:H125,AA22:AA125))</f>
        <v>6234.4887261084868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933515.15695242677</v>
      </c>
      <c r="Z139" s="291">
        <f>SUMPRODUCT(I22:I125,Z22:Z125)</f>
        <v>277336.08819697925</v>
      </c>
      <c r="AA139" s="291">
        <f>IF(AA21="kW",SUMPRODUCT(N22:N125,T22:T125,AA22:AA125),SUMPRODUCT(I22:I125,AA22:AA125))</f>
        <v>6234.4887261084868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866486.53932546556</v>
      </c>
      <c r="Z140" s="291">
        <f>SUMPRODUCT(J22:J125,Z22:Z125)</f>
        <v>81681.623395047602</v>
      </c>
      <c r="AA140" s="291">
        <f>IF(AA21="kW",SUMPRODUCT(N22:N125,U22:U125,AA22:AA125),SUMPRODUCT(J22:J125,AA22:AA125))</f>
        <v>6221.8505374902506</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865548.6999130788</v>
      </c>
      <c r="Z141" s="291">
        <f>SUMPRODUCT(K22:K125,Z22:Z125)</f>
        <v>69707.871263110501</v>
      </c>
      <c r="AA141" s="291">
        <f>IF(AA21="kW",SUMPRODUCT(N22:N125,V22:V125,AA22:AA125),SUMPRODUCT(K22:K125,AA22:AA125))</f>
        <v>6088.0617083832776</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920248.05901266926</v>
      </c>
      <c r="Z142" s="291">
        <f>SUMPRODUCT(L22:L125,Z22:Z125)</f>
        <v>56981.674364402948</v>
      </c>
      <c r="AA142" s="291">
        <f>IF(AA21="kW",SUMPRODUCT(N22:N125,W22:W125,AA22:AA125),SUMPRODUCT(L22:L125,AA22:AA125))</f>
        <v>5800.9936146746704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750036.78490823449</v>
      </c>
      <c r="Z143" s="326">
        <f>SUMPRODUCT(M22:M125,Z22:Z125)</f>
        <v>56981.674364402948</v>
      </c>
      <c r="AA143" s="326">
        <f>IF(AA21="kW",SUMPRODUCT(N22:N125,X22:X125,AA22:AA125),SUMPRODUCT(M22:M125,AA22:AA125))</f>
        <v>5800.9936146746704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07" t="s">
        <v>211</v>
      </c>
      <c r="C147" s="909" t="s">
        <v>33</v>
      </c>
      <c r="D147" s="284" t="s">
        <v>422</v>
      </c>
      <c r="E147" s="911" t="s">
        <v>209</v>
      </c>
      <c r="F147" s="912"/>
      <c r="G147" s="912"/>
      <c r="H147" s="912"/>
      <c r="I147" s="912"/>
      <c r="J147" s="912"/>
      <c r="K147" s="912"/>
      <c r="L147" s="912"/>
      <c r="M147" s="913"/>
      <c r="N147" s="917" t="s">
        <v>213</v>
      </c>
      <c r="O147" s="284" t="s">
        <v>423</v>
      </c>
      <c r="P147" s="911" t="s">
        <v>212</v>
      </c>
      <c r="Q147" s="912"/>
      <c r="R147" s="912"/>
      <c r="S147" s="912"/>
      <c r="T147" s="912"/>
      <c r="U147" s="912"/>
      <c r="V147" s="912"/>
      <c r="W147" s="912"/>
      <c r="X147" s="913"/>
      <c r="Y147" s="914" t="s">
        <v>243</v>
      </c>
      <c r="Z147" s="915"/>
      <c r="AA147" s="915"/>
      <c r="AB147" s="915"/>
      <c r="AC147" s="915"/>
      <c r="AD147" s="915"/>
      <c r="AE147" s="915"/>
      <c r="AF147" s="915"/>
      <c r="AG147" s="915"/>
      <c r="AH147" s="915"/>
      <c r="AI147" s="915"/>
      <c r="AJ147" s="915"/>
      <c r="AK147" s="915"/>
      <c r="AL147" s="915"/>
      <c r="AM147" s="916"/>
    </row>
    <row r="148" spans="1:39" ht="60.75" customHeight="1">
      <c r="B148" s="908"/>
      <c r="C148" s="910"/>
      <c r="D148" s="285">
        <v>2012</v>
      </c>
      <c r="E148" s="285">
        <v>2013</v>
      </c>
      <c r="F148" s="285">
        <v>2014</v>
      </c>
      <c r="G148" s="285">
        <v>2015</v>
      </c>
      <c r="H148" s="285">
        <v>2016</v>
      </c>
      <c r="I148" s="285">
        <v>2017</v>
      </c>
      <c r="J148" s="285">
        <v>2018</v>
      </c>
      <c r="K148" s="285">
        <v>2019</v>
      </c>
      <c r="L148" s="285">
        <v>2020</v>
      </c>
      <c r="M148" s="285">
        <v>2021</v>
      </c>
      <c r="N148" s="91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50 - 999 kW</v>
      </c>
      <c r="AB148" s="285" t="str">
        <f>'1.  LRAMVA Summary'!G52</f>
        <v>General Service 1,000 - 4,999 kW</v>
      </c>
      <c r="AC148" s="285" t="str">
        <f>'1.  LRAMVA Summary'!H52</f>
        <v>Sentinel Lighting</v>
      </c>
      <c r="AD148" s="285" t="str">
        <f>'1.  LRAMVA Summary'!I52</f>
        <v>Street Lighting</v>
      </c>
      <c r="AE148" s="285" t="str">
        <f>'1.  LRAMVA Summary'!J52</f>
        <v>Unmetered Scattered Load</v>
      </c>
      <c r="AF148" s="285" t="str">
        <f>'1.  LRAMVA Summary'!K52</f>
        <v>Large Use</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160469.63859888</v>
      </c>
      <c r="E150" s="295">
        <v>160469.63859888</v>
      </c>
      <c r="F150" s="295">
        <v>160469.63859888</v>
      </c>
      <c r="G150" s="295">
        <v>158727.39266388022</v>
      </c>
      <c r="H150" s="295">
        <v>94922.156593140957</v>
      </c>
      <c r="I150" s="295">
        <v>0</v>
      </c>
      <c r="J150" s="295">
        <v>0</v>
      </c>
      <c r="K150" s="295">
        <v>0</v>
      </c>
      <c r="L150" s="295">
        <v>0</v>
      </c>
      <c r="M150" s="295">
        <v>0</v>
      </c>
      <c r="N150" s="291"/>
      <c r="O150" s="295">
        <v>23.843678473851099</v>
      </c>
      <c r="P150" s="295">
        <v>23.843678473851099</v>
      </c>
      <c r="Q150" s="295">
        <v>23.843678473851099</v>
      </c>
      <c r="R150" s="295">
        <v>21.895411967797671</v>
      </c>
      <c r="S150" s="295">
        <v>12.4803388884516</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5205.0656750035323</v>
      </c>
      <c r="E153" s="295">
        <v>5205.0656750035323</v>
      </c>
      <c r="F153" s="295">
        <v>5205.0656750035323</v>
      </c>
      <c r="G153" s="295">
        <v>5116.7400294448853</v>
      </c>
      <c r="H153" s="295">
        <v>0</v>
      </c>
      <c r="I153" s="295">
        <v>0</v>
      </c>
      <c r="J153" s="295">
        <v>0</v>
      </c>
      <c r="K153" s="295">
        <v>0</v>
      </c>
      <c r="L153" s="295">
        <v>0</v>
      </c>
      <c r="M153" s="295">
        <v>0</v>
      </c>
      <c r="N153" s="291"/>
      <c r="O153" s="295">
        <v>2.9684071454505352</v>
      </c>
      <c r="P153" s="295">
        <v>2.9684071454505352</v>
      </c>
      <c r="Q153" s="295">
        <v>2.9684071454505352</v>
      </c>
      <c r="R153" s="295">
        <v>2.8696369928500891</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351058.19430004642</v>
      </c>
      <c r="E156" s="295">
        <v>351058.19430004642</v>
      </c>
      <c r="F156" s="295">
        <v>351058.19430004642</v>
      </c>
      <c r="G156" s="295">
        <v>351058.19430004642</v>
      </c>
      <c r="H156" s="295">
        <v>351058.19430004642</v>
      </c>
      <c r="I156" s="295">
        <v>351058.19430004642</v>
      </c>
      <c r="J156" s="295">
        <v>351058.19430004642</v>
      </c>
      <c r="K156" s="295">
        <v>351058.19430004642</v>
      </c>
      <c r="L156" s="295">
        <v>351058.19430004642</v>
      </c>
      <c r="M156" s="295">
        <v>351058.19430004642</v>
      </c>
      <c r="N156" s="291"/>
      <c r="O156" s="295">
        <v>208.03691786154005</v>
      </c>
      <c r="P156" s="295">
        <v>208.03691786154005</v>
      </c>
      <c r="Q156" s="295">
        <v>208.03691786154005</v>
      </c>
      <c r="R156" s="295">
        <v>208.03691786154005</v>
      </c>
      <c r="S156" s="295">
        <v>208.03691786154005</v>
      </c>
      <c r="T156" s="295">
        <v>208.03691786154005</v>
      </c>
      <c r="U156" s="295">
        <v>208.03691786154005</v>
      </c>
      <c r="V156" s="295">
        <v>208.03691786154005</v>
      </c>
      <c r="W156" s="295">
        <v>208.03691786154005</v>
      </c>
      <c r="X156" s="295">
        <v>208.03691786154005</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2020.8654628632223</v>
      </c>
      <c r="E157" s="295">
        <v>2020.8654628632221</v>
      </c>
      <c r="F157" s="295">
        <v>2020.8654628632221</v>
      </c>
      <c r="G157" s="295">
        <v>2020.8654628632221</v>
      </c>
      <c r="H157" s="295">
        <v>2020.8654628632221</v>
      </c>
      <c r="I157" s="295">
        <v>2020.8654628632221</v>
      </c>
      <c r="J157" s="295">
        <v>2020.8654628632221</v>
      </c>
      <c r="K157" s="295">
        <v>2020.8654628632221</v>
      </c>
      <c r="L157" s="295">
        <v>2020.8654628632221</v>
      </c>
      <c r="M157" s="295">
        <v>2020.8654628632221</v>
      </c>
      <c r="N157" s="468"/>
      <c r="O157" s="295">
        <v>1.0903588484798925</v>
      </c>
      <c r="P157" s="295">
        <v>1.0903588484798925</v>
      </c>
      <c r="Q157" s="295">
        <v>1.0903588484798925</v>
      </c>
      <c r="R157" s="295">
        <v>1.0903588484798925</v>
      </c>
      <c r="S157" s="295">
        <v>1.0903588484798925</v>
      </c>
      <c r="T157" s="295">
        <v>1.0903588484798925</v>
      </c>
      <c r="U157" s="295">
        <v>1.0903588484798925</v>
      </c>
      <c r="V157" s="295">
        <v>1.0903588484798925</v>
      </c>
      <c r="W157" s="295">
        <v>1.0903588484798925</v>
      </c>
      <c r="X157" s="295">
        <v>1.0903588484798925</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9032.9890440363724</v>
      </c>
      <c r="E159" s="295">
        <v>9032.9890440363724</v>
      </c>
      <c r="F159" s="295">
        <v>9032.9890440363724</v>
      </c>
      <c r="G159" s="295">
        <v>9032.9890440363724</v>
      </c>
      <c r="H159" s="295">
        <v>8897.282028607724</v>
      </c>
      <c r="I159" s="295">
        <v>8897.282028607724</v>
      </c>
      <c r="J159" s="295">
        <v>4189.6998616871042</v>
      </c>
      <c r="K159" s="295">
        <v>4166.5767811437618</v>
      </c>
      <c r="L159" s="295">
        <v>4166.5767811437618</v>
      </c>
      <c r="M159" s="295">
        <v>4166.5767811437618</v>
      </c>
      <c r="N159" s="291"/>
      <c r="O159" s="295">
        <v>1.4885842663298177</v>
      </c>
      <c r="P159" s="295">
        <v>1.4885842663298177</v>
      </c>
      <c r="Q159" s="295">
        <v>1.4885842663298177</v>
      </c>
      <c r="R159" s="295">
        <v>1.4885842663298177</v>
      </c>
      <c r="S159" s="295">
        <v>1.4823006311658</v>
      </c>
      <c r="T159" s="295">
        <v>1.4823006311658</v>
      </c>
      <c r="U159" s="295">
        <v>1.2643256889851742</v>
      </c>
      <c r="V159" s="295">
        <v>1.2616860679185828</v>
      </c>
      <c r="W159" s="295">
        <v>1.2616860679185828</v>
      </c>
      <c r="X159" s="295">
        <v>1.2616860679185828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173021.20549496633</v>
      </c>
      <c r="E162" s="295">
        <v>173021.20549496633</v>
      </c>
      <c r="F162" s="295">
        <v>173021.20549496633</v>
      </c>
      <c r="G162" s="295">
        <v>173021.20549496633</v>
      </c>
      <c r="H162" s="295">
        <v>155535.05690021624</v>
      </c>
      <c r="I162" s="295">
        <v>126472.21697908115</v>
      </c>
      <c r="J162" s="295">
        <v>86267.023411564107</v>
      </c>
      <c r="K162" s="295">
        <v>86087.701562452479</v>
      </c>
      <c r="L162" s="295">
        <v>86087.701562452479</v>
      </c>
      <c r="M162" s="295">
        <v>43726.001384103722</v>
      </c>
      <c r="N162" s="291"/>
      <c r="O162" s="295">
        <v>9.5613330592791304</v>
      </c>
      <c r="P162" s="295">
        <v>9.5613330592791304</v>
      </c>
      <c r="Q162" s="295">
        <v>9.5613330592791304</v>
      </c>
      <c r="R162" s="295">
        <v>9.5613330592791304</v>
      </c>
      <c r="S162" s="295">
        <v>8.751672793403042</v>
      </c>
      <c r="T162" s="295">
        <v>7.4059775666836893</v>
      </c>
      <c r="U162" s="295">
        <v>5.5443584950461045</v>
      </c>
      <c r="V162" s="295">
        <v>5.5238879643255983</v>
      </c>
      <c r="W162" s="295">
        <v>5.5238879643255983</v>
      </c>
      <c r="X162" s="295">
        <v>3.5624162746899199</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v>362.39806742413344</v>
      </c>
      <c r="E174" s="295">
        <v>362.39806742413344</v>
      </c>
      <c r="F174" s="295">
        <v>362.39806742413344</v>
      </c>
      <c r="G174" s="295">
        <v>362.39806742413344</v>
      </c>
      <c r="H174" s="295">
        <v>362.39806742413344</v>
      </c>
      <c r="I174" s="295">
        <v>362.39806742413344</v>
      </c>
      <c r="J174" s="295">
        <v>362.39806742413344</v>
      </c>
      <c r="K174" s="295">
        <v>362.39806742413344</v>
      </c>
      <c r="L174" s="295">
        <v>362.39806742413344</v>
      </c>
      <c r="M174" s="295">
        <v>362.39806742413344</v>
      </c>
      <c r="N174" s="291"/>
      <c r="O174" s="295">
        <v>0.20494147892891862</v>
      </c>
      <c r="P174" s="295">
        <v>0.20494147892891862</v>
      </c>
      <c r="Q174" s="295">
        <v>0.20494147892891862</v>
      </c>
      <c r="R174" s="295">
        <v>0.20494147892891862</v>
      </c>
      <c r="S174" s="295">
        <v>0.20494147892891862</v>
      </c>
      <c r="T174" s="295">
        <v>0.20494147892891862</v>
      </c>
      <c r="U174" s="295">
        <v>0.20494147892891862</v>
      </c>
      <c r="V174" s="295">
        <v>0.20494147892891862</v>
      </c>
      <c r="W174" s="295">
        <v>0.20494147892891862</v>
      </c>
      <c r="X174" s="295">
        <v>0.20494147892891862</v>
      </c>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v>984.54719999999998</v>
      </c>
      <c r="E175" s="295">
        <v>984.54719999999998</v>
      </c>
      <c r="F175" s="295">
        <v>984.54719999999998</v>
      </c>
      <c r="G175" s="295">
        <v>984.54719999999998</v>
      </c>
      <c r="H175" s="295">
        <v>984.54719999999998</v>
      </c>
      <c r="I175" s="295">
        <v>984.54719999999998</v>
      </c>
      <c r="J175" s="295">
        <v>984.54719999999998</v>
      </c>
      <c r="K175" s="295">
        <v>984.54719999999998</v>
      </c>
      <c r="L175" s="295">
        <v>984.54719999999998</v>
      </c>
      <c r="M175" s="295">
        <v>984.54719999999998</v>
      </c>
      <c r="N175" s="291"/>
      <c r="O175" s="295">
        <v>0.58694159999999995</v>
      </c>
      <c r="P175" s="295">
        <v>0.58694159999999995</v>
      </c>
      <c r="Q175" s="295">
        <v>0.58694159999999995</v>
      </c>
      <c r="R175" s="295">
        <v>0.58694159999999995</v>
      </c>
      <c r="S175" s="295">
        <v>0.58694159999999995</v>
      </c>
      <c r="T175" s="295">
        <v>0.58694159999999995</v>
      </c>
      <c r="U175" s="295">
        <v>0.58694159999999995</v>
      </c>
      <c r="V175" s="295">
        <v>0.58694159999999995</v>
      </c>
      <c r="W175" s="295">
        <v>0.58694159999999995</v>
      </c>
      <c r="X175" s="295">
        <v>0.58694159999999995</v>
      </c>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1431943.4882602654</v>
      </c>
      <c r="E178" s="295">
        <v>1419829.6992896409</v>
      </c>
      <c r="F178" s="295">
        <v>1419829.6992896409</v>
      </c>
      <c r="G178" s="295">
        <v>1414204.469979381</v>
      </c>
      <c r="H178" s="295">
        <v>1414204.469979381</v>
      </c>
      <c r="I178" s="295">
        <v>1323944.1365599968</v>
      </c>
      <c r="J178" s="295">
        <v>1319985.2452982899</v>
      </c>
      <c r="K178" s="295">
        <v>1319985.2452982899</v>
      </c>
      <c r="L178" s="295">
        <v>1299288.1994775939</v>
      </c>
      <c r="M178" s="295">
        <v>1245903.034822101</v>
      </c>
      <c r="N178" s="295">
        <v>12</v>
      </c>
      <c r="O178" s="295">
        <v>294.23574479229995</v>
      </c>
      <c r="P178" s="295">
        <v>292.24193477116387</v>
      </c>
      <c r="Q178" s="295">
        <v>292.24193477116387</v>
      </c>
      <c r="R178" s="295">
        <v>290.54135406967612</v>
      </c>
      <c r="S178" s="295">
        <v>290.54135406967612</v>
      </c>
      <c r="T178" s="295">
        <v>263.25446981006297</v>
      </c>
      <c r="U178" s="295">
        <v>262.47138461090094</v>
      </c>
      <c r="V178" s="295">
        <v>262.47138461090094</v>
      </c>
      <c r="W178" s="295">
        <v>257.75177330253041</v>
      </c>
      <c r="X178" s="295">
        <v>247.191965130753</v>
      </c>
      <c r="Y178" s="467"/>
      <c r="Z178" s="469">
        <v>0.11</v>
      </c>
      <c r="AA178" s="469">
        <v>0.89</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331671.90247018001</v>
      </c>
      <c r="E179" s="295">
        <v>331671.90247018001</v>
      </c>
      <c r="F179" s="295">
        <v>330722.90247018001</v>
      </c>
      <c r="G179" s="295">
        <v>315781.90247018001</v>
      </c>
      <c r="H179" s="295">
        <v>315781.90247018001</v>
      </c>
      <c r="I179" s="295">
        <v>279577.63941718102</v>
      </c>
      <c r="J179" s="295">
        <v>277822.16259916103</v>
      </c>
      <c r="K179" s="295">
        <v>277822.16259916103</v>
      </c>
      <c r="L179" s="295">
        <v>259480.93599871101</v>
      </c>
      <c r="M179" s="295">
        <v>248986.02876900401</v>
      </c>
      <c r="N179" s="295">
        <f>N178</f>
        <v>12</v>
      </c>
      <c r="O179" s="295">
        <v>68.661324354000001</v>
      </c>
      <c r="P179" s="295">
        <v>68.661324354000001</v>
      </c>
      <c r="Q179" s="295">
        <v>68.361324354000004</v>
      </c>
      <c r="R179" s="295">
        <v>63.491324354</v>
      </c>
      <c r="S179" s="295">
        <v>63.491324354</v>
      </c>
      <c r="T179" s="295">
        <v>51.834176667999998</v>
      </c>
      <c r="U179" s="295">
        <v>51.602187374000003</v>
      </c>
      <c r="V179" s="295">
        <v>51.602187374000003</v>
      </c>
      <c r="W179" s="295">
        <v>45.638877605000005</v>
      </c>
      <c r="X179" s="295">
        <v>44.252598114999998</v>
      </c>
      <c r="Y179" s="411">
        <f>Y178</f>
        <v>0</v>
      </c>
      <c r="Z179" s="411">
        <f>Z178</f>
        <v>0.11</v>
      </c>
      <c r="AA179" s="411">
        <f t="shared" ref="AA179:AL179" si="46">AA178</f>
        <v>0.89</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886133.33233360201</v>
      </c>
      <c r="E181" s="295">
        <v>885883.36699243612</v>
      </c>
      <c r="F181" s="295">
        <v>885737.19074696722</v>
      </c>
      <c r="G181" s="295">
        <v>692098.29269356932</v>
      </c>
      <c r="H181" s="295">
        <v>692098.29269356932</v>
      </c>
      <c r="I181" s="295">
        <v>140460.76373865534</v>
      </c>
      <c r="J181" s="295">
        <v>140460.76373865534</v>
      </c>
      <c r="K181" s="295">
        <v>136748.18869330673</v>
      </c>
      <c r="L181" s="295">
        <v>136748.18869330673</v>
      </c>
      <c r="M181" s="295">
        <v>136748.18869330673</v>
      </c>
      <c r="N181" s="295">
        <v>12</v>
      </c>
      <c r="O181" s="295">
        <v>246.34013906338089</v>
      </c>
      <c r="P181" s="295">
        <v>246.22840220508417</v>
      </c>
      <c r="Q181" s="295">
        <v>246.22840220508417</v>
      </c>
      <c r="R181" s="295">
        <v>196.84932202514182</v>
      </c>
      <c r="S181" s="295">
        <v>196.84932202514182</v>
      </c>
      <c r="T181" s="295">
        <v>40.428779379040087</v>
      </c>
      <c r="U181" s="295">
        <v>40.428779379040087</v>
      </c>
      <c r="V181" s="295">
        <v>36.711074771626485</v>
      </c>
      <c r="W181" s="295">
        <v>36.711074771626485</v>
      </c>
      <c r="X181" s="295">
        <v>36.711074771626485</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v>24296.490111444</v>
      </c>
      <c r="E182" s="295">
        <v>24296.490111444</v>
      </c>
      <c r="F182" s="295">
        <v>24296.490111444</v>
      </c>
      <c r="G182" s="295">
        <v>17377.537406201998</v>
      </c>
      <c r="H182" s="295">
        <v>17377.537406201998</v>
      </c>
      <c r="I182" s="295">
        <v>2815.9263527640001</v>
      </c>
      <c r="J182" s="295">
        <v>2815.9263527640001</v>
      </c>
      <c r="K182" s="295">
        <v>2815.9263527640001</v>
      </c>
      <c r="L182" s="295">
        <v>2815.9263527640001</v>
      </c>
      <c r="M182" s="295">
        <v>2815.9263527640001</v>
      </c>
      <c r="N182" s="295">
        <f>N181</f>
        <v>12</v>
      </c>
      <c r="O182" s="295">
        <v>6.6610065790000004</v>
      </c>
      <c r="P182" s="295">
        <v>6.6610065790000004</v>
      </c>
      <c r="Q182" s="295">
        <v>6.6610065790000004</v>
      </c>
      <c r="R182" s="295">
        <v>4.8761964960000004</v>
      </c>
      <c r="S182" s="295">
        <v>4.8761964960000004</v>
      </c>
      <c r="T182" s="295">
        <v>0.76762327799999996</v>
      </c>
      <c r="U182" s="295">
        <v>0.76762327799999996</v>
      </c>
      <c r="V182" s="295">
        <v>0.76762327799999996</v>
      </c>
      <c r="W182" s="295">
        <v>0.76762327799999996</v>
      </c>
      <c r="X182" s="295">
        <v>0.76762327799999996</v>
      </c>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v>2211</v>
      </c>
      <c r="E199" s="295"/>
      <c r="F199" s="295"/>
      <c r="G199" s="295"/>
      <c r="H199" s="295"/>
      <c r="I199" s="295"/>
      <c r="J199" s="295"/>
      <c r="K199" s="295"/>
      <c r="L199" s="295"/>
      <c r="M199" s="295"/>
      <c r="N199" s="291"/>
      <c r="O199" s="295">
        <v>152</v>
      </c>
      <c r="P199" s="295"/>
      <c r="Q199" s="295"/>
      <c r="R199" s="295"/>
      <c r="S199" s="295"/>
      <c r="T199" s="295"/>
      <c r="U199" s="295"/>
      <c r="V199" s="295"/>
      <c r="W199" s="295"/>
      <c r="X199" s="295"/>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1</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v>1</v>
      </c>
      <c r="AC209" s="415"/>
      <c r="AD209" s="415"/>
      <c r="AE209" s="415"/>
      <c r="AF209" s="415"/>
      <c r="AG209" s="415"/>
      <c r="AH209" s="415"/>
      <c r="AI209" s="415"/>
      <c r="AJ209" s="415"/>
      <c r="AK209" s="415"/>
      <c r="AL209" s="415"/>
      <c r="AM209" s="296">
        <f>SUM(Y209:AL209)</f>
        <v>1</v>
      </c>
    </row>
    <row r="210" spans="1:39" ht="15" outlineLevel="1">
      <c r="B210" s="294" t="s">
        <v>244</v>
      </c>
      <c r="C210" s="291" t="s">
        <v>163</v>
      </c>
      <c r="D210" s="295">
        <v>8280</v>
      </c>
      <c r="E210" s="295">
        <v>8280</v>
      </c>
      <c r="F210" s="295">
        <v>8280</v>
      </c>
      <c r="G210" s="295">
        <v>8280</v>
      </c>
      <c r="H210" s="295">
        <v>8280</v>
      </c>
      <c r="I210" s="295">
        <v>8280</v>
      </c>
      <c r="J210" s="295">
        <v>8280</v>
      </c>
      <c r="K210" s="295">
        <v>8280</v>
      </c>
      <c r="L210" s="295">
        <v>8280</v>
      </c>
      <c r="M210" s="295">
        <v>8280</v>
      </c>
      <c r="N210" s="295">
        <f>N209</f>
        <v>12</v>
      </c>
      <c r="O210" s="295">
        <v>9.8324999999999996</v>
      </c>
      <c r="P210" s="295">
        <v>9.8324999999999996</v>
      </c>
      <c r="Q210" s="295">
        <v>9.8324999999999996</v>
      </c>
      <c r="R210" s="295">
        <v>9.8324999999999996</v>
      </c>
      <c r="S210" s="295">
        <v>9.8324999999999996</v>
      </c>
      <c r="T210" s="295">
        <v>9.8324999999999996</v>
      </c>
      <c r="U210" s="295">
        <v>9.8324999999999996</v>
      </c>
      <c r="V210" s="295">
        <v>9.8324999999999996</v>
      </c>
      <c r="W210" s="295">
        <v>9.8324999999999996</v>
      </c>
      <c r="X210" s="295">
        <v>9.8324999999999996</v>
      </c>
      <c r="Y210" s="411">
        <f>Y209</f>
        <v>0</v>
      </c>
      <c r="Z210" s="411">
        <f>Z209</f>
        <v>0</v>
      </c>
      <c r="AA210" s="411">
        <f t="shared" ref="AA210:AL210" si="56">AA209</f>
        <v>0</v>
      </c>
      <c r="AB210" s="411">
        <f t="shared" si="56"/>
        <v>1</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45884.914999999994</v>
      </c>
      <c r="E215" s="295">
        <v>0</v>
      </c>
      <c r="F215" s="295">
        <v>0</v>
      </c>
      <c r="G215" s="295">
        <v>0</v>
      </c>
      <c r="H215" s="295">
        <v>0</v>
      </c>
      <c r="I215" s="295">
        <v>0</v>
      </c>
      <c r="J215" s="295">
        <v>0</v>
      </c>
      <c r="K215" s="295">
        <v>0</v>
      </c>
      <c r="L215" s="295">
        <v>0</v>
      </c>
      <c r="M215" s="295">
        <v>0</v>
      </c>
      <c r="N215" s="291"/>
      <c r="O215" s="295">
        <v>1932.6532503999999</v>
      </c>
      <c r="P215" s="295">
        <v>0</v>
      </c>
      <c r="Q215" s="295">
        <v>0</v>
      </c>
      <c r="R215" s="295">
        <v>0</v>
      </c>
      <c r="S215" s="295">
        <v>0</v>
      </c>
      <c r="T215" s="295">
        <v>0</v>
      </c>
      <c r="U215" s="295">
        <v>0</v>
      </c>
      <c r="V215" s="295">
        <v>0</v>
      </c>
      <c r="W215" s="295">
        <v>0</v>
      </c>
      <c r="X215" s="295">
        <v>0</v>
      </c>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1</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28760.740005493164</v>
      </c>
      <c r="E219" s="295">
        <v>28760.739990234375</v>
      </c>
      <c r="F219" s="295">
        <v>28760.739990234375</v>
      </c>
      <c r="G219" s="295">
        <v>28760.740005493164</v>
      </c>
      <c r="H219" s="295">
        <v>28760.740005493164</v>
      </c>
      <c r="I219" s="295">
        <v>28760.740005493164</v>
      </c>
      <c r="J219" s="295">
        <v>28760.740005493164</v>
      </c>
      <c r="K219" s="295">
        <v>28760.740005493164</v>
      </c>
      <c r="L219" s="295">
        <v>12922.740005493162</v>
      </c>
      <c r="M219" s="295">
        <v>12922.740005493162</v>
      </c>
      <c r="N219" s="291"/>
      <c r="O219" s="295">
        <v>2.4492036057636151</v>
      </c>
      <c r="P219" s="295">
        <v>2.4492036057636151</v>
      </c>
      <c r="Q219" s="295">
        <v>2.4492036057636151</v>
      </c>
      <c r="R219" s="295">
        <v>2.4492036057636151</v>
      </c>
      <c r="S219" s="295">
        <v>2.4492036057636151</v>
      </c>
      <c r="T219" s="295">
        <v>2.4492036057636151</v>
      </c>
      <c r="U219" s="295">
        <v>2.4492036057636151</v>
      </c>
      <c r="V219" s="295">
        <v>2.4492036057636151</v>
      </c>
      <c r="W219" s="295">
        <v>1.626478309277446</v>
      </c>
      <c r="X219" s="295">
        <v>1.626478309277446</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2008</v>
      </c>
      <c r="E220" s="295">
        <v>2008</v>
      </c>
      <c r="F220" s="295">
        <v>1946.3999940000001</v>
      </c>
      <c r="G220" s="295">
        <v>1940.8000030000001</v>
      </c>
      <c r="H220" s="295">
        <v>1638.1063999999999</v>
      </c>
      <c r="I220" s="295">
        <v>1509.159576</v>
      </c>
      <c r="J220" s="295">
        <v>1380.2127379999999</v>
      </c>
      <c r="K220" s="295">
        <v>1380.2127379999999</v>
      </c>
      <c r="L220" s="295">
        <v>1380.2127379999999</v>
      </c>
      <c r="M220" s="295">
        <v>154</v>
      </c>
      <c r="N220" s="468"/>
      <c r="O220" s="295">
        <v>0.26140000699999999</v>
      </c>
      <c r="P220" s="295">
        <v>0.26140000699999999</v>
      </c>
      <c r="Q220" s="295">
        <v>0.25823676400000001</v>
      </c>
      <c r="R220" s="295">
        <v>0.25794919599999999</v>
      </c>
      <c r="S220" s="295">
        <v>0.24219333600000001</v>
      </c>
      <c r="T220" s="295">
        <v>0.23546567500000001</v>
      </c>
      <c r="U220" s="295">
        <v>0.22873801699999999</v>
      </c>
      <c r="V220" s="295">
        <v>0.22873801699999999</v>
      </c>
      <c r="W220" s="295">
        <v>0.22873801699999999</v>
      </c>
      <c r="X220" s="295">
        <v>0.16490000499999999</v>
      </c>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825446.15848603402</v>
      </c>
      <c r="E233" s="295">
        <v>825446.15848603402</v>
      </c>
      <c r="F233" s="295">
        <v>825446.15848603402</v>
      </c>
      <c r="G233" s="295">
        <v>825446.15848603402</v>
      </c>
      <c r="H233" s="295">
        <v>825446.15848603402</v>
      </c>
      <c r="I233" s="295">
        <v>825446.15848603402</v>
      </c>
      <c r="J233" s="295">
        <v>825446.15848603402</v>
      </c>
      <c r="K233" s="295">
        <v>825446.15848603402</v>
      </c>
      <c r="L233" s="295">
        <v>825446.15848603402</v>
      </c>
      <c r="M233" s="295">
        <v>825446.15848603402</v>
      </c>
      <c r="N233" s="295">
        <v>12</v>
      </c>
      <c r="O233" s="295">
        <v>161.31002889993789</v>
      </c>
      <c r="P233" s="295">
        <v>161.31002889993789</v>
      </c>
      <c r="Q233" s="295">
        <v>161.31002889993789</v>
      </c>
      <c r="R233" s="295">
        <v>161.31002889993789</v>
      </c>
      <c r="S233" s="295">
        <v>161.31002889993789</v>
      </c>
      <c r="T233" s="295">
        <v>161.31002889993789</v>
      </c>
      <c r="U233" s="295">
        <v>161.31002889993789</v>
      </c>
      <c r="V233" s="295">
        <v>161.31002889993789</v>
      </c>
      <c r="W233" s="295">
        <v>161.31002889993789</v>
      </c>
      <c r="X233" s="295">
        <v>161.31002889993789</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4288790.9305102387</v>
      </c>
      <c r="E255" s="329"/>
      <c r="F255" s="329"/>
      <c r="G255" s="329"/>
      <c r="H255" s="329"/>
      <c r="I255" s="329"/>
      <c r="J255" s="329"/>
      <c r="K255" s="329"/>
      <c r="L255" s="329"/>
      <c r="M255" s="329"/>
      <c r="N255" s="329"/>
      <c r="O255" s="329">
        <f>SUM(O150:O253)</f>
        <v>3122.1857604352417</v>
      </c>
      <c r="P255" s="329"/>
      <c r="Q255" s="329"/>
      <c r="R255" s="329"/>
      <c r="S255" s="329"/>
      <c r="T255" s="329"/>
      <c r="U255" s="329"/>
      <c r="V255" s="329"/>
      <c r="W255" s="329"/>
      <c r="X255" s="329"/>
      <c r="Y255" s="329">
        <f>IF(Y149="kWh",SUMPRODUCT(D150:D253,Y150:Y253))</f>
        <v>732923.64384871337</v>
      </c>
      <c r="Z255" s="329">
        <f>IF(Z149="kWh",SUMPRODUCT(D150:D253,Z150:Z253))</f>
        <v>1104427.515425395</v>
      </c>
      <c r="AA255" s="329">
        <f>IF(AA149="kW",SUMPRODUCT(N150:N253,O150:O253,AA150:AA253),SUMPRODUCT(D150:D253,AA150:AA253))</f>
        <v>5811.4610452817378</v>
      </c>
      <c r="AB255" s="329">
        <f>IF(AB149="kW",SUMPRODUCT(N150:N253,O150:O253,AB150:AB253),SUMPRODUCT(D150:D253,AB150:AB253))</f>
        <v>117.99</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732923.64383345458</v>
      </c>
      <c r="Z265" s="291">
        <f>SUMPRODUCT(E150:E253,Z150:Z253)</f>
        <v>1102845.0332974603</v>
      </c>
      <c r="AA265" s="291">
        <f>IF(AA149="kW",SUMPRODUCT(N150:N253,P150:P253,AA150:AA253),SUMPRODUCT(E150:E253,AA150:AA253))</f>
        <v>5790.1671542560052</v>
      </c>
      <c r="AB265" s="291">
        <f>IF(AB149="kW",SUMPRODUCT(N150:N253,P150:P253,AB150:AB253),SUMPRODUCT(E150:E253,AB150:AB253))</f>
        <v>117.99</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732862.04382745456</v>
      </c>
      <c r="Z266" s="291">
        <f>SUMPRODUCT(F150:F253,Z150:Z253)</f>
        <v>1102594.4670519915</v>
      </c>
      <c r="AA266" s="291">
        <f>IF(AA149="kW",SUMPRODUCT(N150:N253,Q150:Q253,AA150:AA253),SUMPRODUCT(F150:F253,AA150:AA253))</f>
        <v>5786.9631542560046</v>
      </c>
      <c r="AB266" s="291">
        <f>IF(AB149="kW",SUMPRODUCT(N150:N253,Q150:Q253,AB150:AB253),SUMPRODUCT(F150:F253,AB150:AB253))</f>
        <v>117.99</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731025.87227115489</v>
      </c>
      <c r="Z267" s="291">
        <f>SUMPRODUCT(G150:G253,Z150:Z253)</f>
        <v>899774.33106922288</v>
      </c>
      <c r="AA267" s="291">
        <f>IF(AA149="kW",SUMPRODUCT(N150:N253,R150:R253,AA150:AA253),SUMPRODUCT(G150:G253,AA150:AA253))</f>
        <v>5716.789352364116</v>
      </c>
      <c r="AB267" s="291">
        <f>IF(AB149="kW",SUMPRODUCT(N150:N253,R150:R253,AB150:AB253),SUMPRODUCT(G150:G253,AB150:AB253))</f>
        <v>117.99</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644179.34695779206</v>
      </c>
      <c r="Z268" s="291">
        <f>SUMPRODUCT(H150:H253,Z150:Z253)</f>
        <v>899774.33106922288</v>
      </c>
      <c r="AA268" s="291">
        <f>IF(AA149="kW",SUMPRODUCT(N150:N253,S150:S253,AA150:AA253),SUMPRODUCT(H150:H253,AA150:AA253))</f>
        <v>5716.789352364116</v>
      </c>
      <c r="AB268" s="291">
        <f>IF(AB149="kW",SUMPRODUCT(N150:N253,S150:S253,AB150:AB253),SUMPRODUCT(H150:H253,AB150:AB253))</f>
        <v>117.99</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520065.40361951583</v>
      </c>
      <c r="Z269" s="291">
        <f>SUMPRODUCT(I150:I253,Z150:Z253)</f>
        <v>319664.08544890891</v>
      </c>
      <c r="AA269" s="291">
        <f>IF(AA149="kW",SUMPRODUCT(N150:N253,T150:T253,AA150:AA253),SUMPRODUCT(I150:I253,AA150:AA253))</f>
        <v>5300.8670911849667</v>
      </c>
      <c r="AB269" s="291">
        <f>IF(AB149="kW",SUMPRODUCT(N150:N253,T150:T253,AB150:AB253),SUMPRODUCT(I150:I253,AB150:AB253))</f>
        <v>117.99</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475023.68104707811</v>
      </c>
      <c r="Z270" s="291">
        <f>SUMPRODUCT(J150:J253,Z150:Z253)</f>
        <v>319035.50496013893</v>
      </c>
      <c r="AA270" s="291">
        <f>IF(AA149="kW",SUMPRODUCT(N150:N253,U150:U253,AA150:AA253),SUMPRODUCT(J150:J253,AA150:AA253))</f>
        <v>5290.0260955979966</v>
      </c>
      <c r="AB270" s="291">
        <f>IF(AB149="kW",SUMPRODUCT(N150:N253,U150:U253,AB150:AB253),SUMPRODUCT(J150:J253,AB150:AB253))</f>
        <v>117.99</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474821.23611742316</v>
      </c>
      <c r="Z271" s="291">
        <f>SUMPRODUCT(K150:K253,Z150:Z253)</f>
        <v>315322.92991479032</v>
      </c>
      <c r="AA271" s="291">
        <f>IF(AA149="kW",SUMPRODUCT(N150:N253,V150:V253,AA150:AA253),SUMPRODUCT(K150:K253,AA150:AA253))</f>
        <v>5290.0260955979966</v>
      </c>
      <c r="AB271" s="291">
        <f>IF(AB149="kW",SUMPRODUCT(N150:N253,V150:V253,AB150:AB253),SUMPRODUCT(K150:K253,AB150:AB253))</f>
        <v>117.99</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458983.23611742316</v>
      </c>
      <c r="Z272" s="326">
        <f>SUMPRODUCT(L150:L253,Z150:Z253)</f>
        <v>311028.71994846431</v>
      </c>
      <c r="AA272" s="326">
        <f>IF(AA149="kW",SUMPRODUCT(N150:N253,W150:W253,AA150:AA253),SUMPRODUCT(L150:L253,AA150:AA253))</f>
        <v>5175.9324984916802</v>
      </c>
      <c r="AB272" s="326">
        <f>IF(AB149="kW",SUMPRODUCT(N150:N253,W150:W253,AB150:AB253),SUMPRODUCT(L150:L253,AB150:AB253))</f>
        <v>117.99</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07" t="s">
        <v>211</v>
      </c>
      <c r="C276" s="909" t="s">
        <v>33</v>
      </c>
      <c r="D276" s="284" t="s">
        <v>422</v>
      </c>
      <c r="E276" s="911" t="s">
        <v>209</v>
      </c>
      <c r="F276" s="912"/>
      <c r="G276" s="912"/>
      <c r="H276" s="912"/>
      <c r="I276" s="912"/>
      <c r="J276" s="912"/>
      <c r="K276" s="912"/>
      <c r="L276" s="912"/>
      <c r="M276" s="913"/>
      <c r="N276" s="917" t="s">
        <v>213</v>
      </c>
      <c r="O276" s="284" t="s">
        <v>423</v>
      </c>
      <c r="P276" s="911" t="s">
        <v>212</v>
      </c>
      <c r="Q276" s="912"/>
      <c r="R276" s="912"/>
      <c r="S276" s="912"/>
      <c r="T276" s="912"/>
      <c r="U276" s="912"/>
      <c r="V276" s="912"/>
      <c r="W276" s="912"/>
      <c r="X276" s="913"/>
      <c r="Y276" s="914" t="s">
        <v>243</v>
      </c>
      <c r="Z276" s="915"/>
      <c r="AA276" s="915"/>
      <c r="AB276" s="915"/>
      <c r="AC276" s="915"/>
      <c r="AD276" s="915"/>
      <c r="AE276" s="915"/>
      <c r="AF276" s="915"/>
      <c r="AG276" s="915"/>
      <c r="AH276" s="915"/>
      <c r="AI276" s="915"/>
      <c r="AJ276" s="915"/>
      <c r="AK276" s="915"/>
      <c r="AL276" s="915"/>
      <c r="AM276" s="916"/>
    </row>
    <row r="277" spans="1:39" ht="60.75" customHeight="1">
      <c r="B277" s="908"/>
      <c r="C277" s="910"/>
      <c r="D277" s="285">
        <v>2013</v>
      </c>
      <c r="E277" s="285">
        <v>2014</v>
      </c>
      <c r="F277" s="285">
        <v>2015</v>
      </c>
      <c r="G277" s="285">
        <v>2016</v>
      </c>
      <c r="H277" s="285">
        <v>2017</v>
      </c>
      <c r="I277" s="285">
        <v>2018</v>
      </c>
      <c r="J277" s="285">
        <v>2019</v>
      </c>
      <c r="K277" s="285">
        <v>2020</v>
      </c>
      <c r="L277" s="285">
        <v>2021</v>
      </c>
      <c r="M277" s="285">
        <v>2022</v>
      </c>
      <c r="N277" s="91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50 - 999 kW</v>
      </c>
      <c r="AB277" s="285" t="str">
        <f>'1.  LRAMVA Summary'!G52</f>
        <v>General Service 1,000 - 4,999 kW</v>
      </c>
      <c r="AC277" s="285" t="str">
        <f>'1.  LRAMVA Summary'!H52</f>
        <v>Sentinel Lighting</v>
      </c>
      <c r="AD277" s="285" t="str">
        <f>'1.  LRAMVA Summary'!I52</f>
        <v>Street Lighting</v>
      </c>
      <c r="AE277" s="285" t="str">
        <f>'1.  LRAMVA Summary'!J52</f>
        <v>Unmetered Scattered Load</v>
      </c>
      <c r="AF277" s="285" t="str">
        <f>'1.  LRAMVA Summary'!K52</f>
        <v>Large Use</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98115.901713630781</v>
      </c>
      <c r="E279" s="295">
        <v>98115.901713630781</v>
      </c>
      <c r="F279" s="295">
        <v>98115.901713630781</v>
      </c>
      <c r="G279" s="295">
        <v>97500.63460363078</v>
      </c>
      <c r="H279" s="295">
        <v>59481.724362477813</v>
      </c>
      <c r="I279" s="295">
        <v>0</v>
      </c>
      <c r="J279" s="295">
        <v>0</v>
      </c>
      <c r="K279" s="295">
        <v>0</v>
      </c>
      <c r="L279" s="295">
        <v>0</v>
      </c>
      <c r="M279" s="295">
        <v>0</v>
      </c>
      <c r="N279" s="291"/>
      <c r="O279" s="295">
        <v>16.129886817201811</v>
      </c>
      <c r="P279" s="295">
        <v>16.129886817201811</v>
      </c>
      <c r="Q279" s="295">
        <v>16.129886817201811</v>
      </c>
      <c r="R279" s="295">
        <v>15.501182639201811</v>
      </c>
      <c r="S279" s="295">
        <v>8.7419576779251571</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29555.19024</v>
      </c>
      <c r="E282" s="295">
        <v>29555.19024</v>
      </c>
      <c r="F282" s="295">
        <v>29555.19024</v>
      </c>
      <c r="G282" s="295">
        <v>29555.19024</v>
      </c>
      <c r="H282" s="295">
        <v>0</v>
      </c>
      <c r="I282" s="295">
        <v>0</v>
      </c>
      <c r="J282" s="295">
        <v>0</v>
      </c>
      <c r="K282" s="295">
        <v>0</v>
      </c>
      <c r="L282" s="295">
        <v>0</v>
      </c>
      <c r="M282" s="295">
        <v>0</v>
      </c>
      <c r="N282" s="291"/>
      <c r="O282" s="295">
        <v>16.575527919999999</v>
      </c>
      <c r="P282" s="295">
        <v>16.575527919999999</v>
      </c>
      <c r="Q282" s="295">
        <v>16.575527919999999</v>
      </c>
      <c r="R282" s="295">
        <v>16.575527919999999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280187.692003462</v>
      </c>
      <c r="E285" s="295">
        <v>280187.692003462</v>
      </c>
      <c r="F285" s="295">
        <v>280187.692003462</v>
      </c>
      <c r="G285" s="295">
        <v>280187.692003462</v>
      </c>
      <c r="H285" s="295">
        <v>280187.692003462</v>
      </c>
      <c r="I285" s="295">
        <v>280187.692003462</v>
      </c>
      <c r="J285" s="295">
        <v>280187.692003462</v>
      </c>
      <c r="K285" s="295">
        <v>280187.692003462</v>
      </c>
      <c r="L285" s="295">
        <v>280187.692003462</v>
      </c>
      <c r="M285" s="295">
        <v>280187.692003462</v>
      </c>
      <c r="N285" s="291"/>
      <c r="O285" s="295">
        <v>170.413382063</v>
      </c>
      <c r="P285" s="295">
        <v>170.413382063</v>
      </c>
      <c r="Q285" s="295">
        <v>170.413382063</v>
      </c>
      <c r="R285" s="295">
        <v>170.413382063</v>
      </c>
      <c r="S285" s="295">
        <v>170.413382063</v>
      </c>
      <c r="T285" s="295">
        <v>170.413382063</v>
      </c>
      <c r="U285" s="295">
        <v>170.413382063</v>
      </c>
      <c r="V285" s="295">
        <v>170.413382063</v>
      </c>
      <c r="W285" s="295">
        <v>170.413382063</v>
      </c>
      <c r="X285" s="295">
        <v>170.413382063</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13356.87458109</v>
      </c>
      <c r="E286" s="295">
        <v>13356.87458109</v>
      </c>
      <c r="F286" s="295">
        <v>13356.87458109</v>
      </c>
      <c r="G286" s="295">
        <v>13356.87458109</v>
      </c>
      <c r="H286" s="295">
        <v>13356.87458109</v>
      </c>
      <c r="I286" s="295">
        <v>13356.87458109</v>
      </c>
      <c r="J286" s="295">
        <v>13356.87458109</v>
      </c>
      <c r="K286" s="295">
        <v>13356.87458109</v>
      </c>
      <c r="L286" s="295">
        <v>13356.87458109</v>
      </c>
      <c r="M286" s="295">
        <v>13356.87458109</v>
      </c>
      <c r="N286" s="468"/>
      <c r="O286" s="295">
        <v>7.8525974109999988</v>
      </c>
      <c r="P286" s="295">
        <v>7.8525974109999988</v>
      </c>
      <c r="Q286" s="295">
        <v>7.8525974109999988</v>
      </c>
      <c r="R286" s="295">
        <v>7.8525974109999988</v>
      </c>
      <c r="S286" s="295">
        <v>7.8525974109999988</v>
      </c>
      <c r="T286" s="295">
        <v>7.8525974109999988</v>
      </c>
      <c r="U286" s="295">
        <v>7.8525974109999988</v>
      </c>
      <c r="V286" s="295">
        <v>7.8525974109999988</v>
      </c>
      <c r="W286" s="295">
        <v>7.8525974109999988</v>
      </c>
      <c r="X286" s="295">
        <v>7.8525974109999988</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49794.256631468001</v>
      </c>
      <c r="E288" s="295">
        <v>49794.256631468001</v>
      </c>
      <c r="F288" s="295">
        <v>47875.391251547997</v>
      </c>
      <c r="G288" s="295">
        <v>40560.336003883</v>
      </c>
      <c r="H288" s="295">
        <v>40560.336003883</v>
      </c>
      <c r="I288" s="295">
        <v>40560.336003883</v>
      </c>
      <c r="J288" s="295">
        <v>40560.336003883</v>
      </c>
      <c r="K288" s="295">
        <v>40526.533220862002</v>
      </c>
      <c r="L288" s="295">
        <v>29469.601433248001</v>
      </c>
      <c r="M288" s="295">
        <v>29469.601433248001</v>
      </c>
      <c r="N288" s="291"/>
      <c r="O288" s="295">
        <v>3.337368036</v>
      </c>
      <c r="P288" s="295">
        <v>3.337368036</v>
      </c>
      <c r="Q288" s="295">
        <v>3.21690685</v>
      </c>
      <c r="R288" s="295">
        <v>2.7576874400000002</v>
      </c>
      <c r="S288" s="295">
        <v>2.7576874400000002</v>
      </c>
      <c r="T288" s="295">
        <v>2.7576874400000002</v>
      </c>
      <c r="U288" s="295">
        <v>2.7576874400000002</v>
      </c>
      <c r="V288" s="295">
        <v>2.7538286740000002</v>
      </c>
      <c r="W288" s="295">
        <v>2.0597043610000001</v>
      </c>
      <c r="X288" s="295">
        <v>2.0597043610000001</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152</v>
      </c>
      <c r="E289" s="295">
        <v>152</v>
      </c>
      <c r="F289" s="295">
        <v>145</v>
      </c>
      <c r="G289" s="295">
        <v>125</v>
      </c>
      <c r="H289" s="295">
        <v>125</v>
      </c>
      <c r="I289" s="295">
        <v>125</v>
      </c>
      <c r="J289" s="295">
        <v>125</v>
      </c>
      <c r="K289" s="295">
        <v>125</v>
      </c>
      <c r="L289" s="295">
        <v>105</v>
      </c>
      <c r="M289" s="295">
        <v>105</v>
      </c>
      <c r="N289" s="468"/>
      <c r="O289" s="295">
        <v>1.0999999999999999E-2</v>
      </c>
      <c r="P289" s="295">
        <v>1.0999999999999999E-2</v>
      </c>
      <c r="Q289" s="295">
        <v>0.01</v>
      </c>
      <c r="R289" s="295">
        <v>8.9999999999999993E-3</v>
      </c>
      <c r="S289" s="295">
        <v>8.9999999999999993E-3</v>
      </c>
      <c r="T289" s="295">
        <v>8.9999999999999993E-3</v>
      </c>
      <c r="U289" s="295">
        <v>8.9999999999999993E-3</v>
      </c>
      <c r="V289" s="295">
        <v>8.9999999999999993E-3</v>
      </c>
      <c r="W289" s="295">
        <v>8.0000000000000002E-3</v>
      </c>
      <c r="X289" s="295">
        <v>8.0000000000000002E-3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110989.20702666001</v>
      </c>
      <c r="E291" s="295">
        <v>110989.20702666001</v>
      </c>
      <c r="F291" s="295">
        <v>104301.84006360501</v>
      </c>
      <c r="G291" s="295">
        <v>81479.554077349996</v>
      </c>
      <c r="H291" s="295">
        <v>81479.554077349996</v>
      </c>
      <c r="I291" s="295">
        <v>81479.554077349996</v>
      </c>
      <c r="J291" s="295">
        <v>81479.554077349996</v>
      </c>
      <c r="K291" s="295">
        <v>81383.534577753002</v>
      </c>
      <c r="L291" s="295">
        <v>68438.824265980002</v>
      </c>
      <c r="M291" s="295">
        <v>68438.824265980002</v>
      </c>
      <c r="N291" s="291"/>
      <c r="O291" s="295">
        <v>7.6469659329999997</v>
      </c>
      <c r="P291" s="295">
        <v>7.6469659329999997</v>
      </c>
      <c r="Q291" s="295">
        <v>7.2271510980000002</v>
      </c>
      <c r="R291" s="295">
        <v>5.7944296250000003</v>
      </c>
      <c r="S291" s="295">
        <v>5.7944296250000003</v>
      </c>
      <c r="T291" s="295">
        <v>5.7944296250000003</v>
      </c>
      <c r="U291" s="295">
        <v>5.7944296250000003</v>
      </c>
      <c r="V291" s="295">
        <v>5.7834684950000002</v>
      </c>
      <c r="W291" s="295">
        <v>4.9708345449999998</v>
      </c>
      <c r="X291" s="295">
        <v>4.9708345449999998</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v>4700.0771999999997</v>
      </c>
      <c r="E304" s="295">
        <v>4700.0771999999997</v>
      </c>
      <c r="F304" s="295">
        <v>4700.0771999999997</v>
      </c>
      <c r="G304" s="295">
        <v>4700.0771999999997</v>
      </c>
      <c r="H304" s="295">
        <v>4700.0771999999997</v>
      </c>
      <c r="I304" s="295">
        <v>4700.0771999999997</v>
      </c>
      <c r="J304" s="295">
        <v>4700.0771999999997</v>
      </c>
      <c r="K304" s="295">
        <v>4700.0771999999997</v>
      </c>
      <c r="L304" s="295">
        <v>4700.0771999999997</v>
      </c>
      <c r="M304" s="295">
        <v>4700.0771999999997</v>
      </c>
      <c r="N304" s="291"/>
      <c r="O304" s="295">
        <v>1.6263576</v>
      </c>
      <c r="P304" s="295">
        <v>1.6263576</v>
      </c>
      <c r="Q304" s="295">
        <v>1.6263576</v>
      </c>
      <c r="R304" s="295">
        <v>1.6263576</v>
      </c>
      <c r="S304" s="295">
        <v>1.6263576</v>
      </c>
      <c r="T304" s="295">
        <v>1.6263576</v>
      </c>
      <c r="U304" s="295">
        <v>1.6263576</v>
      </c>
      <c r="V304" s="295">
        <v>1.6263576</v>
      </c>
      <c r="W304" s="295">
        <v>1.6263576</v>
      </c>
      <c r="X304" s="295">
        <v>1.6263576</v>
      </c>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1155942.7047252001</v>
      </c>
      <c r="E307" s="295">
        <v>1125306.3648971801</v>
      </c>
      <c r="F307" s="295">
        <v>1093173.10188893</v>
      </c>
      <c r="G307" s="295">
        <v>1092091.42039289</v>
      </c>
      <c r="H307" s="295">
        <v>1028583.11937843</v>
      </c>
      <c r="I307" s="295">
        <v>1016710.82698205</v>
      </c>
      <c r="J307" s="295">
        <v>1016710.82698205</v>
      </c>
      <c r="K307" s="295">
        <v>1016268.85835733</v>
      </c>
      <c r="L307" s="295">
        <v>1012818.68915938</v>
      </c>
      <c r="M307" s="295">
        <v>957235.58719274797</v>
      </c>
      <c r="N307" s="295">
        <v>12</v>
      </c>
      <c r="O307" s="295">
        <v>243.66200890100001</v>
      </c>
      <c r="P307" s="295">
        <v>233.82470308399999</v>
      </c>
      <c r="Q307" s="295">
        <v>223.49435806</v>
      </c>
      <c r="R307" s="295">
        <v>223.14907649599999</v>
      </c>
      <c r="S307" s="295">
        <v>202.81865455100001</v>
      </c>
      <c r="T307" s="295">
        <v>200.22631647200001</v>
      </c>
      <c r="U307" s="295">
        <v>200.22631647200001</v>
      </c>
      <c r="V307" s="295">
        <v>200.19447551799999</v>
      </c>
      <c r="W307" s="295">
        <v>199.14754092199999</v>
      </c>
      <c r="X307" s="295">
        <v>190.21185779000001</v>
      </c>
      <c r="Y307" s="415"/>
      <c r="Z307" s="503">
        <v>0.06</v>
      </c>
      <c r="AA307" s="503">
        <v>0.81</v>
      </c>
      <c r="AB307" s="503">
        <v>0.06</v>
      </c>
      <c r="AC307" s="415"/>
      <c r="AD307" s="415"/>
      <c r="AE307" s="415"/>
      <c r="AF307" s="415"/>
      <c r="AG307" s="415"/>
      <c r="AH307" s="415"/>
      <c r="AI307" s="415"/>
      <c r="AJ307" s="415"/>
      <c r="AK307" s="415"/>
      <c r="AL307" s="415"/>
      <c r="AM307" s="296">
        <f>SUM(Y307:AL307)</f>
        <v>0.93000000000000016</v>
      </c>
    </row>
    <row r="308" spans="1:39" ht="15" outlineLevel="1">
      <c r="B308" s="294" t="s">
        <v>249</v>
      </c>
      <c r="C308" s="291" t="s">
        <v>163</v>
      </c>
      <c r="D308" s="295">
        <v>283775.51549999998</v>
      </c>
      <c r="E308" s="295">
        <v>281888.87030000001</v>
      </c>
      <c r="F308" s="295">
        <v>281888.87030000001</v>
      </c>
      <c r="G308" s="295">
        <v>281888.87030000001</v>
      </c>
      <c r="H308" s="295">
        <v>276577.1237</v>
      </c>
      <c r="I308" s="295">
        <v>276577.1237</v>
      </c>
      <c r="J308" s="295">
        <v>276577.1237</v>
      </c>
      <c r="K308" s="295">
        <v>275050.61090000003</v>
      </c>
      <c r="L308" s="295">
        <v>274206.7121</v>
      </c>
      <c r="M308" s="295">
        <v>274206.7121</v>
      </c>
      <c r="N308" s="295">
        <v>12</v>
      </c>
      <c r="O308" s="295">
        <v>46.11906535</v>
      </c>
      <c r="P308" s="295">
        <v>45.577468850000002</v>
      </c>
      <c r="Q308" s="295">
        <v>45.577468850000002</v>
      </c>
      <c r="R308" s="295">
        <v>45.577468850000002</v>
      </c>
      <c r="S308" s="295">
        <v>44.052633460000003</v>
      </c>
      <c r="T308" s="295">
        <v>44.052633460000003</v>
      </c>
      <c r="U308" s="295">
        <v>44.052633460000003</v>
      </c>
      <c r="V308" s="295">
        <v>44.052633460000003</v>
      </c>
      <c r="W308" s="295">
        <v>44.052633460000003</v>
      </c>
      <c r="X308" s="295">
        <v>44.052633460000003</v>
      </c>
      <c r="Y308" s="411">
        <f>Y307</f>
        <v>0</v>
      </c>
      <c r="Z308" s="411">
        <f>Z307</f>
        <v>0.06</v>
      </c>
      <c r="AA308" s="411">
        <f t="shared" ref="AA308:AL308" si="86">AA307</f>
        <v>0.81</v>
      </c>
      <c r="AB308" s="411">
        <f t="shared" si="86"/>
        <v>0.06</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459984.41185935301</v>
      </c>
      <c r="E310" s="295">
        <v>459984.41185935301</v>
      </c>
      <c r="F310" s="295">
        <v>448341.09572478902</v>
      </c>
      <c r="G310" s="295">
        <v>396991.04425008898</v>
      </c>
      <c r="H310" s="295">
        <v>147009.44855420201</v>
      </c>
      <c r="I310" s="295">
        <v>147009.44855420201</v>
      </c>
      <c r="J310" s="295">
        <v>147009.44855420201</v>
      </c>
      <c r="K310" s="295">
        <v>147009.44855420201</v>
      </c>
      <c r="L310" s="295">
        <v>147009.44855420201</v>
      </c>
      <c r="M310" s="295">
        <v>147009.44855420201</v>
      </c>
      <c r="N310" s="295">
        <v>12</v>
      </c>
      <c r="O310" s="295">
        <v>133.97914111399999</v>
      </c>
      <c r="P310" s="295">
        <v>133.97914111399999</v>
      </c>
      <c r="Q310" s="295">
        <v>130.868787666</v>
      </c>
      <c r="R310" s="295">
        <v>117.264589589</v>
      </c>
      <c r="S310" s="295">
        <v>41.431938275</v>
      </c>
      <c r="T310" s="295">
        <v>41.431938275</v>
      </c>
      <c r="U310" s="295">
        <v>41.431938275</v>
      </c>
      <c r="V310" s="295">
        <v>41.431938275</v>
      </c>
      <c r="W310" s="295">
        <v>41.431938275</v>
      </c>
      <c r="X310" s="295">
        <v>41.431938275</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16374.663410000001</v>
      </c>
      <c r="E317" s="295">
        <v>16374.663410000001</v>
      </c>
      <c r="F317" s="295">
        <v>16374.663410000001</v>
      </c>
      <c r="G317" s="295">
        <v>16374.663410000001</v>
      </c>
      <c r="H317" s="295">
        <v>16374.663410000001</v>
      </c>
      <c r="I317" s="295">
        <v>16374.663410000001</v>
      </c>
      <c r="J317" s="295">
        <v>16374.663410000001</v>
      </c>
      <c r="K317" s="295">
        <v>16374.663410000001</v>
      </c>
      <c r="L317" s="295">
        <v>16374.663410000001</v>
      </c>
      <c r="M317" s="295">
        <v>16374.663410000001</v>
      </c>
      <c r="N317" s="295">
        <v>12</v>
      </c>
      <c r="O317" s="295">
        <v>3.7790556089999998</v>
      </c>
      <c r="P317" s="295">
        <v>3.7790556089999998</v>
      </c>
      <c r="Q317" s="295">
        <v>3.7790556089999998</v>
      </c>
      <c r="R317" s="295">
        <v>3.7790556089999998</v>
      </c>
      <c r="S317" s="295">
        <v>3.7790556089999998</v>
      </c>
      <c r="T317" s="295">
        <v>3.7790556089999998</v>
      </c>
      <c r="U317" s="295">
        <v>3.7790556089999998</v>
      </c>
      <c r="V317" s="295">
        <v>3.7790556089999998</v>
      </c>
      <c r="W317" s="295">
        <v>3.7790556089999998</v>
      </c>
      <c r="X317" s="295">
        <v>3.7790556089999998</v>
      </c>
      <c r="Y317" s="411">
        <f>Y316</f>
        <v>0</v>
      </c>
      <c r="Z317" s="411">
        <f>Z316</f>
        <v>0</v>
      </c>
      <c r="AA317" s="411">
        <f t="shared" ref="AA317:AL317" si="89">AA316</f>
        <v>1</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v>0.2</v>
      </c>
      <c r="AB319" s="415">
        <v>0.8</v>
      </c>
      <c r="AC319" s="415"/>
      <c r="AD319" s="415"/>
      <c r="AE319" s="415"/>
      <c r="AF319" s="415"/>
      <c r="AG319" s="415"/>
      <c r="AH319" s="415"/>
      <c r="AI319" s="415"/>
      <c r="AJ319" s="415"/>
      <c r="AK319" s="415"/>
      <c r="AL319" s="415"/>
      <c r="AM319" s="296">
        <f>SUM(Y319:AL319)</f>
        <v>1</v>
      </c>
    </row>
    <row r="320" spans="1:39" ht="15" outlineLevel="1">
      <c r="B320" s="294" t="s">
        <v>249</v>
      </c>
      <c r="C320" s="291" t="s">
        <v>163</v>
      </c>
      <c r="D320" s="295">
        <v>242414.51449999999</v>
      </c>
      <c r="E320" s="295">
        <v>242414.51449999999</v>
      </c>
      <c r="F320" s="295">
        <v>242414.51449999999</v>
      </c>
      <c r="G320" s="295">
        <v>242414.51449999999</v>
      </c>
      <c r="H320" s="295">
        <v>0</v>
      </c>
      <c r="I320" s="295">
        <v>0</v>
      </c>
      <c r="J320" s="295">
        <v>0</v>
      </c>
      <c r="K320" s="295">
        <v>0</v>
      </c>
      <c r="L320" s="295">
        <v>0</v>
      </c>
      <c r="M320" s="295">
        <v>0</v>
      </c>
      <c r="N320" s="295">
        <v>12</v>
      </c>
      <c r="O320" s="295">
        <v>44.092608269999999</v>
      </c>
      <c r="P320" s="295">
        <v>44.092608269999999</v>
      </c>
      <c r="Q320" s="295">
        <v>44.092608269999999</v>
      </c>
      <c r="R320" s="295">
        <v>44.092608269999999</v>
      </c>
      <c r="S320" s="295">
        <v>0</v>
      </c>
      <c r="T320" s="295">
        <v>0</v>
      </c>
      <c r="U320" s="295">
        <v>0</v>
      </c>
      <c r="V320" s="295">
        <v>0</v>
      </c>
      <c r="W320" s="295">
        <v>0</v>
      </c>
      <c r="X320" s="295">
        <v>0</v>
      </c>
      <c r="Y320" s="411">
        <f>Y319</f>
        <v>0</v>
      </c>
      <c r="Z320" s="411">
        <f>Z319</f>
        <v>0</v>
      </c>
      <c r="AA320" s="411">
        <f t="shared" ref="AA320:AL320" si="90">AA319</f>
        <v>0.2</v>
      </c>
      <c r="AB320" s="411">
        <f t="shared" si="90"/>
        <v>0.8</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3056.3829999999998</v>
      </c>
      <c r="E328" s="295">
        <v>0</v>
      </c>
      <c r="F328" s="295">
        <v>0</v>
      </c>
      <c r="G328" s="295">
        <v>0</v>
      </c>
      <c r="H328" s="295">
        <v>0</v>
      </c>
      <c r="I328" s="295">
        <v>0</v>
      </c>
      <c r="J328" s="295">
        <v>0</v>
      </c>
      <c r="K328" s="295">
        <v>0</v>
      </c>
      <c r="L328" s="295">
        <v>0</v>
      </c>
      <c r="M328" s="295">
        <v>0</v>
      </c>
      <c r="N328" s="291"/>
      <c r="O328" s="295">
        <v>195.19589999999999</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41852.908000000003</v>
      </c>
      <c r="E344" s="295">
        <v>0</v>
      </c>
      <c r="F344" s="295">
        <v>0</v>
      </c>
      <c r="G344" s="295">
        <v>0</v>
      </c>
      <c r="H344" s="295">
        <v>0</v>
      </c>
      <c r="I344" s="295">
        <v>0</v>
      </c>
      <c r="J344" s="295">
        <v>0</v>
      </c>
      <c r="K344" s="295">
        <v>0</v>
      </c>
      <c r="L344" s="295">
        <v>0</v>
      </c>
      <c r="M344" s="295">
        <v>0</v>
      </c>
      <c r="N344" s="291"/>
      <c r="O344" s="295">
        <v>1794.9168400000001</v>
      </c>
      <c r="P344" s="295">
        <v>0</v>
      </c>
      <c r="Q344" s="295">
        <v>0</v>
      </c>
      <c r="R344" s="295">
        <v>0</v>
      </c>
      <c r="S344" s="295">
        <v>0</v>
      </c>
      <c r="T344" s="295">
        <v>0</v>
      </c>
      <c r="U344" s="295">
        <v>0</v>
      </c>
      <c r="V344" s="295">
        <v>0</v>
      </c>
      <c r="W344" s="295">
        <v>0</v>
      </c>
      <c r="X344" s="295">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295752.04404449498</v>
      </c>
      <c r="E348" s="295">
        <v>291581.16881561303</v>
      </c>
      <c r="F348" s="295">
        <v>291201.99858856201</v>
      </c>
      <c r="G348" s="295">
        <v>265100.58535957302</v>
      </c>
      <c r="H348" s="295">
        <v>252585.95100974999</v>
      </c>
      <c r="I348" s="295">
        <v>241051.92638588001</v>
      </c>
      <c r="J348" s="295">
        <v>236000.905038834</v>
      </c>
      <c r="K348" s="295">
        <v>234304.06715583801</v>
      </c>
      <c r="L348" s="295">
        <v>106397.016014099</v>
      </c>
      <c r="M348" s="295">
        <v>103170.449874878</v>
      </c>
      <c r="N348" s="291"/>
      <c r="O348" s="295">
        <v>27.697023025</v>
      </c>
      <c r="P348" s="295">
        <v>27.480361555999998</v>
      </c>
      <c r="Q348" s="295">
        <v>27.460665035000002</v>
      </c>
      <c r="R348" s="295">
        <v>26.104793555000001</v>
      </c>
      <c r="S348" s="295">
        <v>25.505643804999998</v>
      </c>
      <c r="T348" s="295">
        <v>24.906494073000001</v>
      </c>
      <c r="U348" s="295">
        <v>24.644112285999999</v>
      </c>
      <c r="V348" s="295">
        <v>24.644112285999999</v>
      </c>
      <c r="W348" s="295">
        <v>17.999815983000001</v>
      </c>
      <c r="X348" s="295">
        <v>14.545021025</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2021.9118119999998</v>
      </c>
      <c r="E349" s="295">
        <v>2021.9118119999998</v>
      </c>
      <c r="F349" s="295">
        <v>2021.9118119999998</v>
      </c>
      <c r="G349" s="295">
        <v>1959.2055969999999</v>
      </c>
      <c r="H349" s="295">
        <v>1927.8524890000001</v>
      </c>
      <c r="I349" s="295">
        <v>1896.499382</v>
      </c>
      <c r="J349" s="295">
        <v>1896.499382</v>
      </c>
      <c r="K349" s="295">
        <v>1896.499382</v>
      </c>
      <c r="L349" s="295">
        <v>901.32557680000002</v>
      </c>
      <c r="M349" s="295">
        <v>901.32557680000002</v>
      </c>
      <c r="N349" s="468"/>
      <c r="O349" s="295">
        <v>0.16808136900000001</v>
      </c>
      <c r="P349" s="295">
        <v>0.16808136900000001</v>
      </c>
      <c r="Q349" s="295">
        <v>0.16808136900000001</v>
      </c>
      <c r="R349" s="295">
        <v>0.16480974100000001</v>
      </c>
      <c r="S349" s="295">
        <v>0.163173927</v>
      </c>
      <c r="T349" s="295">
        <v>0.16153811200000001</v>
      </c>
      <c r="U349" s="295">
        <v>0.16153811200000001</v>
      </c>
      <c r="V349" s="295">
        <v>0.16153811200000001</v>
      </c>
      <c r="W349" s="295">
        <v>0.109539531</v>
      </c>
      <c r="X349" s="295">
        <v>0.109539531</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3088026.2562473589</v>
      </c>
      <c r="E384" s="329"/>
      <c r="F384" s="329"/>
      <c r="G384" s="329"/>
      <c r="H384" s="329"/>
      <c r="I384" s="329"/>
      <c r="J384" s="329"/>
      <c r="K384" s="329"/>
      <c r="L384" s="329"/>
      <c r="M384" s="329"/>
      <c r="N384" s="329"/>
      <c r="O384" s="329">
        <f>SUM(O279:O382)</f>
        <v>2713.2028094182015</v>
      </c>
      <c r="P384" s="329"/>
      <c r="Q384" s="329"/>
      <c r="R384" s="329"/>
      <c r="S384" s="329"/>
      <c r="T384" s="329"/>
      <c r="U384" s="329"/>
      <c r="V384" s="329"/>
      <c r="W384" s="329"/>
      <c r="X384" s="329"/>
      <c r="Y384" s="329">
        <f>IF(Y278="kWh",SUMPRODUCT(D279:D382,Y279:Y382))</f>
        <v>884625.15525280579</v>
      </c>
      <c r="Z384" s="329">
        <f>IF(Z278="kWh",SUMPRODUCT(D279:D382,Z279:Z382))</f>
        <v>546367.50507286505</v>
      </c>
      <c r="AA384" s="329">
        <f>IF(AA278="kW",SUMPRODUCT(N279:N382,O279:O382,AA279:AA382),SUMPRODUCT(D279:D382,AA279:AA382))</f>
        <v>2967.8429688757205</v>
      </c>
      <c r="AB384" s="329">
        <f>IF(AB278="kW",SUMPRODUCT(N279:N382,O279:O382,AB279:AB382),SUMPRODUCT(D279:D382,AB279:AB382))</f>
        <v>631.93141285271997</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4162607</v>
      </c>
      <c r="Z385" s="328">
        <f>HLOOKUP(Z277,'2. LRAMVA Threshold'!$B$42:$Q$53,5,FALSE)</f>
        <v>1601705</v>
      </c>
      <c r="AA385" s="328">
        <f>HLOOKUP(AA277,'2. LRAMVA Threshold'!$B$42:$Q$53,5,FALSE)</f>
        <v>1126</v>
      </c>
      <c r="AB385" s="328">
        <f>HLOOKUP(AB277,'2. LRAMVA Threshold'!$B$42:$Q$53,5,FALSE)</f>
        <v>607</v>
      </c>
      <c r="AC385" s="328">
        <f>HLOOKUP(AC277,'2. LRAMVA Threshold'!$B$42:$Q$53,5,FALSE)</f>
        <v>3</v>
      </c>
      <c r="AD385" s="328">
        <f>HLOOKUP(AD277,'2. LRAMVA Threshold'!$B$42:$Q$53,5,FALSE)</f>
        <v>44</v>
      </c>
      <c r="AE385" s="328">
        <f>HLOOKUP(AE277,'2. LRAMVA Threshold'!$B$42:$Q$53,5,FALSE)</f>
        <v>35877</v>
      </c>
      <c r="AF385" s="328">
        <f>HLOOKUP(AF277,'2. LRAMVA Threshold'!$B$42:$Q$53,5,FALSE)</f>
        <v>722</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880454.28002392384</v>
      </c>
      <c r="Z395" s="291">
        <f>SUMPRODUCT(E279:E382,Z279:Z382)</f>
        <v>544416.12597118388</v>
      </c>
      <c r="AA395" s="291">
        <f>IF(AA278="kW",SUMPRODUCT(N279:N382,P279:P382,AA279:AA382),SUMPRODUCT(E279:E382,AA279:AA382))</f>
        <v>2866.9600383544803</v>
      </c>
      <c r="AB395" s="291">
        <f>IF(AB278="kW",SUMPRODUCT(N279:N382,P279:P382,AB279:AB382),SUMPRODUCT(E279:E382,AB279:AB382))</f>
        <v>624.45860318448001</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871461.87745389785</v>
      </c>
      <c r="Z396" s="291">
        <f>SUMPRODUCT(F279:F382,Z279:Z382)</f>
        <v>530844.81405612477</v>
      </c>
      <c r="AA396" s="291">
        <f>IF(AA278="kW",SUMPRODUCT(N279:N382,Q279:Q382,AA279:AA382),SUMPRODUCT(F279:F382,AA279:AA382))</f>
        <v>2766.5490847212009</v>
      </c>
      <c r="AB396" s="291">
        <f>IF(AB278="kW",SUMPRODUCT(N279:N382,Q279:Q382,AB279:AB382),SUMPRODUCT(F279:F382,AB279:AB382))</f>
        <v>617.02075476720006</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814525.14966598863</v>
      </c>
      <c r="Z397" s="291">
        <f>SUMPRODUCT(G279:G382,Z279:Z382)</f>
        <v>479429.86169166234</v>
      </c>
      <c r="AA397" s="291">
        <f>IF(AA278="kW",SUMPRODUCT(N279:N382,R279:R382,AA279:AA382),SUMPRODUCT(G279:G382,AA279:AA382))</f>
        <v>2763.1929479191203</v>
      </c>
      <c r="AB397" s="291">
        <f>IF(AB278="kW",SUMPRODUCT(N279:N382,R279:R382,AB279:AB382),SUMPRODUCT(G279:G382,AB279:AB382))</f>
        <v>616.77215204111997</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734405.06172701274</v>
      </c>
      <c r="Z398" s="291">
        <f>SUMPRODUCT(H279:H382,Z279:Z382)</f>
        <v>225319.0631389078</v>
      </c>
      <c r="AA398" s="291">
        <f>IF(AA278="kW",SUMPRODUCT(N279:N382,S279:S382,AA279:AA382),SUMPRODUCT(H279:H382,AA279:AA382))</f>
        <v>2444.9375867749204</v>
      </c>
      <c r="AB398" s="291">
        <f>IF(AB278="kW",SUMPRODUCT(N279:N382,S279:S382,AB279:AB382),SUMPRODUCT(H279:H382,AB279:AB382))</f>
        <v>177.74732736792001</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663357.95963366493</v>
      </c>
      <c r="Z399" s="291">
        <f>SUMPRODUCT(I279:I382,Z279:Z382)</f>
        <v>224606.725595125</v>
      </c>
      <c r="AA399" s="291">
        <f>IF(AA278="kW",SUMPRODUCT(N279:N382,T279:T382,AA279:AA382),SUMPRODUCT(I279:I382,AA279:AA382))</f>
        <v>2419.7400606470405</v>
      </c>
      <c r="AB399" s="291">
        <f>IF(AB278="kW",SUMPRODUCT(N279:N382,T279:T382,AB279:AB382),SUMPRODUCT(I279:I382,AB279:AB382))</f>
        <v>175.88084395103999</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658306.93828661891</v>
      </c>
      <c r="Z400" s="291">
        <f>SUMPRODUCT(J279:J382,Z279:Z382)</f>
        <v>224606.725595125</v>
      </c>
      <c r="AA400" s="291">
        <f>IF(AA278="kW",SUMPRODUCT(N279:N382,U279:U382,AA279:AA382),SUMPRODUCT(J279:J382,AA279:AA382))</f>
        <v>2419.7400606470405</v>
      </c>
      <c r="AB400" s="291">
        <f>IF(AB278="kW",SUMPRODUCT(N279:N382,U279:U382,AB279:AB382),SUMPRODUCT(J279:J382,AB279:AB382))</f>
        <v>175.88084395103999</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656480.27812100493</v>
      </c>
      <c r="Z401" s="326">
        <f>SUMPRODUCT(K279:K382,Z279:Z382)</f>
        <v>224488.61670964182</v>
      </c>
      <c r="AA401" s="326">
        <f>IF(AA278="kW",SUMPRODUCT(N279:N382,V279:V382,AA279:AA382),SUMPRODUCT(K279:K382,AA279:AA382))</f>
        <v>2419.4305665741604</v>
      </c>
      <c r="AB401" s="326">
        <f>IF(AB278="kW",SUMPRODUCT(N279:N382,V279:V382,AB279:AB382),SUMPRODUCT(K279:K382,AB279:AB382))</f>
        <v>175.85791846415998</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07" t="s">
        <v>211</v>
      </c>
      <c r="C405" s="909" t="s">
        <v>33</v>
      </c>
      <c r="D405" s="284" t="s">
        <v>422</v>
      </c>
      <c r="E405" s="911" t="s">
        <v>209</v>
      </c>
      <c r="F405" s="912"/>
      <c r="G405" s="912"/>
      <c r="H405" s="912"/>
      <c r="I405" s="912"/>
      <c r="J405" s="912"/>
      <c r="K405" s="912"/>
      <c r="L405" s="912"/>
      <c r="M405" s="913"/>
      <c r="N405" s="917" t="s">
        <v>213</v>
      </c>
      <c r="O405" s="284" t="s">
        <v>423</v>
      </c>
      <c r="P405" s="911" t="s">
        <v>212</v>
      </c>
      <c r="Q405" s="912"/>
      <c r="R405" s="912"/>
      <c r="S405" s="912"/>
      <c r="T405" s="912"/>
      <c r="U405" s="912"/>
      <c r="V405" s="912"/>
      <c r="W405" s="912"/>
      <c r="X405" s="913"/>
      <c r="Y405" s="914" t="s">
        <v>243</v>
      </c>
      <c r="Z405" s="915"/>
      <c r="AA405" s="915"/>
      <c r="AB405" s="915"/>
      <c r="AC405" s="915"/>
      <c r="AD405" s="915"/>
      <c r="AE405" s="915"/>
      <c r="AF405" s="915"/>
      <c r="AG405" s="915"/>
      <c r="AH405" s="915"/>
      <c r="AI405" s="915"/>
      <c r="AJ405" s="915"/>
      <c r="AK405" s="915"/>
      <c r="AL405" s="915"/>
      <c r="AM405" s="916"/>
    </row>
    <row r="406" spans="1:40" ht="45.75" customHeight="1">
      <c r="B406" s="908"/>
      <c r="C406" s="910"/>
      <c r="D406" s="285">
        <v>2014</v>
      </c>
      <c r="E406" s="285">
        <v>2015</v>
      </c>
      <c r="F406" s="285">
        <v>2016</v>
      </c>
      <c r="G406" s="285">
        <v>2017</v>
      </c>
      <c r="H406" s="285">
        <v>2018</v>
      </c>
      <c r="I406" s="285">
        <v>2019</v>
      </c>
      <c r="J406" s="285">
        <v>2020</v>
      </c>
      <c r="K406" s="285">
        <v>2021</v>
      </c>
      <c r="L406" s="285">
        <v>2022</v>
      </c>
      <c r="M406" s="285">
        <v>2023</v>
      </c>
      <c r="N406" s="91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50 - 999 kW</v>
      </c>
      <c r="AB406" s="285" t="str">
        <f>'1.  LRAMVA Summary'!G52</f>
        <v>General Service 1,000 - 4,999 kW</v>
      </c>
      <c r="AC406" s="285" t="str">
        <f>'1.  LRAMVA Summary'!H52</f>
        <v>Sentinel Lighting</v>
      </c>
      <c r="AD406" s="285" t="str">
        <f>'1.  LRAMVA Summary'!I52</f>
        <v>Street Lighting</v>
      </c>
      <c r="AE406" s="285" t="str">
        <f>'1.  LRAMVA Summary'!J52</f>
        <v>Unmetered Scattered Load</v>
      </c>
      <c r="AF406" s="285" t="str">
        <f>'1.  LRAMVA Summary'!K52</f>
        <v>Large Use</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100774.51289122115</v>
      </c>
      <c r="E408" s="295">
        <v>100774.51289122115</v>
      </c>
      <c r="F408" s="295">
        <v>100774.51289122115</v>
      </c>
      <c r="G408" s="295">
        <v>100461.28875142115</v>
      </c>
      <c r="H408" s="295">
        <v>49827.415477295675</v>
      </c>
      <c r="I408" s="295">
        <v>0</v>
      </c>
      <c r="J408" s="295">
        <v>0</v>
      </c>
      <c r="K408" s="295">
        <v>0</v>
      </c>
      <c r="L408" s="295">
        <v>0</v>
      </c>
      <c r="M408" s="295">
        <v>0</v>
      </c>
      <c r="N408" s="291"/>
      <c r="O408" s="295">
        <v>17.734486183383993</v>
      </c>
      <c r="P408" s="295">
        <v>17.734486183383993</v>
      </c>
      <c r="Q408" s="295">
        <v>17.734486183383993</v>
      </c>
      <c r="R408" s="295">
        <v>17.384223291383989</v>
      </c>
      <c r="S408" s="295">
        <v>7.3228438902481283</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v>0</v>
      </c>
      <c r="AC409" s="411">
        <v>0</v>
      </c>
      <c r="AD409" s="411">
        <v>0</v>
      </c>
      <c r="AE409" s="411">
        <v>0</v>
      </c>
      <c r="AF409" s="411">
        <v>0</v>
      </c>
      <c r="AG409" s="411">
        <f t="shared" ref="AG409:AL409" si="118">AG408</f>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22166.392680000001</v>
      </c>
      <c r="E411" s="295">
        <v>22166.392680000001</v>
      </c>
      <c r="F411" s="295">
        <v>22166.392680000001</v>
      </c>
      <c r="G411" s="295">
        <v>22166.392680000001</v>
      </c>
      <c r="H411" s="295">
        <v>0</v>
      </c>
      <c r="I411" s="295">
        <v>0</v>
      </c>
      <c r="J411" s="295">
        <v>0</v>
      </c>
      <c r="K411" s="295">
        <v>0</v>
      </c>
      <c r="L411" s="295">
        <v>0</v>
      </c>
      <c r="M411" s="295">
        <v>0</v>
      </c>
      <c r="N411" s="291"/>
      <c r="O411" s="295">
        <v>12.431645939999999</v>
      </c>
      <c r="P411" s="295">
        <v>12.431645939999999</v>
      </c>
      <c r="Q411" s="295">
        <v>12.431645939999999</v>
      </c>
      <c r="R411" s="295">
        <v>12.431645939999999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v>0</v>
      </c>
      <c r="AC412" s="411">
        <v>0</v>
      </c>
      <c r="AD412" s="411">
        <v>0</v>
      </c>
      <c r="AE412" s="411">
        <v>0</v>
      </c>
      <c r="AF412" s="411">
        <v>0</v>
      </c>
      <c r="AG412" s="411">
        <f t="shared" ref="AG412:AL412" si="119">AG411</f>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363211.99315699999</v>
      </c>
      <c r="E414" s="295">
        <v>363211.99315699999</v>
      </c>
      <c r="F414" s="295">
        <v>363211.99315699999</v>
      </c>
      <c r="G414" s="295">
        <v>363211.99315699999</v>
      </c>
      <c r="H414" s="295">
        <v>363211.99315699999</v>
      </c>
      <c r="I414" s="295">
        <v>363211.99315699999</v>
      </c>
      <c r="J414" s="295">
        <v>363211.99315699999</v>
      </c>
      <c r="K414" s="295">
        <v>363211.99315699999</v>
      </c>
      <c r="L414" s="295">
        <v>363211.99315699999</v>
      </c>
      <c r="M414" s="295">
        <v>363211.99315699999</v>
      </c>
      <c r="N414" s="291"/>
      <c r="O414" s="295">
        <v>199.056134192</v>
      </c>
      <c r="P414" s="295">
        <v>199.056134192</v>
      </c>
      <c r="Q414" s="295">
        <v>199.056134192</v>
      </c>
      <c r="R414" s="295">
        <v>199.056134192</v>
      </c>
      <c r="S414" s="295">
        <v>199.056134192</v>
      </c>
      <c r="T414" s="295">
        <v>199.056134192</v>
      </c>
      <c r="U414" s="295">
        <v>199.056134192</v>
      </c>
      <c r="V414" s="295">
        <v>199.056134192</v>
      </c>
      <c r="W414" s="295">
        <v>199.056134192</v>
      </c>
      <c r="X414" s="295">
        <v>199.056134192</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v>0</v>
      </c>
      <c r="AC415" s="411">
        <v>0</v>
      </c>
      <c r="AD415" s="411">
        <v>0</v>
      </c>
      <c r="AE415" s="411">
        <v>0</v>
      </c>
      <c r="AF415" s="411">
        <v>0</v>
      </c>
      <c r="AG415" s="411">
        <f t="shared" ref="AG415:AL415" si="120">AG414</f>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192634.97260000001</v>
      </c>
      <c r="E417" s="295">
        <v>179446.71909999999</v>
      </c>
      <c r="F417" s="295">
        <v>173094.3168</v>
      </c>
      <c r="G417" s="295">
        <v>173094.3168</v>
      </c>
      <c r="H417" s="295">
        <v>173094.3168</v>
      </c>
      <c r="I417" s="295">
        <v>173094.3168</v>
      </c>
      <c r="J417" s="295">
        <v>173094.3168</v>
      </c>
      <c r="K417" s="295">
        <v>172776.7856</v>
      </c>
      <c r="L417" s="295">
        <v>172776.7856</v>
      </c>
      <c r="M417" s="295">
        <v>148470.4388</v>
      </c>
      <c r="N417" s="291"/>
      <c r="O417" s="295">
        <v>14.34084388</v>
      </c>
      <c r="P417" s="295">
        <v>13.51292095</v>
      </c>
      <c r="Q417" s="295">
        <v>13.114134290000001</v>
      </c>
      <c r="R417" s="295">
        <v>13.114134290000001</v>
      </c>
      <c r="S417" s="295">
        <v>13.114134290000001</v>
      </c>
      <c r="T417" s="295">
        <v>13.114134290000001</v>
      </c>
      <c r="U417" s="295">
        <v>13.114134290000001</v>
      </c>
      <c r="V417" s="295">
        <v>13.07788644</v>
      </c>
      <c r="W417" s="295">
        <v>13.07788644</v>
      </c>
      <c r="X417" s="295">
        <v>11.55199964</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v>0</v>
      </c>
      <c r="AC418" s="411">
        <v>0</v>
      </c>
      <c r="AD418" s="411">
        <v>0</v>
      </c>
      <c r="AE418" s="411">
        <v>0</v>
      </c>
      <c r="AF418" s="411">
        <v>0</v>
      </c>
      <c r="AG418" s="411">
        <f t="shared" ref="AG418:AL418" si="121">AG417</f>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794005.0736</v>
      </c>
      <c r="E420" s="295">
        <v>688791.01399999997</v>
      </c>
      <c r="F420" s="295">
        <v>633959.27179999999</v>
      </c>
      <c r="G420" s="295">
        <v>633959.27179999999</v>
      </c>
      <c r="H420" s="295">
        <v>633959.27179999999</v>
      </c>
      <c r="I420" s="295">
        <v>633959.27179999999</v>
      </c>
      <c r="J420" s="295">
        <v>633959.27179999999</v>
      </c>
      <c r="K420" s="295">
        <v>633684.65029999998</v>
      </c>
      <c r="L420" s="295">
        <v>633684.65029999998</v>
      </c>
      <c r="M420" s="295">
        <v>589361.93019999994</v>
      </c>
      <c r="N420" s="291"/>
      <c r="O420" s="295">
        <v>51.963896130000002</v>
      </c>
      <c r="P420" s="295">
        <v>45.358841650000002</v>
      </c>
      <c r="Q420" s="295">
        <v>41.916652970000001</v>
      </c>
      <c r="R420" s="295">
        <v>41.916652970000001</v>
      </c>
      <c r="S420" s="295">
        <v>41.916652970000001</v>
      </c>
      <c r="T420" s="295">
        <v>41.916652970000001</v>
      </c>
      <c r="U420" s="295">
        <v>41.916652970000001</v>
      </c>
      <c r="V420" s="295">
        <v>41.885303479999997</v>
      </c>
      <c r="W420" s="295">
        <v>41.885303479999997</v>
      </c>
      <c r="X420" s="295">
        <v>39.10284283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v>0</v>
      </c>
      <c r="AC421" s="411">
        <v>0</v>
      </c>
      <c r="AD421" s="411">
        <v>0</v>
      </c>
      <c r="AE421" s="411">
        <v>0</v>
      </c>
      <c r="AF421" s="411">
        <v>0</v>
      </c>
      <c r="AG421" s="411">
        <f t="shared" ref="AG421:AL421" si="122">AG420</f>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v>0</v>
      </c>
      <c r="AC424" s="411">
        <v>0</v>
      </c>
      <c r="AD424" s="411">
        <v>0</v>
      </c>
      <c r="AE424" s="411">
        <v>0</v>
      </c>
      <c r="AF424" s="411">
        <v>0</v>
      </c>
      <c r="AG424" s="411">
        <f t="shared" ref="AG424:AL424" si="123">AG423</f>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v>0</v>
      </c>
      <c r="AD427" s="411">
        <v>0</v>
      </c>
      <c r="AE427" s="411">
        <v>0</v>
      </c>
      <c r="AF427" s="411">
        <v>0</v>
      </c>
      <c r="AG427" s="411">
        <f t="shared" ref="AG427:AL427" si="124">AG426</f>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v>0</v>
      </c>
      <c r="AC430" s="411">
        <v>0</v>
      </c>
      <c r="AD430" s="411">
        <v>0</v>
      </c>
      <c r="AE430" s="411">
        <v>0</v>
      </c>
      <c r="AF430" s="411">
        <v>0</v>
      </c>
      <c r="AG430" s="411">
        <f t="shared" ref="AG430:AL430" si="125">AG429</f>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v>2546.0140329999999</v>
      </c>
      <c r="E432" s="295">
        <v>2546.0140329999999</v>
      </c>
      <c r="F432" s="295">
        <v>2546.0140329999999</v>
      </c>
      <c r="G432" s="295">
        <v>2546.0140329999999</v>
      </c>
      <c r="H432" s="295">
        <v>2546.0140329999999</v>
      </c>
      <c r="I432" s="295">
        <v>2546.0140329999999</v>
      </c>
      <c r="J432" s="295">
        <v>2546.0140329999999</v>
      </c>
      <c r="K432" s="295">
        <v>2546.0140329999999</v>
      </c>
      <c r="L432" s="295">
        <v>2546.0140329999999</v>
      </c>
      <c r="M432" s="295">
        <v>2546.0140329999999</v>
      </c>
      <c r="N432" s="291"/>
      <c r="O432" s="295">
        <v>3.8685251510000001</v>
      </c>
      <c r="P432" s="295">
        <v>3.8685251510000001</v>
      </c>
      <c r="Q432" s="295">
        <v>3.8685251510000001</v>
      </c>
      <c r="R432" s="295">
        <v>3.8685251510000001</v>
      </c>
      <c r="S432" s="295">
        <v>3.8685251510000001</v>
      </c>
      <c r="T432" s="295">
        <v>3.8685251510000001</v>
      </c>
      <c r="U432" s="295">
        <v>3.8685251510000001</v>
      </c>
      <c r="V432" s="295">
        <v>3.8685251510000001</v>
      </c>
      <c r="W432" s="295">
        <v>3.8685251510000001</v>
      </c>
      <c r="X432" s="295">
        <v>3.8685251510000001</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1</v>
      </c>
      <c r="Z433" s="411">
        <v>0</v>
      </c>
      <c r="AA433" s="411">
        <v>0</v>
      </c>
      <c r="AB433" s="411">
        <v>0</v>
      </c>
      <c r="AC433" s="411">
        <v>0</v>
      </c>
      <c r="AD433" s="411">
        <v>0</v>
      </c>
      <c r="AE433" s="411">
        <v>0</v>
      </c>
      <c r="AF433" s="411">
        <v>0</v>
      </c>
      <c r="AG433" s="411">
        <f t="shared" ref="AG433:AL433" si="126">AG432</f>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2142309.8089999999</v>
      </c>
      <c r="E436" s="295">
        <v>2141210.3650000002</v>
      </c>
      <c r="F436" s="295">
        <v>2141210.3650000002</v>
      </c>
      <c r="G436" s="295">
        <v>2118745.912</v>
      </c>
      <c r="H436" s="295">
        <v>2118745.912</v>
      </c>
      <c r="I436" s="295">
        <v>2118745.912</v>
      </c>
      <c r="J436" s="295">
        <v>2093600.203</v>
      </c>
      <c r="K436" s="295">
        <v>2093600.203</v>
      </c>
      <c r="L436" s="295">
        <v>1892602.6259999999</v>
      </c>
      <c r="M436" s="295">
        <v>1730788.953</v>
      </c>
      <c r="N436" s="295">
        <v>12</v>
      </c>
      <c r="O436" s="295">
        <v>248.10982799999999</v>
      </c>
      <c r="P436" s="295">
        <v>247.7967797</v>
      </c>
      <c r="Q436" s="295">
        <v>247.7967797</v>
      </c>
      <c r="R436" s="295">
        <v>241.34794170000001</v>
      </c>
      <c r="S436" s="295">
        <v>241.34794170000001</v>
      </c>
      <c r="T436" s="295">
        <v>241.34794170000001</v>
      </c>
      <c r="U436" s="295">
        <v>237.22067809999999</v>
      </c>
      <c r="V436" s="295">
        <v>237.22067809999999</v>
      </c>
      <c r="W436" s="295">
        <v>233.0290521</v>
      </c>
      <c r="X436" s="295">
        <v>215.54395940000001</v>
      </c>
      <c r="Y436" s="415"/>
      <c r="Z436" s="469">
        <v>0.06</v>
      </c>
      <c r="AA436" s="469">
        <v>0.81</v>
      </c>
      <c r="AB436" s="469">
        <v>0.06</v>
      </c>
      <c r="AC436" s="415"/>
      <c r="AD436" s="415"/>
      <c r="AE436" s="415"/>
      <c r="AF436" s="415">
        <v>7.0000000000000007E-2</v>
      </c>
      <c r="AG436" s="415"/>
      <c r="AH436" s="415"/>
      <c r="AI436" s="415"/>
      <c r="AJ436" s="415"/>
      <c r="AK436" s="415"/>
      <c r="AL436" s="415"/>
      <c r="AM436" s="296">
        <f>SUM(Y436:AL436)</f>
        <v>1.0000000000000002</v>
      </c>
    </row>
    <row r="437" spans="1:39" ht="1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0.06</v>
      </c>
      <c r="AA437" s="411">
        <v>0.81</v>
      </c>
      <c r="AB437" s="411">
        <v>0.06</v>
      </c>
      <c r="AC437" s="411">
        <v>0</v>
      </c>
      <c r="AD437" s="411">
        <v>0</v>
      </c>
      <c r="AE437" s="411">
        <v>0</v>
      </c>
      <c r="AF437" s="411">
        <v>7.0000000000000007E-2</v>
      </c>
      <c r="AG437" s="411">
        <f t="shared" ref="AG437:AL437" si="127">AG436</f>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703764.28049999999</v>
      </c>
      <c r="E439" s="295">
        <v>682708.73219999997</v>
      </c>
      <c r="F439" s="295">
        <v>620101.16689999995</v>
      </c>
      <c r="G439" s="295">
        <v>448199.06310000003</v>
      </c>
      <c r="H439" s="295">
        <v>448199.06310000003</v>
      </c>
      <c r="I439" s="295">
        <v>448199.06310000003</v>
      </c>
      <c r="J439" s="295">
        <v>448199.06310000003</v>
      </c>
      <c r="K439" s="295">
        <v>448056.53869999998</v>
      </c>
      <c r="L439" s="295">
        <v>448056.53869999998</v>
      </c>
      <c r="M439" s="295">
        <v>448056.53869999998</v>
      </c>
      <c r="N439" s="295">
        <v>12</v>
      </c>
      <c r="O439" s="295">
        <v>188.82570709999999</v>
      </c>
      <c r="P439" s="295">
        <v>182.81488089999999</v>
      </c>
      <c r="Q439" s="295">
        <v>167.81651110000001</v>
      </c>
      <c r="R439" s="295">
        <v>115.65383869999999</v>
      </c>
      <c r="S439" s="295">
        <v>115.65383869999999</v>
      </c>
      <c r="T439" s="295">
        <v>115.65383869999999</v>
      </c>
      <c r="U439" s="295">
        <v>115.65383869999999</v>
      </c>
      <c r="V439" s="295">
        <v>115.51121259999999</v>
      </c>
      <c r="W439" s="295">
        <v>115.51121259999999</v>
      </c>
      <c r="X439" s="295">
        <v>115.51121259999999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v>0</v>
      </c>
      <c r="AD440" s="411">
        <v>0</v>
      </c>
      <c r="AE440" s="411">
        <v>0</v>
      </c>
      <c r="AF440" s="411">
        <v>0</v>
      </c>
      <c r="AG440" s="411">
        <f t="shared" ref="AG440:AL440" si="128">AG439</f>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v>0</v>
      </c>
      <c r="AD443" s="411">
        <v>0</v>
      </c>
      <c r="AE443" s="411">
        <v>0</v>
      </c>
      <c r="AF443" s="411">
        <v>0</v>
      </c>
      <c r="AG443" s="411">
        <f t="shared" ref="AG443:AL443" si="129">AG442</f>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v>0</v>
      </c>
      <c r="AD446" s="411">
        <v>0</v>
      </c>
      <c r="AE446" s="411">
        <v>0</v>
      </c>
      <c r="AF446" s="411">
        <v>0</v>
      </c>
      <c r="AG446" s="411">
        <f t="shared" ref="AG446:AL446" si="130">AG445</f>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0</v>
      </c>
      <c r="AB449" s="411">
        <v>0</v>
      </c>
      <c r="AC449" s="411">
        <v>0</v>
      </c>
      <c r="AD449" s="411">
        <v>0</v>
      </c>
      <c r="AE449" s="411">
        <v>0</v>
      </c>
      <c r="AF449" s="411">
        <v>0</v>
      </c>
      <c r="AG449" s="411">
        <f t="shared" ref="AG449:AL449" si="131">AG448</f>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v>0</v>
      </c>
      <c r="AD452" s="411">
        <v>0</v>
      </c>
      <c r="AE452" s="411">
        <v>0</v>
      </c>
      <c r="AF452" s="411">
        <v>0</v>
      </c>
      <c r="AG452" s="411">
        <f t="shared" ref="AG452:AL452" si="132">AG451</f>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v>0</v>
      </c>
      <c r="AD455" s="411">
        <v>0</v>
      </c>
      <c r="AE455" s="411">
        <v>0</v>
      </c>
      <c r="AF455" s="411">
        <v>0</v>
      </c>
      <c r="AG455" s="411">
        <f t="shared" ref="AG455:AL455" si="133">AG454</f>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v>0</v>
      </c>
      <c r="E457" s="295"/>
      <c r="F457" s="295"/>
      <c r="G457" s="295"/>
      <c r="H457" s="295"/>
      <c r="I457" s="295"/>
      <c r="J457" s="295"/>
      <c r="K457" s="295"/>
      <c r="L457" s="295"/>
      <c r="M457" s="295"/>
      <c r="N457" s="291"/>
      <c r="O457" s="295">
        <v>303.90170000000001</v>
      </c>
      <c r="P457" s="295"/>
      <c r="Q457" s="295"/>
      <c r="R457" s="295"/>
      <c r="S457" s="295"/>
      <c r="T457" s="295"/>
      <c r="U457" s="295"/>
      <c r="V457" s="295"/>
      <c r="W457" s="295"/>
      <c r="X457" s="295"/>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1</v>
      </c>
      <c r="AB458" s="411">
        <v>0</v>
      </c>
      <c r="AC458" s="411">
        <v>0</v>
      </c>
      <c r="AD458" s="411">
        <v>0</v>
      </c>
      <c r="AE458" s="411">
        <v>0</v>
      </c>
      <c r="AF458" s="411">
        <v>0</v>
      </c>
      <c r="AG458" s="411">
        <f t="shared" ref="AG458:AL458" si="134">AG457</f>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v>460217</v>
      </c>
      <c r="E461" s="295">
        <v>460217</v>
      </c>
      <c r="F461" s="295">
        <v>460217</v>
      </c>
      <c r="G461" s="295">
        <v>460217</v>
      </c>
      <c r="H461" s="295">
        <v>460217</v>
      </c>
      <c r="I461" s="295">
        <v>460217</v>
      </c>
      <c r="J461" s="295">
        <v>460217</v>
      </c>
      <c r="K461" s="295">
        <v>460217</v>
      </c>
      <c r="L461" s="295">
        <v>460217</v>
      </c>
      <c r="M461" s="295">
        <v>460217</v>
      </c>
      <c r="N461" s="295">
        <v>12</v>
      </c>
      <c r="O461" s="295">
        <v>53</v>
      </c>
      <c r="P461" s="295">
        <v>53</v>
      </c>
      <c r="Q461" s="295">
        <v>53</v>
      </c>
      <c r="R461" s="295">
        <v>53</v>
      </c>
      <c r="S461" s="295">
        <v>53</v>
      </c>
      <c r="T461" s="295">
        <v>53</v>
      </c>
      <c r="U461" s="295">
        <v>53</v>
      </c>
      <c r="V461" s="295">
        <v>53</v>
      </c>
      <c r="W461" s="295">
        <v>53</v>
      </c>
      <c r="X461" s="295">
        <v>53</v>
      </c>
      <c r="Y461" s="426"/>
      <c r="Z461" s="415"/>
      <c r="AA461" s="415"/>
      <c r="AB461" s="415">
        <v>1</v>
      </c>
      <c r="AC461" s="415"/>
      <c r="AD461" s="415"/>
      <c r="AE461" s="415"/>
      <c r="AF461" s="415"/>
      <c r="AG461" s="415"/>
      <c r="AH461" s="415"/>
      <c r="AI461" s="415"/>
      <c r="AJ461" s="415"/>
      <c r="AK461" s="415"/>
      <c r="AL461" s="415"/>
      <c r="AM461" s="296">
        <f>SUM(Y461:AL461)</f>
        <v>1</v>
      </c>
    </row>
    <row r="462" spans="1:39" ht="15"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v>0</v>
      </c>
      <c r="Z462" s="411">
        <v>0</v>
      </c>
      <c r="AA462" s="411">
        <v>0</v>
      </c>
      <c r="AB462" s="411">
        <v>1</v>
      </c>
      <c r="AC462" s="411">
        <v>0</v>
      </c>
      <c r="AD462" s="411">
        <v>0</v>
      </c>
      <c r="AE462" s="411">
        <v>0</v>
      </c>
      <c r="AF462" s="411">
        <v>0</v>
      </c>
      <c r="AG462" s="411">
        <f t="shared" ref="AG462:AL462" si="135">AG461</f>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v>0</v>
      </c>
      <c r="AD465" s="411">
        <v>0</v>
      </c>
      <c r="AE465" s="411">
        <v>0</v>
      </c>
      <c r="AF465" s="411">
        <v>0</v>
      </c>
      <c r="AG465" s="411">
        <f t="shared" ref="AG465:AL465" si="136">AG464</f>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v>0</v>
      </c>
      <c r="AD468" s="411">
        <v>0</v>
      </c>
      <c r="AE468" s="411">
        <v>0</v>
      </c>
      <c r="AF468" s="411">
        <v>0</v>
      </c>
      <c r="AG468" s="411">
        <f t="shared" ref="AG468:AL468" si="137">AG467</f>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0</v>
      </c>
      <c r="AA471" s="411">
        <v>0</v>
      </c>
      <c r="AB471" s="411">
        <v>0</v>
      </c>
      <c r="AC471" s="411">
        <v>0</v>
      </c>
      <c r="AD471" s="411">
        <v>0</v>
      </c>
      <c r="AE471" s="411">
        <v>0</v>
      </c>
      <c r="AF471" s="411">
        <v>0</v>
      </c>
      <c r="AG471" s="411">
        <f t="shared" ref="AG471:AL471" si="138">AG470</f>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c r="F473" s="295"/>
      <c r="G473" s="295"/>
      <c r="H473" s="295"/>
      <c r="I473" s="295"/>
      <c r="J473" s="295"/>
      <c r="K473" s="295"/>
      <c r="L473" s="295"/>
      <c r="M473" s="295"/>
      <c r="N473" s="291"/>
      <c r="O473" s="295">
        <v>1785.9077</v>
      </c>
      <c r="P473" s="295"/>
      <c r="Q473" s="295"/>
      <c r="R473" s="295"/>
      <c r="S473" s="295"/>
      <c r="T473" s="295"/>
      <c r="U473" s="295"/>
      <c r="V473" s="295"/>
      <c r="W473" s="295"/>
      <c r="X473" s="295"/>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1</v>
      </c>
      <c r="AB474" s="411">
        <v>0</v>
      </c>
      <c r="AC474" s="411">
        <v>0</v>
      </c>
      <c r="AD474" s="411">
        <v>0</v>
      </c>
      <c r="AE474" s="411">
        <v>0</v>
      </c>
      <c r="AF474" s="411">
        <v>0</v>
      </c>
      <c r="AG474" s="411">
        <f t="shared" ref="AG474:AL474" si="139">AG473</f>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79269.215540000005</v>
      </c>
      <c r="E477" s="295">
        <v>79176.545800000007</v>
      </c>
      <c r="F477" s="295">
        <v>74859.895279999997</v>
      </c>
      <c r="G477" s="295">
        <v>73072.249330000006</v>
      </c>
      <c r="H477" s="295">
        <v>71136.650169999994</v>
      </c>
      <c r="I477" s="295">
        <v>71136.650169999994</v>
      </c>
      <c r="J477" s="295">
        <v>68951.181159999993</v>
      </c>
      <c r="K477" s="295">
        <v>68012.739929999996</v>
      </c>
      <c r="L477" s="295">
        <v>31982.487280000001</v>
      </c>
      <c r="M477" s="295">
        <v>31552.487280000001</v>
      </c>
      <c r="N477" s="291"/>
      <c r="O477" s="295">
        <v>7.5003321979999997</v>
      </c>
      <c r="P477" s="295">
        <v>7.4955734840000003</v>
      </c>
      <c r="Q477" s="295">
        <v>7.2709667610000004</v>
      </c>
      <c r="R477" s="295">
        <v>7.177698253</v>
      </c>
      <c r="S477" s="295">
        <v>7.0844297459999996</v>
      </c>
      <c r="T477" s="295">
        <v>7.0844297459999996</v>
      </c>
      <c r="U477" s="295">
        <v>6.9705063630000001</v>
      </c>
      <c r="V477" s="295">
        <v>6.9705063630000001</v>
      </c>
      <c r="W477" s="295">
        <v>5.0911591610000002</v>
      </c>
      <c r="X477" s="295">
        <v>4.6307591459999999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v>0</v>
      </c>
      <c r="AG478" s="411">
        <f t="shared" ref="AG478:AL478" si="140">AG477</f>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v>0</v>
      </c>
      <c r="AC482" s="411">
        <v>0</v>
      </c>
      <c r="AD482" s="411">
        <v>0</v>
      </c>
      <c r="AE482" s="411">
        <v>0</v>
      </c>
      <c r="AF482" s="411">
        <v>0</v>
      </c>
      <c r="AG482" s="411">
        <f t="shared" ref="AG482:AL482" si="141">AG481</f>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0</v>
      </c>
      <c r="AA485" s="411">
        <v>0</v>
      </c>
      <c r="AB485" s="411">
        <v>0</v>
      </c>
      <c r="AC485" s="411">
        <v>0</v>
      </c>
      <c r="AD485" s="411">
        <v>0</v>
      </c>
      <c r="AE485" s="411">
        <v>0</v>
      </c>
      <c r="AF485" s="411">
        <v>0</v>
      </c>
      <c r="AG485" s="411">
        <f t="shared" ref="AG485:AL485" si="142">AG484</f>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v>0</v>
      </c>
      <c r="AD489" s="411">
        <v>0</v>
      </c>
      <c r="AE489" s="411">
        <v>0</v>
      </c>
      <c r="AF489" s="411">
        <v>0</v>
      </c>
      <c r="AG489" s="411">
        <f t="shared" ref="AG489:AL489" si="143">AG488</f>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v>0</v>
      </c>
      <c r="AD492" s="411">
        <v>0</v>
      </c>
      <c r="AE492" s="411">
        <v>0</v>
      </c>
      <c r="AF492" s="411">
        <v>0</v>
      </c>
      <c r="AG492" s="411">
        <f t="shared" ref="AG492:AL492" si="144">AG491</f>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v>0</v>
      </c>
      <c r="AD495" s="411">
        <v>0</v>
      </c>
      <c r="AE495" s="411">
        <v>0</v>
      </c>
      <c r="AF495" s="411">
        <v>0</v>
      </c>
      <c r="AG495" s="411">
        <f t="shared" ref="AG495:AL495" si="145">AG494</f>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v>0</v>
      </c>
      <c r="AD498" s="411">
        <v>0</v>
      </c>
      <c r="AE498" s="411">
        <v>0</v>
      </c>
      <c r="AF498" s="411">
        <v>0</v>
      </c>
      <c r="AG498" s="411">
        <f t="shared" ref="AG498:AL498" si="146">AG497</f>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v>0</v>
      </c>
      <c r="AD501" s="411">
        <v>0</v>
      </c>
      <c r="AE501" s="411">
        <v>0</v>
      </c>
      <c r="AF501" s="411">
        <v>0</v>
      </c>
      <c r="AG501" s="411">
        <f t="shared" ref="AG501:AL501" si="147">AG500</f>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v>0</v>
      </c>
      <c r="Z505" s="411">
        <v>0</v>
      </c>
      <c r="AA505" s="411">
        <v>0</v>
      </c>
      <c r="AB505" s="411">
        <v>0</v>
      </c>
      <c r="AC505" s="411">
        <v>0</v>
      </c>
      <c r="AD505" s="411">
        <v>0</v>
      </c>
      <c r="AE505" s="411">
        <v>0</v>
      </c>
      <c r="AF505" s="411">
        <v>0</v>
      </c>
      <c r="AG505" s="411">
        <f t="shared" ref="AG505:AL505" si="148">AG504</f>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v>0</v>
      </c>
      <c r="E507" s="295"/>
      <c r="F507" s="295"/>
      <c r="G507" s="295"/>
      <c r="H507" s="295"/>
      <c r="I507" s="295"/>
      <c r="J507" s="295"/>
      <c r="K507" s="295"/>
      <c r="L507" s="295"/>
      <c r="M507" s="295"/>
      <c r="N507" s="295">
        <v>0</v>
      </c>
      <c r="O507" s="295">
        <v>438.76213289999998</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v>0</v>
      </c>
      <c r="AD508" s="411">
        <v>0</v>
      </c>
      <c r="AE508" s="411">
        <v>0</v>
      </c>
      <c r="AF508" s="411">
        <v>0</v>
      </c>
      <c r="AG508" s="411">
        <f t="shared" ref="AG508:AL508" si="149">AG507</f>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v>337665.78759999998</v>
      </c>
      <c r="E510" s="295"/>
      <c r="F510" s="295"/>
      <c r="G510" s="295"/>
      <c r="H510" s="295"/>
      <c r="I510" s="295"/>
      <c r="J510" s="295"/>
      <c r="K510" s="295"/>
      <c r="L510" s="295"/>
      <c r="M510" s="295"/>
      <c r="N510" s="295">
        <v>0</v>
      </c>
      <c r="O510" s="295">
        <v>4.4425109999999997</v>
      </c>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v>0</v>
      </c>
      <c r="O511" s="295"/>
      <c r="P511" s="295"/>
      <c r="Q511" s="295"/>
      <c r="R511" s="295"/>
      <c r="S511" s="295"/>
      <c r="T511" s="295"/>
      <c r="U511" s="295"/>
      <c r="V511" s="295"/>
      <c r="W511" s="295"/>
      <c r="X511" s="295"/>
      <c r="Y511" s="411">
        <v>0</v>
      </c>
      <c r="Z511" s="411">
        <v>0</v>
      </c>
      <c r="AA511" s="411">
        <v>0</v>
      </c>
      <c r="AB511" s="411">
        <v>0</v>
      </c>
      <c r="AC511" s="411">
        <v>0</v>
      </c>
      <c r="AD511" s="411">
        <v>0</v>
      </c>
      <c r="AE511" s="411">
        <v>0</v>
      </c>
      <c r="AF511" s="411">
        <v>0</v>
      </c>
      <c r="AG511" s="411">
        <f t="shared" ref="AG511:AK511" si="150">AG510</f>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5198565.0516012218</v>
      </c>
      <c r="E513" s="329"/>
      <c r="F513" s="329"/>
      <c r="G513" s="329"/>
      <c r="H513" s="329"/>
      <c r="I513" s="329"/>
      <c r="J513" s="329"/>
      <c r="K513" s="329"/>
      <c r="L513" s="329"/>
      <c r="M513" s="329"/>
      <c r="N513" s="329"/>
      <c r="O513" s="329">
        <f>SUM(O408:O511)</f>
        <v>3329.8454426743838</v>
      </c>
      <c r="P513" s="329"/>
      <c r="Q513" s="329"/>
      <c r="R513" s="329"/>
      <c r="S513" s="329"/>
      <c r="T513" s="329"/>
      <c r="U513" s="329"/>
      <c r="V513" s="329"/>
      <c r="W513" s="329"/>
      <c r="X513" s="329"/>
      <c r="Y513" s="329">
        <f>IF(Y407="kWh",SUMPRODUCT(D408:D511,Y408:Y511))</f>
        <v>1554608.1745012212</v>
      </c>
      <c r="Z513" s="329">
        <f>IF(Z407="kWh",SUMPRODUCT(D408:D511,Z408:Z511))</f>
        <v>832302.86904000002</v>
      </c>
      <c r="AA513" s="329">
        <f>IF(AA407="kW",SUMPRODUCT(N408:N511,O408:O511,AA408:AA511),SUMPRODUCT(D408:D511,AA408:AA511))</f>
        <v>2411.6275281600001</v>
      </c>
      <c r="AB513" s="329">
        <f>IF(AB407="kW",SUMPRODUCT(N408:N511,O408:O511,AB408:AB511),SUMPRODUCT(D408:D511,AB408:AB511))</f>
        <v>814.63907616000006</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208.41225552</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4162607</v>
      </c>
      <c r="Z514" s="328">
        <f>HLOOKUP(Z406,'2. LRAMVA Threshold'!$B$42:$Q$53,6,FALSE)</f>
        <v>1601705</v>
      </c>
      <c r="AA514" s="328">
        <f>HLOOKUP(AA406,'2. LRAMVA Threshold'!$B$42:$Q$53,6,FALSE)</f>
        <v>1126</v>
      </c>
      <c r="AB514" s="328">
        <f>HLOOKUP(AB406,'2. LRAMVA Threshold'!$B$42:$Q$53,6,FALSE)</f>
        <v>607</v>
      </c>
      <c r="AC514" s="328">
        <f>HLOOKUP(AC406,'2. LRAMVA Threshold'!$B$42:$Q$53,6,FALSE)</f>
        <v>3</v>
      </c>
      <c r="AD514" s="328">
        <f>HLOOKUP(AD406,'2. LRAMVA Threshold'!$B$42:$Q$53,6,FALSE)</f>
        <v>44</v>
      </c>
      <c r="AE514" s="328">
        <f>HLOOKUP(AE406,'2. LRAMVA Threshold'!$B$42:$Q$53,6,FALSE)</f>
        <v>35877</v>
      </c>
      <c r="AF514" s="328">
        <f>HLOOKUP(AF406,'2. LRAMVA Threshold'!$B$42:$Q$53,6,FALSE)</f>
        <v>722</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1436113.191661221</v>
      </c>
      <c r="Z526" s="291">
        <f>SUMPRODUCT(E408:E511,Z408:Z511)</f>
        <v>811181.3541</v>
      </c>
      <c r="AA526" s="291">
        <f>IF(AA407="kW",SUMPRODUCT(N408:N511,P408:P511,AA408:AA511),SUMPRODUCT(E408:E511,AA408:AA511))</f>
        <v>2408.5846986840002</v>
      </c>
      <c r="AB526" s="291">
        <f>IF(AB407="kW",SUMPRODUCT(N408:N511,P408:P511,AB408:AB511),SUMPRODUCT(E408:E511,AB408:AB511))</f>
        <v>814.41368138400003</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208.14929494800003</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1370612.3966412211</v>
      </c>
      <c r="Z527" s="291">
        <f>SUMPRODUCT(F408:F511,Z408:Z511)</f>
        <v>748573.78879999998</v>
      </c>
      <c r="AA527" s="291">
        <f>IF(AA407="kW",SUMPRODUCT(N408:N511,Q408:Q511,AA408:AA511),SUMPRODUCT(F408:F511,AA408:AA511))</f>
        <v>2408.5846986840002</v>
      </c>
      <c r="AB527" s="291">
        <f>IF(AB407="kW",SUMPRODUCT(N408:N511,Q408:Q511,AB408:AB511),SUMPRODUCT(F408:F511,AB408:AB511))</f>
        <v>814.41368138400003</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208.14929494800003</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1368511.5265514213</v>
      </c>
      <c r="Z528" s="291">
        <f>SUMPRODUCT(G408:G511,Z408:Z511)</f>
        <v>575323.81782</v>
      </c>
      <c r="AA528" s="291">
        <f>IF(AA407="kW",SUMPRODUCT(N408:N511,R408:R511,AA408:AA511),SUMPRODUCT(G408:G511,AA408:AA511))</f>
        <v>2345.9019933240002</v>
      </c>
      <c r="AB528" s="291">
        <f>IF(AB407="kW",SUMPRODUCT(N408:N511,R408:R511,AB408:AB511),SUMPRODUCT(G408:G511,AB408:AB511))</f>
        <v>809.77051802400001</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202.73227102800004</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1293775.6614372956</v>
      </c>
      <c r="Z529" s="291">
        <f>SUMPRODUCT(H408:H511,Z408:Z511)</f>
        <v>575323.81782</v>
      </c>
      <c r="AA529" s="291">
        <f>IF(AA407="kW",SUMPRODUCT(N408:N511,S408:S511,AA408:AA511),SUMPRODUCT(H408:H511,AA408:AA511))</f>
        <v>2345.9019933240002</v>
      </c>
      <c r="AB529" s="291">
        <f>IF(AB407="kW",SUMPRODUCT(N408:N511,S408:S511,AB408:AB511),SUMPRODUCT(H408:H511,AB408:AB511))</f>
        <v>809.77051802400001</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202.73227102800004</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1243948.24596</v>
      </c>
      <c r="Z530" s="291">
        <f>SUMPRODUCT(I408:I511,Z408:Z511)</f>
        <v>575323.81782</v>
      </c>
      <c r="AA530" s="291">
        <f>IF(AA407="kW",SUMPRODUCT(N408:N511,T408:T511,AA408:AA511),SUMPRODUCT(I408:I511,AA408:AA511))</f>
        <v>2345.9019933240002</v>
      </c>
      <c r="AB530" s="291">
        <f>IF(AB407="kW",SUMPRODUCT(N408:N511,T408:T511,AB408:AB511),SUMPRODUCT(I408:I511,AB408:AB511))</f>
        <v>809.77051802400001</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202.73227102800004</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1241762.7769499999</v>
      </c>
      <c r="Z531" s="326">
        <f>SUMPRODUCT(J408:J511,Z408:Z511)</f>
        <v>573815.07527999999</v>
      </c>
      <c r="AA531" s="326">
        <f>IF(AA407="kW",SUMPRODUCT(N408:N511,U408:U511,AA408:AA511),SUMPRODUCT(J408:J511,AA408:AA511))</f>
        <v>2305.784991132</v>
      </c>
      <c r="AB531" s="326">
        <f>IF(AB407="kW",SUMPRODUCT(N408:N511,U408:U511,AB408:AB511),SUMPRODUCT(J408:J511,AB408:AB511))</f>
        <v>806.79888823199997</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199.265369604</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794" zoomScale="90" zoomScaleNormal="90" workbookViewId="0">
      <pane xSplit="2" topLeftCell="P1" activePane="topRight" state="frozen"/>
      <selection pane="topRight" activeCell="AA865" sqref="AA865"/>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5" width="11" style="427" customWidth="1" outlineLevel="1"/>
    <col min="6" max="6" width="12.28515625" style="427" customWidth="1" outlineLevel="1"/>
    <col min="7" max="13" width="10.140625"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905"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0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05"/>
      <c r="C16" s="898" t="s">
        <v>551</v>
      </c>
      <c r="D16" s="89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05" t="s">
        <v>505</v>
      </c>
      <c r="C18" s="906" t="s">
        <v>688</v>
      </c>
      <c r="D18" s="906"/>
      <c r="E18" s="906"/>
      <c r="F18" s="906"/>
      <c r="G18" s="906"/>
      <c r="H18" s="906"/>
      <c r="I18" s="906"/>
      <c r="J18" s="906"/>
      <c r="K18" s="906"/>
      <c r="L18" s="906"/>
      <c r="M18" s="906"/>
      <c r="N18" s="906"/>
      <c r="O18" s="906"/>
      <c r="P18" s="906"/>
      <c r="Q18" s="906"/>
      <c r="R18" s="906"/>
      <c r="S18" s="906"/>
      <c r="T18" s="906"/>
      <c r="U18" s="906"/>
      <c r="V18" s="906"/>
      <c r="W18" s="906"/>
      <c r="X18" s="906"/>
      <c r="Y18" s="606"/>
      <c r="Z18" s="606"/>
      <c r="AA18" s="606"/>
      <c r="AB18" s="606"/>
      <c r="AC18" s="606"/>
      <c r="AD18" s="606"/>
      <c r="AE18" s="270"/>
      <c r="AF18" s="265"/>
      <c r="AG18" s="265"/>
      <c r="AH18" s="265"/>
      <c r="AI18" s="265"/>
      <c r="AJ18" s="265"/>
      <c r="AK18" s="265"/>
      <c r="AL18" s="265"/>
      <c r="AM18" s="265"/>
    </row>
    <row r="19" spans="2:39" ht="45.75" customHeight="1">
      <c r="B19" s="905"/>
      <c r="C19" s="906" t="s">
        <v>567</v>
      </c>
      <c r="D19" s="906"/>
      <c r="E19" s="906"/>
      <c r="F19" s="906"/>
      <c r="G19" s="906"/>
      <c r="H19" s="906"/>
      <c r="I19" s="906"/>
      <c r="J19" s="906"/>
      <c r="K19" s="906"/>
      <c r="L19" s="906"/>
      <c r="M19" s="906"/>
      <c r="N19" s="906"/>
      <c r="O19" s="906"/>
      <c r="P19" s="906"/>
      <c r="Q19" s="906"/>
      <c r="R19" s="906"/>
      <c r="S19" s="906"/>
      <c r="T19" s="906"/>
      <c r="U19" s="906"/>
      <c r="V19" s="906"/>
      <c r="W19" s="906"/>
      <c r="X19" s="906"/>
      <c r="Y19" s="606"/>
      <c r="Z19" s="606"/>
      <c r="AA19" s="606"/>
      <c r="AB19" s="606"/>
      <c r="AC19" s="606"/>
      <c r="AD19" s="606"/>
      <c r="AE19" s="270"/>
      <c r="AF19" s="265"/>
      <c r="AG19" s="265"/>
      <c r="AH19" s="265"/>
      <c r="AI19" s="265"/>
      <c r="AJ19" s="265"/>
      <c r="AK19" s="265"/>
      <c r="AL19" s="265"/>
      <c r="AM19" s="265"/>
    </row>
    <row r="20" spans="2:39" ht="62.25" customHeight="1">
      <c r="B20" s="273"/>
      <c r="C20" s="906" t="s">
        <v>565</v>
      </c>
      <c r="D20" s="906"/>
      <c r="E20" s="906"/>
      <c r="F20" s="906"/>
      <c r="G20" s="906"/>
      <c r="H20" s="906"/>
      <c r="I20" s="906"/>
      <c r="J20" s="906"/>
      <c r="K20" s="906"/>
      <c r="L20" s="906"/>
      <c r="M20" s="906"/>
      <c r="N20" s="906"/>
      <c r="O20" s="906"/>
      <c r="P20" s="906"/>
      <c r="Q20" s="906"/>
      <c r="R20" s="906"/>
      <c r="S20" s="906"/>
      <c r="T20" s="906"/>
      <c r="U20" s="906"/>
      <c r="V20" s="906"/>
      <c r="W20" s="906"/>
      <c r="X20" s="906"/>
      <c r="Y20" s="606"/>
      <c r="Z20" s="606"/>
      <c r="AA20" s="606"/>
      <c r="AB20" s="606"/>
      <c r="AC20" s="606"/>
      <c r="AD20" s="606"/>
      <c r="AE20" s="428"/>
      <c r="AF20" s="265"/>
      <c r="AG20" s="265"/>
      <c r="AH20" s="265"/>
      <c r="AI20" s="265"/>
      <c r="AJ20" s="265"/>
      <c r="AK20" s="265"/>
      <c r="AL20" s="265"/>
      <c r="AM20" s="265"/>
    </row>
    <row r="21" spans="2:39" ht="37.5" customHeight="1">
      <c r="B21" s="273"/>
      <c r="C21" s="906" t="s">
        <v>631</v>
      </c>
      <c r="D21" s="906"/>
      <c r="E21" s="906"/>
      <c r="F21" s="906"/>
      <c r="G21" s="906"/>
      <c r="H21" s="906"/>
      <c r="I21" s="906"/>
      <c r="J21" s="906"/>
      <c r="K21" s="906"/>
      <c r="L21" s="906"/>
      <c r="M21" s="906"/>
      <c r="N21" s="906"/>
      <c r="O21" s="906"/>
      <c r="P21" s="906"/>
      <c r="Q21" s="906"/>
      <c r="R21" s="906"/>
      <c r="S21" s="906"/>
      <c r="T21" s="906"/>
      <c r="U21" s="906"/>
      <c r="V21" s="906"/>
      <c r="W21" s="906"/>
      <c r="X21" s="906"/>
      <c r="Y21" s="606"/>
      <c r="Z21" s="606"/>
      <c r="AA21" s="606"/>
      <c r="AB21" s="606"/>
      <c r="AC21" s="606"/>
      <c r="AD21" s="606"/>
      <c r="AE21" s="276"/>
      <c r="AF21" s="265"/>
      <c r="AG21" s="265"/>
      <c r="AH21" s="265"/>
      <c r="AI21" s="265"/>
      <c r="AJ21" s="265"/>
      <c r="AK21" s="265"/>
      <c r="AL21" s="265"/>
      <c r="AM21" s="265"/>
    </row>
    <row r="22" spans="2:39" ht="54.75" customHeight="1">
      <c r="B22" s="273"/>
      <c r="C22" s="906" t="s">
        <v>615</v>
      </c>
      <c r="D22" s="906"/>
      <c r="E22" s="906"/>
      <c r="F22" s="906"/>
      <c r="G22" s="906"/>
      <c r="H22" s="906"/>
      <c r="I22" s="906"/>
      <c r="J22" s="906"/>
      <c r="K22" s="906"/>
      <c r="L22" s="906"/>
      <c r="M22" s="906"/>
      <c r="N22" s="906"/>
      <c r="O22" s="906"/>
      <c r="P22" s="906"/>
      <c r="Q22" s="906"/>
      <c r="R22" s="906"/>
      <c r="S22" s="906"/>
      <c r="T22" s="906"/>
      <c r="U22" s="906"/>
      <c r="V22" s="906"/>
      <c r="W22" s="906"/>
      <c r="X22" s="906"/>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905"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905"/>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07" t="s">
        <v>211</v>
      </c>
      <c r="C34" s="909" t="s">
        <v>33</v>
      </c>
      <c r="D34" s="284" t="s">
        <v>422</v>
      </c>
      <c r="E34" s="911" t="s">
        <v>209</v>
      </c>
      <c r="F34" s="912"/>
      <c r="G34" s="912"/>
      <c r="H34" s="912"/>
      <c r="I34" s="912"/>
      <c r="J34" s="912"/>
      <c r="K34" s="912"/>
      <c r="L34" s="912"/>
      <c r="M34" s="913"/>
      <c r="N34" s="917" t="s">
        <v>213</v>
      </c>
      <c r="O34" s="284" t="s">
        <v>423</v>
      </c>
      <c r="P34" s="911" t="s">
        <v>212</v>
      </c>
      <c r="Q34" s="912"/>
      <c r="R34" s="912"/>
      <c r="S34" s="912"/>
      <c r="T34" s="912"/>
      <c r="U34" s="912"/>
      <c r="V34" s="912"/>
      <c r="W34" s="912"/>
      <c r="X34" s="913"/>
      <c r="Y34" s="914" t="s">
        <v>243</v>
      </c>
      <c r="Z34" s="915"/>
      <c r="AA34" s="915"/>
      <c r="AB34" s="915"/>
      <c r="AC34" s="915"/>
      <c r="AD34" s="915"/>
      <c r="AE34" s="915"/>
      <c r="AF34" s="915"/>
      <c r="AG34" s="915"/>
      <c r="AH34" s="915"/>
      <c r="AI34" s="915"/>
      <c r="AJ34" s="915"/>
      <c r="AK34" s="915"/>
      <c r="AL34" s="915"/>
      <c r="AM34" s="916"/>
    </row>
    <row r="35" spans="1:39" ht="65.25" customHeight="1">
      <c r="B35" s="908"/>
      <c r="C35" s="910"/>
      <c r="D35" s="285">
        <v>2015</v>
      </c>
      <c r="E35" s="285">
        <v>2016</v>
      </c>
      <c r="F35" s="285">
        <v>2017</v>
      </c>
      <c r="G35" s="285">
        <v>2018</v>
      </c>
      <c r="H35" s="285">
        <v>2019</v>
      </c>
      <c r="I35" s="285">
        <v>2020</v>
      </c>
      <c r="J35" s="285">
        <v>2021</v>
      </c>
      <c r="K35" s="285">
        <v>2022</v>
      </c>
      <c r="L35" s="285">
        <v>2023</v>
      </c>
      <c r="M35" s="429">
        <v>2024</v>
      </c>
      <c r="N35" s="91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General Service 50 - 999 kW</v>
      </c>
      <c r="AB35" s="285" t="str">
        <f>'1.  LRAMVA Summary'!G52</f>
        <v>General Service 1,000 - 4,999 kW</v>
      </c>
      <c r="AC35" s="285" t="str">
        <f>'1.  LRAMVA Summary'!H52</f>
        <v>Sentinel Lighting</v>
      </c>
      <c r="AD35" s="285" t="str">
        <f>'1.  LRAMVA Summary'!I52</f>
        <v>Street Lighting</v>
      </c>
      <c r="AE35" s="285" t="str">
        <f>'1.  LRAMVA Summary'!J52</f>
        <v>Unmetered Scattered Load</v>
      </c>
      <c r="AF35" s="285" t="str">
        <f>'1.  LRAMVA Summary'!K52</f>
        <v>Large Use</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322695</v>
      </c>
      <c r="E38" s="295">
        <v>319758</v>
      </c>
      <c r="F38" s="295">
        <v>319758</v>
      </c>
      <c r="G38" s="295">
        <v>319758</v>
      </c>
      <c r="H38" s="295">
        <v>319758</v>
      </c>
      <c r="I38" s="295">
        <v>319758</v>
      </c>
      <c r="J38" s="295">
        <v>319758</v>
      </c>
      <c r="K38" s="295">
        <v>319689</v>
      </c>
      <c r="L38" s="295">
        <v>319689</v>
      </c>
      <c r="M38" s="295">
        <v>319689</v>
      </c>
      <c r="N38" s="291"/>
      <c r="O38" s="295">
        <v>21</v>
      </c>
      <c r="P38" s="295">
        <v>21</v>
      </c>
      <c r="Q38" s="295">
        <v>21</v>
      </c>
      <c r="R38" s="295">
        <v>21</v>
      </c>
      <c r="S38" s="295">
        <v>21</v>
      </c>
      <c r="T38" s="295">
        <v>21</v>
      </c>
      <c r="U38" s="295">
        <v>21</v>
      </c>
      <c r="V38" s="295">
        <v>21</v>
      </c>
      <c r="W38" s="295">
        <v>21</v>
      </c>
      <c r="X38" s="295">
        <v>21</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53894</v>
      </c>
      <c r="E39" s="295">
        <v>53119</v>
      </c>
      <c r="F39" s="295">
        <v>53119</v>
      </c>
      <c r="G39" s="295">
        <v>53119</v>
      </c>
      <c r="H39" s="295">
        <v>53119</v>
      </c>
      <c r="I39" s="295">
        <v>53119</v>
      </c>
      <c r="J39" s="295">
        <v>53119</v>
      </c>
      <c r="K39" s="295">
        <v>53097</v>
      </c>
      <c r="L39" s="295">
        <v>53097</v>
      </c>
      <c r="M39" s="295">
        <v>53097</v>
      </c>
      <c r="N39" s="468"/>
      <c r="O39" s="295">
        <v>3</v>
      </c>
      <c r="P39" s="295">
        <v>3</v>
      </c>
      <c r="Q39" s="295">
        <v>3</v>
      </c>
      <c r="R39" s="295">
        <v>3</v>
      </c>
      <c r="S39" s="295">
        <v>3</v>
      </c>
      <c r="T39" s="295">
        <v>3</v>
      </c>
      <c r="U39" s="295">
        <v>3</v>
      </c>
      <c r="V39" s="295">
        <v>3</v>
      </c>
      <c r="W39" s="295">
        <v>3</v>
      </c>
      <c r="X39" s="295">
        <v>3</v>
      </c>
      <c r="Y39" s="411">
        <v>1</v>
      </c>
      <c r="Z39" s="411">
        <v>0</v>
      </c>
      <c r="AA39" s="411">
        <v>0</v>
      </c>
      <c r="AB39" s="411">
        <v>0</v>
      </c>
      <c r="AC39" s="411">
        <v>0</v>
      </c>
      <c r="AD39" s="411">
        <v>0</v>
      </c>
      <c r="AE39" s="411">
        <v>0</v>
      </c>
      <c r="AF39" s="411">
        <v>0</v>
      </c>
      <c r="AG39" s="411">
        <f t="shared" ref="AG39:AL39" si="0">AG38</f>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596157</v>
      </c>
      <c r="E41" s="295">
        <v>585562</v>
      </c>
      <c r="F41" s="295">
        <v>585562</v>
      </c>
      <c r="G41" s="295">
        <v>585562</v>
      </c>
      <c r="H41" s="295">
        <v>585562</v>
      </c>
      <c r="I41" s="295">
        <v>585562</v>
      </c>
      <c r="J41" s="295">
        <v>585562</v>
      </c>
      <c r="K41" s="295">
        <v>585255</v>
      </c>
      <c r="L41" s="295">
        <v>585255</v>
      </c>
      <c r="M41" s="295">
        <v>585255</v>
      </c>
      <c r="N41" s="291"/>
      <c r="O41" s="295">
        <v>40</v>
      </c>
      <c r="P41" s="295">
        <v>40</v>
      </c>
      <c r="Q41" s="295">
        <v>40</v>
      </c>
      <c r="R41" s="295">
        <v>40</v>
      </c>
      <c r="S41" s="295">
        <v>40</v>
      </c>
      <c r="T41" s="295">
        <v>40</v>
      </c>
      <c r="U41" s="295">
        <v>40</v>
      </c>
      <c r="V41" s="295">
        <v>40</v>
      </c>
      <c r="W41" s="295">
        <v>40</v>
      </c>
      <c r="X41" s="295">
        <v>40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6166</v>
      </c>
      <c r="E42" s="295">
        <v>6094</v>
      </c>
      <c r="F42" s="295">
        <v>6094</v>
      </c>
      <c r="G42" s="295">
        <v>6094</v>
      </c>
      <c r="H42" s="295">
        <v>6094</v>
      </c>
      <c r="I42" s="295">
        <v>6094</v>
      </c>
      <c r="J42" s="295">
        <v>6094</v>
      </c>
      <c r="K42" s="295">
        <v>6079</v>
      </c>
      <c r="L42" s="295">
        <v>6079</v>
      </c>
      <c r="M42" s="295">
        <v>6079</v>
      </c>
      <c r="N42" s="468"/>
      <c r="O42" s="295">
        <v>0</v>
      </c>
      <c r="P42" s="295">
        <v>0</v>
      </c>
      <c r="Q42" s="295">
        <v>0</v>
      </c>
      <c r="R42" s="295">
        <v>0</v>
      </c>
      <c r="S42" s="295">
        <v>0</v>
      </c>
      <c r="T42" s="295">
        <v>0</v>
      </c>
      <c r="U42" s="295">
        <v>0</v>
      </c>
      <c r="V42" s="295">
        <v>0</v>
      </c>
      <c r="W42" s="295">
        <v>0</v>
      </c>
      <c r="X42" s="295">
        <v>0</v>
      </c>
      <c r="Y42" s="411">
        <v>1</v>
      </c>
      <c r="Z42" s="411">
        <v>0</v>
      </c>
      <c r="AA42" s="411">
        <v>0</v>
      </c>
      <c r="AB42" s="411">
        <v>0</v>
      </c>
      <c r="AC42" s="411">
        <v>0</v>
      </c>
      <c r="AD42" s="411">
        <v>0</v>
      </c>
      <c r="AE42" s="411">
        <v>0</v>
      </c>
      <c r="AF42" s="411">
        <v>0</v>
      </c>
      <c r="AG42" s="411">
        <f t="shared" ref="AG42" si="1">AG41</f>
        <v>0</v>
      </c>
      <c r="AH42" s="411">
        <f t="shared" ref="AH42" si="2">AH41</f>
        <v>0</v>
      </c>
      <c r="AI42" s="411">
        <f t="shared" ref="AI42" si="3">AI41</f>
        <v>0</v>
      </c>
      <c r="AJ42" s="411">
        <f t="shared" ref="AJ42" si="4">AJ41</f>
        <v>0</v>
      </c>
      <c r="AK42" s="411">
        <f t="shared" ref="AK42" si="5">AK41</f>
        <v>0</v>
      </c>
      <c r="AL42" s="411">
        <f t="shared" ref="AL42" si="6">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62028</v>
      </c>
      <c r="E44" s="295">
        <v>62028</v>
      </c>
      <c r="F44" s="295">
        <v>62028</v>
      </c>
      <c r="G44" s="295">
        <v>61193</v>
      </c>
      <c r="H44" s="295">
        <v>30523</v>
      </c>
      <c r="I44" s="295">
        <v>0</v>
      </c>
      <c r="J44" s="295">
        <v>0</v>
      </c>
      <c r="K44" s="295">
        <v>0</v>
      </c>
      <c r="L44" s="295">
        <v>0</v>
      </c>
      <c r="M44" s="295">
        <v>0</v>
      </c>
      <c r="N44" s="291"/>
      <c r="O44" s="295">
        <v>10</v>
      </c>
      <c r="P44" s="295">
        <v>10</v>
      </c>
      <c r="Q44" s="295">
        <v>10</v>
      </c>
      <c r="R44" s="295">
        <v>9</v>
      </c>
      <c r="S44" s="295">
        <v>4</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v>1</v>
      </c>
      <c r="Z45" s="411">
        <v>0</v>
      </c>
      <c r="AA45" s="411">
        <v>0</v>
      </c>
      <c r="AB45" s="411">
        <v>0</v>
      </c>
      <c r="AC45" s="411">
        <v>0</v>
      </c>
      <c r="AD45" s="411">
        <v>0</v>
      </c>
      <c r="AE45" s="411">
        <v>0</v>
      </c>
      <c r="AF45" s="411">
        <v>0</v>
      </c>
      <c r="AG45" s="411">
        <f t="shared" ref="AG45" si="7">AG44</f>
        <v>0</v>
      </c>
      <c r="AH45" s="411">
        <f t="shared" ref="AH45" si="8">AH44</f>
        <v>0</v>
      </c>
      <c r="AI45" s="411">
        <f t="shared" ref="AI45" si="9">AI44</f>
        <v>0</v>
      </c>
      <c r="AJ45" s="411">
        <f t="shared" ref="AJ45" si="10">AJ44</f>
        <v>0</v>
      </c>
      <c r="AK45" s="411">
        <f t="shared" ref="AK45" si="11">AK44</f>
        <v>0</v>
      </c>
      <c r="AL45" s="411">
        <f t="shared" ref="AL45" si="12">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674</v>
      </c>
      <c r="C47" s="291" t="s">
        <v>25</v>
      </c>
      <c r="D47" s="295">
        <v>387380</v>
      </c>
      <c r="E47" s="295">
        <v>387380</v>
      </c>
      <c r="F47" s="295">
        <v>387380</v>
      </c>
      <c r="G47" s="295">
        <v>387380</v>
      </c>
      <c r="H47" s="295">
        <v>387380</v>
      </c>
      <c r="I47" s="295">
        <v>387380</v>
      </c>
      <c r="J47" s="295">
        <v>387380</v>
      </c>
      <c r="K47" s="295">
        <v>387380</v>
      </c>
      <c r="L47" s="295">
        <v>387380</v>
      </c>
      <c r="M47" s="295">
        <v>387380</v>
      </c>
      <c r="N47" s="291"/>
      <c r="O47" s="295">
        <v>204</v>
      </c>
      <c r="P47" s="295">
        <v>204</v>
      </c>
      <c r="Q47" s="295">
        <v>204</v>
      </c>
      <c r="R47" s="295">
        <v>204</v>
      </c>
      <c r="S47" s="295">
        <v>204</v>
      </c>
      <c r="T47" s="295">
        <v>204</v>
      </c>
      <c r="U47" s="295">
        <v>204</v>
      </c>
      <c r="V47" s="295">
        <v>204</v>
      </c>
      <c r="W47" s="295">
        <v>204</v>
      </c>
      <c r="X47" s="295">
        <v>204</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3351</v>
      </c>
      <c r="E48" s="295">
        <v>3351</v>
      </c>
      <c r="F48" s="295">
        <v>3351</v>
      </c>
      <c r="G48" s="295">
        <v>3351</v>
      </c>
      <c r="H48" s="295">
        <v>3351</v>
      </c>
      <c r="I48" s="295">
        <v>3351</v>
      </c>
      <c r="J48" s="295">
        <v>3351</v>
      </c>
      <c r="K48" s="295">
        <v>3351</v>
      </c>
      <c r="L48" s="295">
        <v>3351</v>
      </c>
      <c r="M48" s="295">
        <v>3351</v>
      </c>
      <c r="N48" s="468"/>
      <c r="O48" s="295">
        <v>2</v>
      </c>
      <c r="P48" s="295">
        <v>2</v>
      </c>
      <c r="Q48" s="295">
        <v>2</v>
      </c>
      <c r="R48" s="295">
        <v>2</v>
      </c>
      <c r="S48" s="295">
        <v>2</v>
      </c>
      <c r="T48" s="295">
        <v>2</v>
      </c>
      <c r="U48" s="295">
        <v>2</v>
      </c>
      <c r="V48" s="295">
        <v>2</v>
      </c>
      <c r="W48" s="295">
        <v>2</v>
      </c>
      <c r="X48" s="295">
        <v>2</v>
      </c>
      <c r="Y48" s="411">
        <v>1</v>
      </c>
      <c r="Z48" s="411">
        <v>0</v>
      </c>
      <c r="AA48" s="411">
        <v>0</v>
      </c>
      <c r="AB48" s="411">
        <v>0</v>
      </c>
      <c r="AC48" s="411">
        <v>0</v>
      </c>
      <c r="AD48" s="411">
        <v>0</v>
      </c>
      <c r="AE48" s="411">
        <v>0</v>
      </c>
      <c r="AF48" s="411">
        <v>0</v>
      </c>
      <c r="AG48" s="411">
        <f t="shared" ref="AG48" si="13">AG47</f>
        <v>0</v>
      </c>
      <c r="AH48" s="411">
        <f t="shared" ref="AH48" si="14">AH47</f>
        <v>0</v>
      </c>
      <c r="AI48" s="411">
        <f t="shared" ref="AI48" si="15">AI47</f>
        <v>0</v>
      </c>
      <c r="AJ48" s="411">
        <f t="shared" ref="AJ48" si="16">AJ47</f>
        <v>0</v>
      </c>
      <c r="AK48" s="411">
        <f t="shared" ref="AK48" si="17">AK47</f>
        <v>0</v>
      </c>
      <c r="AL48" s="411">
        <f t="shared" ref="AL48" si="18">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v>0</v>
      </c>
      <c r="Z51" s="411">
        <v>0</v>
      </c>
      <c r="AA51" s="411">
        <v>0</v>
      </c>
      <c r="AB51" s="411">
        <v>0</v>
      </c>
      <c r="AC51" s="411">
        <v>0</v>
      </c>
      <c r="AD51" s="411">
        <v>0</v>
      </c>
      <c r="AE51" s="411">
        <v>0</v>
      </c>
      <c r="AF51" s="411">
        <v>0</v>
      </c>
      <c r="AG51" s="411">
        <f t="shared" ref="AG51" si="19">AG50</f>
        <v>0</v>
      </c>
      <c r="AH51" s="411">
        <f t="shared" ref="AH51" si="20">AH50</f>
        <v>0</v>
      </c>
      <c r="AI51" s="411">
        <f t="shared" ref="AI51" si="21">AI50</f>
        <v>0</v>
      </c>
      <c r="AJ51" s="411">
        <f t="shared" ref="AJ51" si="22">AJ50</f>
        <v>0</v>
      </c>
      <c r="AK51" s="411">
        <f t="shared" ref="AK51" si="23">AK50</f>
        <v>0</v>
      </c>
      <c r="AL51" s="411">
        <f t="shared" ref="AL51" si="24">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v>12</v>
      </c>
      <c r="O55" s="295"/>
      <c r="P55" s="295"/>
      <c r="Q55" s="295"/>
      <c r="R55" s="295"/>
      <c r="S55" s="295"/>
      <c r="T55" s="295"/>
      <c r="U55" s="295"/>
      <c r="V55" s="295"/>
      <c r="W55" s="295"/>
      <c r="X55" s="295"/>
      <c r="Y55" s="411">
        <v>0</v>
      </c>
      <c r="Z55" s="411">
        <v>0</v>
      </c>
      <c r="AA55" s="411">
        <v>0</v>
      </c>
      <c r="AB55" s="411">
        <v>0</v>
      </c>
      <c r="AC55" s="411">
        <v>0</v>
      </c>
      <c r="AD55" s="411">
        <v>0</v>
      </c>
      <c r="AE55" s="411">
        <v>0</v>
      </c>
      <c r="AF55" s="411">
        <v>0</v>
      </c>
      <c r="AG55" s="411">
        <f t="shared" ref="AG55" si="25">AG54</f>
        <v>0</v>
      </c>
      <c r="AH55" s="411">
        <f t="shared" ref="AH55" si="26">AH54</f>
        <v>0</v>
      </c>
      <c r="AI55" s="411">
        <f t="shared" ref="AI55" si="27">AI54</f>
        <v>0</v>
      </c>
      <c r="AJ55" s="411">
        <f t="shared" ref="AJ55" si="28">AJ54</f>
        <v>0</v>
      </c>
      <c r="AK55" s="411">
        <f t="shared" ref="AK55" si="29">AK54</f>
        <v>0</v>
      </c>
      <c r="AL55" s="411">
        <f t="shared" ref="AL55" si="30">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5333302</v>
      </c>
      <c r="E57" s="295">
        <v>5333302</v>
      </c>
      <c r="F57" s="295">
        <v>5298190</v>
      </c>
      <c r="G57" s="295">
        <v>5298190</v>
      </c>
      <c r="H57" s="295">
        <v>5298190</v>
      </c>
      <c r="I57" s="295">
        <v>5298190</v>
      </c>
      <c r="J57" s="295">
        <v>5252067</v>
      </c>
      <c r="K57" s="295">
        <v>5252067</v>
      </c>
      <c r="L57" s="295">
        <v>5087206</v>
      </c>
      <c r="M57" s="295">
        <v>4874162</v>
      </c>
      <c r="N57" s="295">
        <v>12</v>
      </c>
      <c r="O57" s="295">
        <v>308</v>
      </c>
      <c r="P57" s="295">
        <v>308</v>
      </c>
      <c r="Q57" s="295">
        <v>297</v>
      </c>
      <c r="R57" s="295">
        <v>297</v>
      </c>
      <c r="S57" s="295">
        <v>297</v>
      </c>
      <c r="T57" s="295">
        <v>297</v>
      </c>
      <c r="U57" s="295">
        <v>290</v>
      </c>
      <c r="V57" s="295">
        <v>290</v>
      </c>
      <c r="W57" s="295">
        <v>289</v>
      </c>
      <c r="X57" s="295">
        <v>265</v>
      </c>
      <c r="Y57" s="533"/>
      <c r="Z57" s="533">
        <v>0.13</v>
      </c>
      <c r="AA57" s="533">
        <v>0.83</v>
      </c>
      <c r="AB57" s="410">
        <v>0.04</v>
      </c>
      <c r="AC57" s="533"/>
      <c r="AD57" s="410"/>
      <c r="AE57" s="410"/>
      <c r="AF57" s="415"/>
      <c r="AG57" s="415"/>
      <c r="AH57" s="415"/>
      <c r="AI57" s="415"/>
      <c r="AJ57" s="415"/>
      <c r="AK57" s="415"/>
      <c r="AL57" s="415"/>
      <c r="AM57" s="296">
        <f>SUM(Y57:AL57)</f>
        <v>1</v>
      </c>
    </row>
    <row r="58" spans="1:39" outlineLevel="1">
      <c r="B58" s="294" t="s">
        <v>267</v>
      </c>
      <c r="C58" s="291" t="s">
        <v>163</v>
      </c>
      <c r="D58" s="295">
        <v>213861</v>
      </c>
      <c r="E58" s="295">
        <v>213861</v>
      </c>
      <c r="F58" s="295">
        <v>248974</v>
      </c>
      <c r="G58" s="295">
        <v>249689</v>
      </c>
      <c r="H58" s="295">
        <v>249689</v>
      </c>
      <c r="I58" s="295">
        <v>249689</v>
      </c>
      <c r="J58" s="295">
        <v>295812</v>
      </c>
      <c r="K58" s="295">
        <v>295812</v>
      </c>
      <c r="L58" s="295">
        <v>460472</v>
      </c>
      <c r="M58" s="295">
        <v>499374</v>
      </c>
      <c r="N58" s="295">
        <v>12</v>
      </c>
      <c r="O58" s="295">
        <v>24</v>
      </c>
      <c r="P58" s="295">
        <v>24</v>
      </c>
      <c r="Q58" s="295">
        <v>35</v>
      </c>
      <c r="R58" s="295">
        <v>35</v>
      </c>
      <c r="S58" s="295">
        <v>35</v>
      </c>
      <c r="T58" s="295">
        <v>35</v>
      </c>
      <c r="U58" s="295">
        <v>43</v>
      </c>
      <c r="V58" s="295">
        <v>43</v>
      </c>
      <c r="W58" s="295">
        <v>43</v>
      </c>
      <c r="X58" s="295">
        <v>40</v>
      </c>
      <c r="Y58" s="411">
        <v>0</v>
      </c>
      <c r="Z58" s="411">
        <v>0.13</v>
      </c>
      <c r="AA58" s="411">
        <v>0.83</v>
      </c>
      <c r="AB58" s="411">
        <v>0.04</v>
      </c>
      <c r="AC58" s="411">
        <v>0</v>
      </c>
      <c r="AD58" s="411">
        <v>0</v>
      </c>
      <c r="AE58" s="411">
        <v>0</v>
      </c>
      <c r="AF58" s="411">
        <v>0</v>
      </c>
      <c r="AG58" s="411">
        <f t="shared" ref="AG58" si="31">AG57</f>
        <v>0</v>
      </c>
      <c r="AH58" s="411">
        <f t="shared" ref="AH58" si="32">AH57</f>
        <v>0</v>
      </c>
      <c r="AI58" s="411">
        <f t="shared" ref="AI58" si="33">AI57</f>
        <v>0</v>
      </c>
      <c r="AJ58" s="411">
        <f t="shared" ref="AJ58" si="34">AJ57</f>
        <v>0</v>
      </c>
      <c r="AK58" s="411">
        <f t="shared" ref="AK58" si="35">AK57</f>
        <v>0</v>
      </c>
      <c r="AL58" s="411">
        <f t="shared" ref="AL58" si="36">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278584</v>
      </c>
      <c r="E60" s="295">
        <v>239362</v>
      </c>
      <c r="F60" s="295">
        <v>167643</v>
      </c>
      <c r="G60" s="295">
        <v>167643</v>
      </c>
      <c r="H60" s="295">
        <v>167643</v>
      </c>
      <c r="I60" s="295">
        <v>167643</v>
      </c>
      <c r="J60" s="295">
        <v>167643</v>
      </c>
      <c r="K60" s="295">
        <v>167643</v>
      </c>
      <c r="L60" s="295">
        <v>167643</v>
      </c>
      <c r="M60" s="295">
        <v>167643</v>
      </c>
      <c r="N60" s="295">
        <v>12</v>
      </c>
      <c r="O60" s="295">
        <v>66</v>
      </c>
      <c r="P60" s="295">
        <v>57</v>
      </c>
      <c r="Q60" s="295">
        <v>38</v>
      </c>
      <c r="R60" s="295">
        <v>38</v>
      </c>
      <c r="S60" s="295">
        <v>38</v>
      </c>
      <c r="T60" s="295">
        <v>38</v>
      </c>
      <c r="U60" s="295">
        <v>38</v>
      </c>
      <c r="V60" s="295">
        <v>38</v>
      </c>
      <c r="W60" s="295">
        <v>38</v>
      </c>
      <c r="X60" s="295">
        <v>38</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-122373</v>
      </c>
      <c r="E61" s="295">
        <v>-83151</v>
      </c>
      <c r="F61" s="295">
        <v>-11432</v>
      </c>
      <c r="G61" s="295">
        <v>154</v>
      </c>
      <c r="H61" s="295">
        <v>154</v>
      </c>
      <c r="I61" s="295">
        <v>154</v>
      </c>
      <c r="J61" s="295">
        <v>154</v>
      </c>
      <c r="K61" s="295">
        <v>154</v>
      </c>
      <c r="L61" s="295">
        <v>154</v>
      </c>
      <c r="M61" s="295">
        <v>154</v>
      </c>
      <c r="N61" s="295">
        <v>12</v>
      </c>
      <c r="O61" s="295">
        <v>-30</v>
      </c>
      <c r="P61" s="295">
        <v>-22</v>
      </c>
      <c r="Q61" s="295">
        <v>-2</v>
      </c>
      <c r="R61" s="295">
        <v>0</v>
      </c>
      <c r="S61" s="295">
        <v>0</v>
      </c>
      <c r="T61" s="295">
        <v>0</v>
      </c>
      <c r="U61" s="295">
        <v>0</v>
      </c>
      <c r="V61" s="295">
        <v>0</v>
      </c>
      <c r="W61" s="295">
        <v>0</v>
      </c>
      <c r="X61" s="295">
        <v>0</v>
      </c>
      <c r="Y61" s="411">
        <v>0</v>
      </c>
      <c r="Z61" s="411">
        <v>1</v>
      </c>
      <c r="AA61" s="411">
        <v>0</v>
      </c>
      <c r="AB61" s="411">
        <v>0</v>
      </c>
      <c r="AC61" s="411">
        <v>0</v>
      </c>
      <c r="AD61" s="411">
        <v>0</v>
      </c>
      <c r="AE61" s="411">
        <v>0</v>
      </c>
      <c r="AF61" s="411">
        <v>0</v>
      </c>
      <c r="AG61" s="411">
        <f t="shared" ref="AG61" si="37">AG60</f>
        <v>0</v>
      </c>
      <c r="AH61" s="411">
        <f t="shared" ref="AH61" si="38">AH60</f>
        <v>0</v>
      </c>
      <c r="AI61" s="411">
        <f t="shared" ref="AI61" si="39">AI60</f>
        <v>0</v>
      </c>
      <c r="AJ61" s="411">
        <f t="shared" ref="AJ61" si="40">AJ60</f>
        <v>0</v>
      </c>
      <c r="AK61" s="411">
        <f t="shared" ref="AK61" si="41">AK60</f>
        <v>0</v>
      </c>
      <c r="AL61" s="411">
        <f t="shared" ref="AL61" si="42">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411">
        <v>0</v>
      </c>
      <c r="Z64" s="411">
        <v>0</v>
      </c>
      <c r="AA64" s="411">
        <v>0</v>
      </c>
      <c r="AB64" s="411">
        <v>0</v>
      </c>
      <c r="AC64" s="411">
        <v>0</v>
      </c>
      <c r="AD64" s="411">
        <v>0</v>
      </c>
      <c r="AE64" s="411">
        <v>0</v>
      </c>
      <c r="AF64" s="411">
        <v>0</v>
      </c>
      <c r="AG64" s="411">
        <f t="shared" ref="AG64" si="43">AG63</f>
        <v>0</v>
      </c>
      <c r="AH64" s="411">
        <f t="shared" ref="AH64" si="44">AH63</f>
        <v>0</v>
      </c>
      <c r="AI64" s="411">
        <f t="shared" ref="AI64" si="45">AI63</f>
        <v>0</v>
      </c>
      <c r="AJ64" s="411">
        <f t="shared" ref="AJ64" si="46">AJ63</f>
        <v>0</v>
      </c>
      <c r="AK64" s="411">
        <f t="shared" ref="AK64" si="47">AK63</f>
        <v>0</v>
      </c>
      <c r="AL64" s="411">
        <f t="shared" ref="AL64" si="48">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v>1</v>
      </c>
      <c r="AB66" s="410"/>
      <c r="AC66" s="410"/>
      <c r="AD66" s="410"/>
      <c r="AE66" s="410"/>
      <c r="AF66" s="415"/>
      <c r="AG66" s="415"/>
      <c r="AH66" s="415"/>
      <c r="AI66" s="415"/>
      <c r="AJ66" s="415"/>
      <c r="AK66" s="415"/>
      <c r="AL66" s="415"/>
      <c r="AM66" s="296">
        <f>SUM(Y66:AL66)</f>
        <v>1</v>
      </c>
    </row>
    <row r="67" spans="1:39" outlineLevel="1">
      <c r="B67" s="294" t="s">
        <v>267</v>
      </c>
      <c r="C67" s="291" t="s">
        <v>163</v>
      </c>
      <c r="D67" s="295">
        <v>60323</v>
      </c>
      <c r="E67" s="295">
        <v>60323</v>
      </c>
      <c r="F67" s="295">
        <v>60323</v>
      </c>
      <c r="G67" s="295">
        <v>60323</v>
      </c>
      <c r="H67" s="295">
        <v>60323</v>
      </c>
      <c r="I67" s="295">
        <v>60323</v>
      </c>
      <c r="J67" s="295">
        <v>60323</v>
      </c>
      <c r="K67" s="295">
        <v>60323</v>
      </c>
      <c r="L67" s="295">
        <v>60323</v>
      </c>
      <c r="M67" s="295">
        <v>60323</v>
      </c>
      <c r="N67" s="295">
        <v>3</v>
      </c>
      <c r="O67" s="295">
        <v>16</v>
      </c>
      <c r="P67" s="295">
        <v>16</v>
      </c>
      <c r="Q67" s="295">
        <v>16</v>
      </c>
      <c r="R67" s="295">
        <v>16</v>
      </c>
      <c r="S67" s="295">
        <v>16</v>
      </c>
      <c r="T67" s="295">
        <v>16</v>
      </c>
      <c r="U67" s="295">
        <v>16</v>
      </c>
      <c r="V67" s="295">
        <v>16</v>
      </c>
      <c r="W67" s="295">
        <v>16</v>
      </c>
      <c r="X67" s="295">
        <v>16</v>
      </c>
      <c r="Y67" s="411">
        <v>0</v>
      </c>
      <c r="Z67" s="411">
        <v>0</v>
      </c>
      <c r="AA67" s="411">
        <v>1</v>
      </c>
      <c r="AB67" s="411">
        <v>0</v>
      </c>
      <c r="AC67" s="411">
        <v>0</v>
      </c>
      <c r="AD67" s="411">
        <v>0</v>
      </c>
      <c r="AE67" s="411">
        <v>0</v>
      </c>
      <c r="AF67" s="411">
        <v>0</v>
      </c>
      <c r="AG67" s="411">
        <f t="shared" ref="AG67" si="49">AG66</f>
        <v>0</v>
      </c>
      <c r="AH67" s="411">
        <f t="shared" ref="AH67" si="50">AH66</f>
        <v>0</v>
      </c>
      <c r="AI67" s="411">
        <f t="shared" ref="AI67" si="51">AI66</f>
        <v>0</v>
      </c>
      <c r="AJ67" s="411">
        <f t="shared" ref="AJ67" si="52">AJ66</f>
        <v>0</v>
      </c>
      <c r="AK67" s="411">
        <f t="shared" ref="AK67" si="53">AK66</f>
        <v>0</v>
      </c>
      <c r="AL67" s="411">
        <f t="shared" ref="AL67" si="54">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v>164500</v>
      </c>
      <c r="E70" s="295">
        <v>164500</v>
      </c>
      <c r="F70" s="295">
        <v>164500</v>
      </c>
      <c r="G70" s="295">
        <v>164500</v>
      </c>
      <c r="H70" s="295">
        <v>164500</v>
      </c>
      <c r="I70" s="295">
        <v>164500</v>
      </c>
      <c r="J70" s="295">
        <v>164500</v>
      </c>
      <c r="K70" s="295">
        <v>164500</v>
      </c>
      <c r="L70" s="295">
        <v>164500</v>
      </c>
      <c r="M70" s="295">
        <v>164500</v>
      </c>
      <c r="N70" s="295">
        <v>12</v>
      </c>
      <c r="O70" s="295">
        <v>19</v>
      </c>
      <c r="P70" s="295">
        <v>19</v>
      </c>
      <c r="Q70" s="295">
        <v>19</v>
      </c>
      <c r="R70" s="295">
        <v>19</v>
      </c>
      <c r="S70" s="295">
        <v>19</v>
      </c>
      <c r="T70" s="295">
        <v>19</v>
      </c>
      <c r="U70" s="295">
        <v>19</v>
      </c>
      <c r="V70" s="295">
        <v>19</v>
      </c>
      <c r="W70" s="295">
        <v>19</v>
      </c>
      <c r="X70" s="295">
        <v>19</v>
      </c>
      <c r="Y70" s="426"/>
      <c r="Z70" s="410"/>
      <c r="AA70" s="410"/>
      <c r="AB70" s="410">
        <v>1</v>
      </c>
      <c r="AC70" s="410"/>
      <c r="AD70" s="410"/>
      <c r="AE70" s="410"/>
      <c r="AF70" s="415"/>
      <c r="AG70" s="415"/>
      <c r="AH70" s="415"/>
      <c r="AI70" s="415"/>
      <c r="AJ70" s="415"/>
      <c r="AK70" s="415"/>
      <c r="AL70" s="415"/>
      <c r="AM70" s="296">
        <f>SUM(Y70:AL70)</f>
        <v>1</v>
      </c>
    </row>
    <row r="71" spans="1:39" outlineLevel="1">
      <c r="B71" s="294" t="s">
        <v>267</v>
      </c>
      <c r="C71" s="291" t="s">
        <v>163</v>
      </c>
      <c r="D71" s="295"/>
      <c r="E71" s="295"/>
      <c r="F71" s="295"/>
      <c r="G71" s="295"/>
      <c r="H71" s="295"/>
      <c r="I71" s="295"/>
      <c r="J71" s="295"/>
      <c r="K71" s="295"/>
      <c r="L71" s="295"/>
      <c r="M71" s="295"/>
      <c r="N71" s="295">
        <v>12</v>
      </c>
      <c r="O71" s="295"/>
      <c r="P71" s="295"/>
      <c r="Q71" s="295"/>
      <c r="R71" s="295"/>
      <c r="S71" s="295"/>
      <c r="T71" s="295"/>
      <c r="U71" s="295"/>
      <c r="V71" s="295"/>
      <c r="W71" s="295"/>
      <c r="X71" s="295"/>
      <c r="Y71" s="411">
        <v>0</v>
      </c>
      <c r="Z71" s="411">
        <v>0</v>
      </c>
      <c r="AA71" s="411">
        <v>0</v>
      </c>
      <c r="AB71" s="411">
        <v>1</v>
      </c>
      <c r="AC71" s="411">
        <v>0</v>
      </c>
      <c r="AD71" s="411">
        <v>0</v>
      </c>
      <c r="AE71" s="411">
        <v>0</v>
      </c>
      <c r="AF71" s="411">
        <v>0</v>
      </c>
      <c r="AG71" s="411">
        <f t="shared" ref="AG71" si="55">AG70</f>
        <v>0</v>
      </c>
      <c r="AH71" s="411">
        <f t="shared" ref="AH71" si="56">AH70</f>
        <v>0</v>
      </c>
      <c r="AI71" s="411">
        <f t="shared" ref="AI71" si="57">AI70</f>
        <v>0</v>
      </c>
      <c r="AJ71" s="411">
        <f t="shared" ref="AJ71" si="58">AJ70</f>
        <v>0</v>
      </c>
      <c r="AK71" s="411">
        <f t="shared" ref="AK71" si="59">AK70</f>
        <v>0</v>
      </c>
      <c r="AL71" s="411">
        <f t="shared" ref="AL71" si="60">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411">
        <v>0</v>
      </c>
      <c r="Z74" s="411">
        <v>0</v>
      </c>
      <c r="AA74" s="411">
        <v>0</v>
      </c>
      <c r="AB74" s="411">
        <v>0</v>
      </c>
      <c r="AC74" s="411">
        <v>0</v>
      </c>
      <c r="AD74" s="411">
        <v>0</v>
      </c>
      <c r="AE74" s="411">
        <v>0</v>
      </c>
      <c r="AF74" s="411">
        <v>0</v>
      </c>
      <c r="AG74" s="411">
        <f t="shared" ref="AG74" si="61">AG73</f>
        <v>0</v>
      </c>
      <c r="AH74" s="411">
        <f t="shared" ref="AH74" si="62">AH73</f>
        <v>0</v>
      </c>
      <c r="AI74" s="411">
        <f t="shared" ref="AI74" si="63">AI73</f>
        <v>0</v>
      </c>
      <c r="AJ74" s="411">
        <f t="shared" ref="AJ74" si="64">AJ73</f>
        <v>0</v>
      </c>
      <c r="AK74" s="411">
        <f t="shared" ref="AK74" si="65">AK73</f>
        <v>0</v>
      </c>
      <c r="AL74" s="411">
        <f t="shared" ref="AL74" si="66">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22293</v>
      </c>
      <c r="E76" s="295">
        <v>22293</v>
      </c>
      <c r="F76" s="295">
        <v>22293</v>
      </c>
      <c r="G76" s="295">
        <v>22293</v>
      </c>
      <c r="H76" s="295">
        <v>22293</v>
      </c>
      <c r="I76" s="295">
        <v>22293</v>
      </c>
      <c r="J76" s="295">
        <v>22293</v>
      </c>
      <c r="K76" s="295">
        <v>22293</v>
      </c>
      <c r="L76" s="295">
        <v>20201</v>
      </c>
      <c r="M76" s="295">
        <v>20201</v>
      </c>
      <c r="N76" s="295">
        <v>12</v>
      </c>
      <c r="O76" s="295">
        <v>8</v>
      </c>
      <c r="P76" s="295">
        <v>8</v>
      </c>
      <c r="Q76" s="295">
        <v>8</v>
      </c>
      <c r="R76" s="295">
        <v>8</v>
      </c>
      <c r="S76" s="295">
        <v>8</v>
      </c>
      <c r="T76" s="295">
        <v>8</v>
      </c>
      <c r="U76" s="295">
        <v>8</v>
      </c>
      <c r="V76" s="295">
        <v>8</v>
      </c>
      <c r="W76" s="295">
        <v>6</v>
      </c>
      <c r="X76" s="295">
        <v>6</v>
      </c>
      <c r="Y76" s="410"/>
      <c r="Z76" s="410"/>
      <c r="AA76" s="410"/>
      <c r="AB76" s="410">
        <v>1</v>
      </c>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v>0</v>
      </c>
      <c r="Z77" s="411">
        <v>0</v>
      </c>
      <c r="AA77" s="411">
        <v>0</v>
      </c>
      <c r="AB77" s="411">
        <v>1</v>
      </c>
      <c r="AC77" s="411">
        <v>0</v>
      </c>
      <c r="AD77" s="411">
        <v>0</v>
      </c>
      <c r="AE77" s="411">
        <v>0</v>
      </c>
      <c r="AF77" s="411">
        <v>0</v>
      </c>
      <c r="AG77" s="411">
        <f t="shared" ref="AG77:AL77" si="67">AG76</f>
        <v>0</v>
      </c>
      <c r="AH77" s="411">
        <f t="shared" si="67"/>
        <v>0</v>
      </c>
      <c r="AI77" s="411">
        <f t="shared" si="67"/>
        <v>0</v>
      </c>
      <c r="AJ77" s="411">
        <f t="shared" si="67"/>
        <v>0</v>
      </c>
      <c r="AK77" s="411">
        <f t="shared" si="67"/>
        <v>0</v>
      </c>
      <c r="AL77" s="411">
        <f t="shared" si="67"/>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45402</v>
      </c>
      <c r="E80" s="295">
        <v>41348</v>
      </c>
      <c r="F80" s="295">
        <v>40659</v>
      </c>
      <c r="G80" s="295">
        <v>39969</v>
      </c>
      <c r="H80" s="295">
        <v>39900</v>
      </c>
      <c r="I80" s="295">
        <v>39900</v>
      </c>
      <c r="J80" s="295">
        <v>39900</v>
      </c>
      <c r="K80" s="295">
        <v>39300</v>
      </c>
      <c r="L80" s="295">
        <v>32870</v>
      </c>
      <c r="M80" s="295">
        <v>32484</v>
      </c>
      <c r="N80" s="295">
        <v>12</v>
      </c>
      <c r="O80" s="295">
        <v>6</v>
      </c>
      <c r="P80" s="295">
        <v>6</v>
      </c>
      <c r="Q80" s="295">
        <v>6</v>
      </c>
      <c r="R80" s="295">
        <v>6</v>
      </c>
      <c r="S80" s="295">
        <v>6</v>
      </c>
      <c r="T80" s="295">
        <v>6</v>
      </c>
      <c r="U80" s="295">
        <v>6</v>
      </c>
      <c r="V80" s="295">
        <v>6</v>
      </c>
      <c r="W80" s="295">
        <v>5</v>
      </c>
      <c r="X80" s="295">
        <v>5</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v>1</v>
      </c>
      <c r="Z81" s="411">
        <v>0</v>
      </c>
      <c r="AA81" s="411">
        <v>0</v>
      </c>
      <c r="AB81" s="411">
        <v>0</v>
      </c>
      <c r="AC81" s="411">
        <v>0</v>
      </c>
      <c r="AD81" s="411">
        <v>0</v>
      </c>
      <c r="AE81" s="411">
        <v>0</v>
      </c>
      <c r="AF81" s="411">
        <v>0</v>
      </c>
      <c r="AG81" s="411">
        <f t="shared" ref="AG81" si="68">AG80</f>
        <v>0</v>
      </c>
      <c r="AH81" s="411">
        <f t="shared" ref="AH81" si="69">AH80</f>
        <v>0</v>
      </c>
      <c r="AI81" s="411">
        <f t="shared" ref="AI81" si="70">AI80</f>
        <v>0</v>
      </c>
      <c r="AJ81" s="411">
        <f t="shared" ref="AJ81" si="71">AJ80</f>
        <v>0</v>
      </c>
      <c r="AK81" s="411">
        <f t="shared" ref="AK81" si="72">AK80</f>
        <v>0</v>
      </c>
      <c r="AL81" s="411">
        <f t="shared" ref="AL81" si="73">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v>0</v>
      </c>
      <c r="AC85" s="411">
        <v>0</v>
      </c>
      <c r="AD85" s="411">
        <v>0</v>
      </c>
      <c r="AE85" s="411">
        <v>0</v>
      </c>
      <c r="AF85" s="411">
        <v>0</v>
      </c>
      <c r="AG85" s="411">
        <f t="shared" ref="AG85:AL85" si="74">AG84</f>
        <v>0</v>
      </c>
      <c r="AH85" s="411">
        <f t="shared" si="74"/>
        <v>0</v>
      </c>
      <c r="AI85" s="411">
        <f t="shared" si="74"/>
        <v>0</v>
      </c>
      <c r="AJ85" s="411">
        <f t="shared" si="74"/>
        <v>0</v>
      </c>
      <c r="AK85" s="411">
        <f t="shared" si="74"/>
        <v>0</v>
      </c>
      <c r="AL85" s="411">
        <f t="shared" si="74"/>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v>0</v>
      </c>
      <c r="AC88" s="411">
        <v>0</v>
      </c>
      <c r="AD88" s="411">
        <v>0</v>
      </c>
      <c r="AE88" s="411">
        <v>0</v>
      </c>
      <c r="AF88" s="411">
        <v>0</v>
      </c>
      <c r="AG88" s="411">
        <f t="shared" ref="AG88:AL88" si="75">AG87</f>
        <v>0</v>
      </c>
      <c r="AH88" s="411">
        <f t="shared" si="75"/>
        <v>0</v>
      </c>
      <c r="AI88" s="411">
        <f t="shared" si="75"/>
        <v>0</v>
      </c>
      <c r="AJ88" s="411">
        <f t="shared" si="75"/>
        <v>0</v>
      </c>
      <c r="AK88" s="411">
        <f t="shared" si="75"/>
        <v>0</v>
      </c>
      <c r="AL88" s="411">
        <f t="shared" si="75"/>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411">
        <v>0</v>
      </c>
      <c r="Z92" s="411">
        <v>0</v>
      </c>
      <c r="AA92" s="411">
        <v>0</v>
      </c>
      <c r="AB92" s="411">
        <v>0</v>
      </c>
      <c r="AC92" s="411">
        <v>0</v>
      </c>
      <c r="AD92" s="411">
        <v>0</v>
      </c>
      <c r="AE92" s="411">
        <v>0</v>
      </c>
      <c r="AF92" s="411">
        <v>0</v>
      </c>
      <c r="AG92" s="411">
        <f t="shared" ref="AG92:AL92" si="76">AG91</f>
        <v>0</v>
      </c>
      <c r="AH92" s="411">
        <f t="shared" si="76"/>
        <v>0</v>
      </c>
      <c r="AI92" s="411">
        <f t="shared" si="76"/>
        <v>0</v>
      </c>
      <c r="AJ92" s="411">
        <f t="shared" si="76"/>
        <v>0</v>
      </c>
      <c r="AK92" s="411">
        <f t="shared" si="76"/>
        <v>0</v>
      </c>
      <c r="AL92" s="411">
        <f t="shared" si="76"/>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v>770101</v>
      </c>
      <c r="E94" s="295">
        <v>770101</v>
      </c>
      <c r="F94" s="295">
        <v>770101</v>
      </c>
      <c r="G94" s="295">
        <v>770101</v>
      </c>
      <c r="H94" s="295">
        <v>770101</v>
      </c>
      <c r="I94" s="295">
        <v>770101</v>
      </c>
      <c r="J94" s="295">
        <v>770101</v>
      </c>
      <c r="K94" s="295">
        <v>770101</v>
      </c>
      <c r="L94" s="295">
        <v>770101</v>
      </c>
      <c r="M94" s="295">
        <v>770101</v>
      </c>
      <c r="N94" s="295">
        <v>12</v>
      </c>
      <c r="O94" s="295">
        <v>50</v>
      </c>
      <c r="P94" s="295">
        <v>50</v>
      </c>
      <c r="Q94" s="295">
        <v>50</v>
      </c>
      <c r="R94" s="295">
        <v>50</v>
      </c>
      <c r="S94" s="295">
        <v>50</v>
      </c>
      <c r="T94" s="295">
        <v>50</v>
      </c>
      <c r="U94" s="295">
        <v>50</v>
      </c>
      <c r="V94" s="295">
        <v>50</v>
      </c>
      <c r="W94" s="295">
        <v>50</v>
      </c>
      <c r="X94" s="295">
        <v>50</v>
      </c>
      <c r="Y94" s="426"/>
      <c r="Z94" s="410"/>
      <c r="AA94" s="410">
        <v>1</v>
      </c>
      <c r="AB94" s="410"/>
      <c r="AC94" s="410"/>
      <c r="AD94" s="410"/>
      <c r="AE94" s="410"/>
      <c r="AF94" s="415"/>
      <c r="AG94" s="415"/>
      <c r="AH94" s="415"/>
      <c r="AI94" s="415"/>
      <c r="AJ94" s="415"/>
      <c r="AK94" s="415"/>
      <c r="AL94" s="415"/>
      <c r="AM94" s="296">
        <f>SUM(Y94:AL94)</f>
        <v>1</v>
      </c>
    </row>
    <row r="95" spans="1:40" outlineLevel="1">
      <c r="B95" s="294" t="s">
        <v>267</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411">
        <v>0</v>
      </c>
      <c r="Z95" s="411">
        <v>0</v>
      </c>
      <c r="AA95" s="411">
        <v>1</v>
      </c>
      <c r="AB95" s="411">
        <v>0</v>
      </c>
      <c r="AC95" s="411">
        <v>0</v>
      </c>
      <c r="AD95" s="411">
        <v>0</v>
      </c>
      <c r="AE95" s="411">
        <v>0</v>
      </c>
      <c r="AF95" s="411">
        <v>0</v>
      </c>
      <c r="AG95" s="411">
        <f t="shared" ref="AG95" si="77">AG94</f>
        <v>0</v>
      </c>
      <c r="AH95" s="411">
        <f t="shared" ref="AH95" si="78">AH94</f>
        <v>0</v>
      </c>
      <c r="AI95" s="411">
        <f t="shared" ref="AI95" si="79">AI94</f>
        <v>0</v>
      </c>
      <c r="AJ95" s="411">
        <f t="shared" ref="AJ95" si="80">AJ94</f>
        <v>0</v>
      </c>
      <c r="AK95" s="411">
        <f t="shared" ref="AK95" si="81">AK94</f>
        <v>0</v>
      </c>
      <c r="AL95" s="411">
        <f t="shared" ref="AL95" si="82">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v>0</v>
      </c>
      <c r="O98" s="295"/>
      <c r="P98" s="295"/>
      <c r="Q98" s="295"/>
      <c r="R98" s="295"/>
      <c r="S98" s="295"/>
      <c r="T98" s="295"/>
      <c r="U98" s="295"/>
      <c r="V98" s="295"/>
      <c r="W98" s="295"/>
      <c r="X98" s="295"/>
      <c r="Y98" s="411">
        <v>0</v>
      </c>
      <c r="Z98" s="411">
        <v>0</v>
      </c>
      <c r="AA98" s="411">
        <v>0</v>
      </c>
      <c r="AB98" s="411">
        <v>0</v>
      </c>
      <c r="AC98" s="411">
        <v>0</v>
      </c>
      <c r="AD98" s="411">
        <v>0</v>
      </c>
      <c r="AE98" s="411">
        <v>0</v>
      </c>
      <c r="AF98" s="411">
        <v>0</v>
      </c>
      <c r="AG98" s="411">
        <f t="shared" ref="AG98:AL98" si="83">AG97</f>
        <v>0</v>
      </c>
      <c r="AH98" s="411">
        <f t="shared" si="83"/>
        <v>0</v>
      </c>
      <c r="AI98" s="411">
        <f t="shared" si="83"/>
        <v>0</v>
      </c>
      <c r="AJ98" s="411">
        <f t="shared" si="83"/>
        <v>0</v>
      </c>
      <c r="AK98" s="411">
        <f t="shared" si="83"/>
        <v>0</v>
      </c>
      <c r="AL98" s="411">
        <f t="shared" si="83"/>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411">
        <v>0</v>
      </c>
      <c r="Z101" s="411">
        <v>0</v>
      </c>
      <c r="AA101" s="411">
        <v>0</v>
      </c>
      <c r="AB101" s="411">
        <v>0</v>
      </c>
      <c r="AC101" s="411">
        <v>0</v>
      </c>
      <c r="AD101" s="411">
        <v>0</v>
      </c>
      <c r="AE101" s="411">
        <v>0</v>
      </c>
      <c r="AF101" s="411">
        <v>0</v>
      </c>
      <c r="AG101" s="411">
        <f t="shared" ref="AG101:AL101" si="84">AG100</f>
        <v>0</v>
      </c>
      <c r="AH101" s="411">
        <f t="shared" si="84"/>
        <v>0</v>
      </c>
      <c r="AI101" s="411">
        <f t="shared" si="84"/>
        <v>0</v>
      </c>
      <c r="AJ101" s="411">
        <f t="shared" si="84"/>
        <v>0</v>
      </c>
      <c r="AK101" s="411">
        <f t="shared" si="84"/>
        <v>0</v>
      </c>
      <c r="AL101" s="411">
        <f t="shared" si="84"/>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0</v>
      </c>
      <c r="Z106" s="411">
        <v>0</v>
      </c>
      <c r="AA106" s="411">
        <v>0</v>
      </c>
      <c r="AB106" s="411">
        <v>0</v>
      </c>
      <c r="AC106" s="411">
        <v>0</v>
      </c>
      <c r="AD106" s="411">
        <v>0</v>
      </c>
      <c r="AE106" s="411">
        <v>0</v>
      </c>
      <c r="AF106" s="411">
        <v>0</v>
      </c>
      <c r="AG106" s="411">
        <f t="shared" ref="AG106" si="85">AG105</f>
        <v>0</v>
      </c>
      <c r="AH106" s="411">
        <f t="shared" ref="AH106" si="86">AH105</f>
        <v>0</v>
      </c>
      <c r="AI106" s="411">
        <f t="shared" ref="AI106" si="87">AI105</f>
        <v>0</v>
      </c>
      <c r="AJ106" s="411">
        <f t="shared" ref="AJ106" si="88">AJ105</f>
        <v>0</v>
      </c>
      <c r="AK106" s="411">
        <f t="shared" ref="AK106" si="89">AK105</f>
        <v>0</v>
      </c>
      <c r="AL106" s="411">
        <f t="shared" ref="AL106" si="90">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0</v>
      </c>
      <c r="Z109" s="411">
        <v>0</v>
      </c>
      <c r="AA109" s="411">
        <v>0</v>
      </c>
      <c r="AB109" s="411">
        <v>0</v>
      </c>
      <c r="AC109" s="411">
        <v>0</v>
      </c>
      <c r="AD109" s="411">
        <v>0</v>
      </c>
      <c r="AE109" s="411">
        <v>0</v>
      </c>
      <c r="AF109" s="411">
        <v>0</v>
      </c>
      <c r="AG109" s="411">
        <f t="shared" ref="AG109" si="91">AG108</f>
        <v>0</v>
      </c>
      <c r="AH109" s="411">
        <f t="shared" ref="AH109" si="92">AH108</f>
        <v>0</v>
      </c>
      <c r="AI109" s="411">
        <f t="shared" ref="AI109" si="93">AI108</f>
        <v>0</v>
      </c>
      <c r="AJ109" s="411">
        <f t="shared" ref="AJ109" si="94">AJ108</f>
        <v>0</v>
      </c>
      <c r="AK109" s="411">
        <f t="shared" ref="AK109" si="95">AK108</f>
        <v>0</v>
      </c>
      <c r="AL109" s="411">
        <f t="shared" ref="AL109" si="96">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v>0</v>
      </c>
      <c r="AC112" s="411">
        <v>0</v>
      </c>
      <c r="AD112" s="411">
        <v>0</v>
      </c>
      <c r="AE112" s="411">
        <v>0</v>
      </c>
      <c r="AF112" s="411">
        <v>0</v>
      </c>
      <c r="AG112" s="411">
        <f t="shared" ref="AG112" si="97">AG111</f>
        <v>0</v>
      </c>
      <c r="AH112" s="411">
        <f t="shared" ref="AH112" si="98">AH111</f>
        <v>0</v>
      </c>
      <c r="AI112" s="411">
        <f t="shared" ref="AI112" si="99">AI111</f>
        <v>0</v>
      </c>
      <c r="AJ112" s="411">
        <f t="shared" ref="AJ112" si="100">AJ111</f>
        <v>0</v>
      </c>
      <c r="AK112" s="411">
        <f t="shared" ref="AK112" si="101">AK111</f>
        <v>0</v>
      </c>
      <c r="AL112" s="411">
        <f t="shared" ref="AL112" si="102">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v>0</v>
      </c>
      <c r="AC115" s="411">
        <v>0</v>
      </c>
      <c r="AD115" s="411">
        <v>0</v>
      </c>
      <c r="AE115" s="411">
        <v>0</v>
      </c>
      <c r="AF115" s="411">
        <v>0</v>
      </c>
      <c r="AG115" s="411">
        <f t="shared" ref="AG115" si="103">AG114</f>
        <v>0</v>
      </c>
      <c r="AH115" s="411">
        <f t="shared" ref="AH115" si="104">AH114</f>
        <v>0</v>
      </c>
      <c r="AI115" s="411">
        <f t="shared" ref="AI115" si="105">AI114</f>
        <v>0</v>
      </c>
      <c r="AJ115" s="411">
        <f t="shared" ref="AJ115" si="106">AJ114</f>
        <v>0</v>
      </c>
      <c r="AK115" s="411">
        <f t="shared" ref="AK115" si="107">AK114</f>
        <v>0</v>
      </c>
      <c r="AL115" s="411">
        <f t="shared" ref="AL115" si="108">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v>0</v>
      </c>
      <c r="AC119" s="411">
        <v>0</v>
      </c>
      <c r="AD119" s="411">
        <v>0</v>
      </c>
      <c r="AE119" s="411">
        <v>0</v>
      </c>
      <c r="AF119" s="411">
        <v>0</v>
      </c>
      <c r="AG119" s="411">
        <f t="shared" ref="AG119" si="109">AG118</f>
        <v>0</v>
      </c>
      <c r="AH119" s="411">
        <f t="shared" ref="AH119" si="110">AH118</f>
        <v>0</v>
      </c>
      <c r="AI119" s="411">
        <f t="shared" ref="AI119" si="111">AI118</f>
        <v>0</v>
      </c>
      <c r="AJ119" s="411">
        <f t="shared" ref="AJ119" si="112">AJ118</f>
        <v>0</v>
      </c>
      <c r="AK119" s="411">
        <f t="shared" ref="AK119" si="113">AK118</f>
        <v>0</v>
      </c>
      <c r="AL119" s="411">
        <f t="shared" ref="AL119" si="114">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411">
        <v>0</v>
      </c>
      <c r="Z122" s="411">
        <v>0</v>
      </c>
      <c r="AA122" s="411">
        <v>0</v>
      </c>
      <c r="AB122" s="411">
        <v>0</v>
      </c>
      <c r="AC122" s="411">
        <v>0</v>
      </c>
      <c r="AD122" s="411">
        <v>0</v>
      </c>
      <c r="AE122" s="411">
        <v>0</v>
      </c>
      <c r="AF122" s="411">
        <v>0</v>
      </c>
      <c r="AG122" s="411">
        <f t="shared" ref="AG122" si="115">AG121</f>
        <v>0</v>
      </c>
      <c r="AH122" s="411">
        <f t="shared" ref="AH122" si="116">AH121</f>
        <v>0</v>
      </c>
      <c r="AI122" s="411">
        <f t="shared" ref="AI122" si="117">AI121</f>
        <v>0</v>
      </c>
      <c r="AJ122" s="411">
        <f t="shared" ref="AJ122" si="118">AJ121</f>
        <v>0</v>
      </c>
      <c r="AK122" s="411">
        <f t="shared" ref="AK122" si="119">AK121</f>
        <v>0</v>
      </c>
      <c r="AL122" s="411">
        <f t="shared" ref="AL122" si="120">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v>0</v>
      </c>
      <c r="AD125" s="411">
        <v>0</v>
      </c>
      <c r="AE125" s="411">
        <v>0</v>
      </c>
      <c r="AF125" s="411">
        <v>0</v>
      </c>
      <c r="AG125" s="411">
        <f t="shared" ref="AG125" si="121">AG124</f>
        <v>0</v>
      </c>
      <c r="AH125" s="411">
        <f t="shared" ref="AH125" si="122">AH124</f>
        <v>0</v>
      </c>
      <c r="AI125" s="411">
        <f t="shared" ref="AI125" si="123">AI124</f>
        <v>0</v>
      </c>
      <c r="AJ125" s="411">
        <f t="shared" ref="AJ125" si="124">AJ124</f>
        <v>0</v>
      </c>
      <c r="AK125" s="411">
        <f t="shared" ref="AK125" si="125">AK124</f>
        <v>0</v>
      </c>
      <c r="AL125" s="411">
        <f t="shared" ref="AL125" si="12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v>0</v>
      </c>
      <c r="AC128" s="411">
        <v>0</v>
      </c>
      <c r="AD128" s="411">
        <v>0</v>
      </c>
      <c r="AE128" s="411">
        <v>0</v>
      </c>
      <c r="AF128" s="411">
        <v>0</v>
      </c>
      <c r="AG128" s="411">
        <f t="shared" ref="AG128" si="127">AG127</f>
        <v>0</v>
      </c>
      <c r="AH128" s="411">
        <f t="shared" ref="AH128" si="128">AH127</f>
        <v>0</v>
      </c>
      <c r="AI128" s="411">
        <f t="shared" ref="AI128" si="129">AI127</f>
        <v>0</v>
      </c>
      <c r="AJ128" s="411">
        <f t="shared" ref="AJ128" si="130">AJ127</f>
        <v>0</v>
      </c>
      <c r="AK128" s="411">
        <f t="shared" ref="AK128" si="131">AK127</f>
        <v>0</v>
      </c>
      <c r="AL128" s="411">
        <f t="shared" ref="AL128" si="132">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v>0</v>
      </c>
      <c r="AC131" s="411">
        <v>0</v>
      </c>
      <c r="AD131" s="411">
        <v>0</v>
      </c>
      <c r="AE131" s="411">
        <v>0</v>
      </c>
      <c r="AF131" s="411">
        <v>0</v>
      </c>
      <c r="AG131" s="411">
        <f t="shared" ref="AG131" si="133">AG130</f>
        <v>0</v>
      </c>
      <c r="AH131" s="411">
        <f t="shared" ref="AH131" si="134">AH130</f>
        <v>0</v>
      </c>
      <c r="AI131" s="411">
        <f t="shared" ref="AI131" si="135">AI130</f>
        <v>0</v>
      </c>
      <c r="AJ131" s="411">
        <f t="shared" ref="AJ131" si="136">AJ130</f>
        <v>0</v>
      </c>
      <c r="AK131" s="411">
        <f t="shared" ref="AK131" si="137">AK130</f>
        <v>0</v>
      </c>
      <c r="AL131" s="411">
        <f t="shared" ref="AL131" si="138">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v>0</v>
      </c>
      <c r="AC134" s="411">
        <v>0</v>
      </c>
      <c r="AD134" s="411">
        <v>0</v>
      </c>
      <c r="AE134" s="411">
        <v>0</v>
      </c>
      <c r="AF134" s="411">
        <v>0</v>
      </c>
      <c r="AG134" s="411">
        <f t="shared" ref="AG134" si="139">AG133</f>
        <v>0</v>
      </c>
      <c r="AH134" s="411">
        <f t="shared" ref="AH134" si="140">AH133</f>
        <v>0</v>
      </c>
      <c r="AI134" s="411">
        <f t="shared" ref="AI134" si="141">AI133</f>
        <v>0</v>
      </c>
      <c r="AJ134" s="411">
        <f t="shared" ref="AJ134" si="142">AJ133</f>
        <v>0</v>
      </c>
      <c r="AK134" s="411">
        <f t="shared" ref="AK134" si="143">AK133</f>
        <v>0</v>
      </c>
      <c r="AL134" s="411">
        <f t="shared" ref="AL134" si="144">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v>0</v>
      </c>
      <c r="AC137" s="411">
        <v>0</v>
      </c>
      <c r="AD137" s="411">
        <v>0</v>
      </c>
      <c r="AE137" s="411">
        <v>0</v>
      </c>
      <c r="AF137" s="411">
        <v>0</v>
      </c>
      <c r="AG137" s="411">
        <f t="shared" ref="AG137" si="145">AG136</f>
        <v>0</v>
      </c>
      <c r="AH137" s="411">
        <f t="shared" ref="AH137" si="146">AH136</f>
        <v>0</v>
      </c>
      <c r="AI137" s="411">
        <f t="shared" ref="AI137" si="147">AI136</f>
        <v>0</v>
      </c>
      <c r="AJ137" s="411">
        <f t="shared" ref="AJ137" si="148">AJ136</f>
        <v>0</v>
      </c>
      <c r="AK137" s="411">
        <f t="shared" ref="AK137" si="149">AK136</f>
        <v>0</v>
      </c>
      <c r="AL137" s="411">
        <f t="shared" ref="AL137" si="150">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v>0</v>
      </c>
      <c r="AC140" s="411">
        <v>0</v>
      </c>
      <c r="AD140" s="411">
        <v>0</v>
      </c>
      <c r="AE140" s="411">
        <v>0</v>
      </c>
      <c r="AF140" s="411">
        <v>0</v>
      </c>
      <c r="AG140" s="411">
        <f t="shared" ref="AG140" si="151">AG139</f>
        <v>0</v>
      </c>
      <c r="AH140" s="411">
        <f t="shared" ref="AH140" si="152">AH139</f>
        <v>0</v>
      </c>
      <c r="AI140" s="411">
        <f t="shared" ref="AI140" si="153">AI139</f>
        <v>0</v>
      </c>
      <c r="AJ140" s="411">
        <f t="shared" ref="AJ140" si="154">AJ139</f>
        <v>0</v>
      </c>
      <c r="AK140" s="411">
        <f t="shared" ref="AK140" si="155">AK139</f>
        <v>0</v>
      </c>
      <c r="AL140" s="411">
        <f t="shared" ref="AL140" si="156">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v>0</v>
      </c>
      <c r="AC144" s="411">
        <v>0</v>
      </c>
      <c r="AD144" s="411">
        <v>0</v>
      </c>
      <c r="AE144" s="411">
        <v>0</v>
      </c>
      <c r="AF144" s="411">
        <v>0</v>
      </c>
      <c r="AG144" s="411">
        <f t="shared" ref="AG144" si="157">AG143</f>
        <v>0</v>
      </c>
      <c r="AH144" s="411">
        <f t="shared" ref="AH144" si="158">AH143</f>
        <v>0</v>
      </c>
      <c r="AI144" s="411">
        <f t="shared" ref="AI144" si="159">AI143</f>
        <v>0</v>
      </c>
      <c r="AJ144" s="411">
        <f t="shared" ref="AJ144" si="160">AJ143</f>
        <v>0</v>
      </c>
      <c r="AK144" s="411">
        <f t="shared" ref="AK144" si="161">AK143</f>
        <v>0</v>
      </c>
      <c r="AL144" s="411">
        <f t="shared" ref="AL144" si="162">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v>0</v>
      </c>
      <c r="AC147" s="411">
        <v>0</v>
      </c>
      <c r="AD147" s="411">
        <v>0</v>
      </c>
      <c r="AE147" s="411">
        <v>0</v>
      </c>
      <c r="AF147" s="411">
        <v>0</v>
      </c>
      <c r="AG147" s="411">
        <f t="shared" ref="AG147" si="163">AG146</f>
        <v>0</v>
      </c>
      <c r="AH147" s="411">
        <f t="shared" ref="AH147" si="164">AH146</f>
        <v>0</v>
      </c>
      <c r="AI147" s="411">
        <f t="shared" ref="AI147" si="165">AI146</f>
        <v>0</v>
      </c>
      <c r="AJ147" s="411">
        <f t="shared" ref="AJ147" si="166">AJ146</f>
        <v>0</v>
      </c>
      <c r="AK147" s="411">
        <f t="shared" ref="AK147" si="167">AK146</f>
        <v>0</v>
      </c>
      <c r="AL147" s="411">
        <f t="shared" ref="AL147" si="168">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v>0</v>
      </c>
      <c r="AC150" s="411">
        <v>0</v>
      </c>
      <c r="AD150" s="411">
        <v>0</v>
      </c>
      <c r="AE150" s="411">
        <v>0</v>
      </c>
      <c r="AF150" s="411">
        <v>0</v>
      </c>
      <c r="AG150" s="411">
        <f t="shared" ref="AG150" si="169">AG149</f>
        <v>0</v>
      </c>
      <c r="AH150" s="411">
        <f t="shared" ref="AH150" si="170">AH149</f>
        <v>0</v>
      </c>
      <c r="AI150" s="411">
        <f t="shared" ref="AI150" si="171">AI149</f>
        <v>0</v>
      </c>
      <c r="AJ150" s="411">
        <f t="shared" ref="AJ150" si="172">AJ149</f>
        <v>0</v>
      </c>
      <c r="AK150" s="411">
        <f t="shared" ref="AK150" si="173">AK149</f>
        <v>0</v>
      </c>
      <c r="AL150" s="411">
        <f t="shared" ref="AL150" si="174">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v>0</v>
      </c>
      <c r="O154" s="295"/>
      <c r="P154" s="295"/>
      <c r="Q154" s="295"/>
      <c r="R154" s="295"/>
      <c r="S154" s="295"/>
      <c r="T154" s="295"/>
      <c r="U154" s="295"/>
      <c r="V154" s="295"/>
      <c r="W154" s="295"/>
      <c r="X154" s="295"/>
      <c r="Y154" s="411">
        <v>0</v>
      </c>
      <c r="Z154" s="411">
        <v>0</v>
      </c>
      <c r="AA154" s="411">
        <v>0</v>
      </c>
      <c r="AB154" s="411">
        <v>0</v>
      </c>
      <c r="AC154" s="411">
        <v>0</v>
      </c>
      <c r="AD154" s="411">
        <v>0</v>
      </c>
      <c r="AE154" s="411">
        <v>0</v>
      </c>
      <c r="AF154" s="411">
        <v>0</v>
      </c>
      <c r="AG154" s="411">
        <f t="shared" ref="AG154" si="175">AG153</f>
        <v>0</v>
      </c>
      <c r="AH154" s="411">
        <f t="shared" ref="AH154" si="176">AH153</f>
        <v>0</v>
      </c>
      <c r="AI154" s="411">
        <f t="shared" ref="AI154" si="177">AI153</f>
        <v>0</v>
      </c>
      <c r="AJ154" s="411">
        <f t="shared" ref="AJ154" si="178">AJ153</f>
        <v>0</v>
      </c>
      <c r="AK154" s="411">
        <f t="shared" ref="AK154" si="179">AK153</f>
        <v>0</v>
      </c>
      <c r="AL154" s="411">
        <f t="shared" ref="AL154" si="180">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411">
        <v>0</v>
      </c>
      <c r="Z157" s="411">
        <v>0</v>
      </c>
      <c r="AA157" s="411">
        <v>0</v>
      </c>
      <c r="AB157" s="411">
        <v>0</v>
      </c>
      <c r="AC157" s="411">
        <v>0</v>
      </c>
      <c r="AD157" s="411">
        <v>0</v>
      </c>
      <c r="AE157" s="411">
        <v>0</v>
      </c>
      <c r="AF157" s="411">
        <v>0</v>
      </c>
      <c r="AG157" s="411">
        <f t="shared" ref="AG157" si="181">AG156</f>
        <v>0</v>
      </c>
      <c r="AH157" s="411">
        <f t="shared" ref="AH157" si="182">AH156</f>
        <v>0</v>
      </c>
      <c r="AI157" s="411">
        <f t="shared" ref="AI157" si="183">AI156</f>
        <v>0</v>
      </c>
      <c r="AJ157" s="411">
        <f t="shared" ref="AJ157" si="184">AJ156</f>
        <v>0</v>
      </c>
      <c r="AK157" s="411">
        <f t="shared" ref="AK157" si="185">AK156</f>
        <v>0</v>
      </c>
      <c r="AL157" s="411">
        <f t="shared" ref="AL157" si="18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411">
        <v>0</v>
      </c>
      <c r="Z160" s="411">
        <v>0</v>
      </c>
      <c r="AA160" s="411">
        <v>0</v>
      </c>
      <c r="AB160" s="411">
        <v>0</v>
      </c>
      <c r="AC160" s="411">
        <v>0</v>
      </c>
      <c r="AD160" s="411">
        <v>0</v>
      </c>
      <c r="AE160" s="411">
        <v>0</v>
      </c>
      <c r="AF160" s="411">
        <v>0</v>
      </c>
      <c r="AG160" s="411">
        <f t="shared" ref="AG160" si="187">AG159</f>
        <v>0</v>
      </c>
      <c r="AH160" s="411">
        <f t="shared" ref="AH160" si="188">AH159</f>
        <v>0</v>
      </c>
      <c r="AI160" s="411">
        <f t="shared" ref="AI160" si="189">AI159</f>
        <v>0</v>
      </c>
      <c r="AJ160" s="411">
        <f t="shared" ref="AJ160" si="190">AJ159</f>
        <v>0</v>
      </c>
      <c r="AK160" s="411">
        <f t="shared" ref="AK160" si="191">AK159</f>
        <v>0</v>
      </c>
      <c r="AL160" s="411">
        <f t="shared" ref="AL160" si="192">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411">
        <v>0</v>
      </c>
      <c r="Z163" s="411">
        <v>0</v>
      </c>
      <c r="AA163" s="411">
        <v>0</v>
      </c>
      <c r="AB163" s="411">
        <v>0</v>
      </c>
      <c r="AC163" s="411">
        <v>0</v>
      </c>
      <c r="AD163" s="411">
        <v>0</v>
      </c>
      <c r="AE163" s="411">
        <v>0</v>
      </c>
      <c r="AF163" s="411">
        <v>0</v>
      </c>
      <c r="AG163" s="411">
        <f t="shared" ref="AG163" si="193">AG162</f>
        <v>0</v>
      </c>
      <c r="AH163" s="411">
        <f t="shared" ref="AH163" si="194">AH162</f>
        <v>0</v>
      </c>
      <c r="AI163" s="411">
        <f t="shared" ref="AI163" si="195">AI162</f>
        <v>0</v>
      </c>
      <c r="AJ163" s="411">
        <f t="shared" ref="AJ163" si="196">AJ162</f>
        <v>0</v>
      </c>
      <c r="AK163" s="411">
        <f t="shared" ref="AK163" si="197">AK162</f>
        <v>0</v>
      </c>
      <c r="AL163" s="411">
        <f t="shared" ref="AL163" si="198">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411">
        <v>0</v>
      </c>
      <c r="Z166" s="411">
        <v>0</v>
      </c>
      <c r="AA166" s="411">
        <v>0</v>
      </c>
      <c r="AB166" s="411">
        <v>0</v>
      </c>
      <c r="AC166" s="411">
        <v>0</v>
      </c>
      <c r="AD166" s="411">
        <v>0</v>
      </c>
      <c r="AE166" s="411">
        <v>0</v>
      </c>
      <c r="AF166" s="411">
        <v>0</v>
      </c>
      <c r="AG166" s="411">
        <f t="shared" ref="AG166" si="199">AG165</f>
        <v>0</v>
      </c>
      <c r="AH166" s="411">
        <f t="shared" ref="AH166" si="200">AH165</f>
        <v>0</v>
      </c>
      <c r="AI166" s="411">
        <f t="shared" ref="AI166" si="201">AI165</f>
        <v>0</v>
      </c>
      <c r="AJ166" s="411">
        <f t="shared" ref="AJ166" si="202">AJ165</f>
        <v>0</v>
      </c>
      <c r="AK166" s="411">
        <f t="shared" ref="AK166" si="203">AK165</f>
        <v>0</v>
      </c>
      <c r="AL166" s="411">
        <f t="shared" ref="AL166" si="204">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411">
        <v>0</v>
      </c>
      <c r="Z169" s="411">
        <v>0</v>
      </c>
      <c r="AA169" s="411">
        <v>0</v>
      </c>
      <c r="AB169" s="411">
        <v>0</v>
      </c>
      <c r="AC169" s="411">
        <v>0</v>
      </c>
      <c r="AD169" s="411">
        <v>0</v>
      </c>
      <c r="AE169" s="411">
        <v>0</v>
      </c>
      <c r="AF169" s="411">
        <v>0</v>
      </c>
      <c r="AG169" s="411">
        <f t="shared" ref="AG169" si="205">AG168</f>
        <v>0</v>
      </c>
      <c r="AH169" s="411">
        <f t="shared" ref="AH169" si="206">AH168</f>
        <v>0</v>
      </c>
      <c r="AI169" s="411">
        <f t="shared" ref="AI169" si="207">AI168</f>
        <v>0</v>
      </c>
      <c r="AJ169" s="411">
        <f t="shared" ref="AJ169" si="208">AJ168</f>
        <v>0</v>
      </c>
      <c r="AK169" s="411">
        <f t="shared" ref="AK169" si="209">AK168</f>
        <v>0</v>
      </c>
      <c r="AL169" s="411">
        <f t="shared" ref="AL169" si="210">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v>0</v>
      </c>
      <c r="AC172" s="411">
        <v>0</v>
      </c>
      <c r="AD172" s="411">
        <v>0</v>
      </c>
      <c r="AE172" s="411">
        <v>0</v>
      </c>
      <c r="AF172" s="411">
        <v>0</v>
      </c>
      <c r="AG172" s="411">
        <f t="shared" ref="AG172" si="211">AG171</f>
        <v>0</v>
      </c>
      <c r="AH172" s="411">
        <f t="shared" ref="AH172" si="212">AH171</f>
        <v>0</v>
      </c>
      <c r="AI172" s="411">
        <f t="shared" ref="AI172" si="213">AI171</f>
        <v>0</v>
      </c>
      <c r="AJ172" s="411">
        <f t="shared" ref="AJ172" si="214">AJ171</f>
        <v>0</v>
      </c>
      <c r="AK172" s="411">
        <f t="shared" ref="AK172" si="215">AK171</f>
        <v>0</v>
      </c>
      <c r="AL172" s="411">
        <f t="shared" ref="AL172" si="216">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411">
        <v>0</v>
      </c>
      <c r="Z175" s="411">
        <v>0</v>
      </c>
      <c r="AA175" s="411">
        <v>0</v>
      </c>
      <c r="AB175" s="411">
        <v>0</v>
      </c>
      <c r="AC175" s="411">
        <v>0</v>
      </c>
      <c r="AD175" s="411">
        <v>0</v>
      </c>
      <c r="AE175" s="411">
        <v>0</v>
      </c>
      <c r="AF175" s="411">
        <v>0</v>
      </c>
      <c r="AG175" s="411">
        <f t="shared" ref="AG175" si="217">AG174</f>
        <v>0</v>
      </c>
      <c r="AH175" s="411">
        <f t="shared" ref="AH175" si="218">AH174</f>
        <v>0</v>
      </c>
      <c r="AI175" s="411">
        <f t="shared" ref="AI175" si="219">AI174</f>
        <v>0</v>
      </c>
      <c r="AJ175" s="411">
        <f t="shared" ref="AJ175" si="220">AJ174</f>
        <v>0</v>
      </c>
      <c r="AK175" s="411">
        <f t="shared" ref="AK175" si="221">AK174</f>
        <v>0</v>
      </c>
      <c r="AL175" s="411">
        <f t="shared" ref="AL175" si="222">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411">
        <v>0</v>
      </c>
      <c r="Z178" s="411">
        <v>0</v>
      </c>
      <c r="AA178" s="411">
        <v>0</v>
      </c>
      <c r="AB178" s="411">
        <v>0</v>
      </c>
      <c r="AC178" s="411">
        <v>0</v>
      </c>
      <c r="AD178" s="411">
        <v>0</v>
      </c>
      <c r="AE178" s="411">
        <v>0</v>
      </c>
      <c r="AF178" s="411">
        <v>0</v>
      </c>
      <c r="AG178" s="411">
        <f t="shared" ref="AG178" si="223">AG177</f>
        <v>0</v>
      </c>
      <c r="AH178" s="411">
        <f t="shared" ref="AH178" si="224">AH177</f>
        <v>0</v>
      </c>
      <c r="AI178" s="411">
        <f t="shared" ref="AI178" si="225">AI177</f>
        <v>0</v>
      </c>
      <c r="AJ178" s="411">
        <f t="shared" ref="AJ178" si="226">AJ177</f>
        <v>0</v>
      </c>
      <c r="AK178" s="411">
        <f t="shared" ref="AK178" si="227">AK177</f>
        <v>0</v>
      </c>
      <c r="AL178" s="411">
        <f t="shared" ref="AL178" si="228">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411">
        <v>0</v>
      </c>
      <c r="Z181" s="411">
        <v>0</v>
      </c>
      <c r="AA181" s="411">
        <v>0</v>
      </c>
      <c r="AB181" s="411">
        <v>0</v>
      </c>
      <c r="AC181" s="411">
        <v>0</v>
      </c>
      <c r="AD181" s="411">
        <v>0</v>
      </c>
      <c r="AE181" s="411">
        <v>0</v>
      </c>
      <c r="AF181" s="411">
        <v>0</v>
      </c>
      <c r="AG181" s="411">
        <f t="shared" ref="AG181" si="229">AG180</f>
        <v>0</v>
      </c>
      <c r="AH181" s="411">
        <f t="shared" ref="AH181" si="230">AH180</f>
        <v>0</v>
      </c>
      <c r="AI181" s="411">
        <f t="shared" ref="AI181" si="231">AI180</f>
        <v>0</v>
      </c>
      <c r="AJ181" s="411">
        <f t="shared" ref="AJ181" si="232">AJ180</f>
        <v>0</v>
      </c>
      <c r="AK181" s="411">
        <f t="shared" ref="AK181" si="233">AK180</f>
        <v>0</v>
      </c>
      <c r="AL181" s="411">
        <f t="shared" ref="AL181" si="234">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411">
        <v>0</v>
      </c>
      <c r="Z184" s="411">
        <v>0</v>
      </c>
      <c r="AA184" s="411">
        <v>0</v>
      </c>
      <c r="AB184" s="411">
        <v>0</v>
      </c>
      <c r="AC184" s="411">
        <v>0</v>
      </c>
      <c r="AD184" s="411">
        <v>0</v>
      </c>
      <c r="AE184" s="411">
        <v>0</v>
      </c>
      <c r="AF184" s="411">
        <v>0</v>
      </c>
      <c r="AG184" s="411">
        <f t="shared" ref="AG184" si="235">AG183</f>
        <v>0</v>
      </c>
      <c r="AH184" s="411">
        <f t="shared" ref="AH184" si="236">AH183</f>
        <v>0</v>
      </c>
      <c r="AI184" s="411">
        <f t="shared" ref="AI184" si="237">AI183</f>
        <v>0</v>
      </c>
      <c r="AJ184" s="411">
        <f t="shared" ref="AJ184" si="238">AJ183</f>
        <v>0</v>
      </c>
      <c r="AK184" s="411">
        <f t="shared" ref="AK184" si="239">AK183</f>
        <v>0</v>
      </c>
      <c r="AL184" s="411">
        <f t="shared" ref="AL184" si="240">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411">
        <v>0</v>
      </c>
      <c r="Z187" s="411">
        <v>0</v>
      </c>
      <c r="AA187" s="411">
        <v>0</v>
      </c>
      <c r="AB187" s="411">
        <v>0</v>
      </c>
      <c r="AC187" s="411">
        <v>0</v>
      </c>
      <c r="AD187" s="411">
        <v>0</v>
      </c>
      <c r="AE187" s="411">
        <v>0</v>
      </c>
      <c r="AF187" s="411">
        <v>0</v>
      </c>
      <c r="AG187" s="411">
        <f t="shared" ref="AG187" si="241">AG186</f>
        <v>0</v>
      </c>
      <c r="AH187" s="411">
        <f t="shared" ref="AH187" si="242">AH186</f>
        <v>0</v>
      </c>
      <c r="AI187" s="411">
        <f t="shared" ref="AI187" si="243">AI186</f>
        <v>0</v>
      </c>
      <c r="AJ187" s="411">
        <f t="shared" ref="AJ187" si="244">AJ186</f>
        <v>0</v>
      </c>
      <c r="AK187" s="411">
        <f t="shared" ref="AK187" si="245">AK186</f>
        <v>0</v>
      </c>
      <c r="AL187" s="411">
        <f t="shared" ref="AL187" si="24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411">
        <v>0</v>
      </c>
      <c r="Z190" s="411">
        <v>0</v>
      </c>
      <c r="AA190" s="411">
        <v>0</v>
      </c>
      <c r="AB190" s="411">
        <v>0</v>
      </c>
      <c r="AC190" s="411">
        <v>0</v>
      </c>
      <c r="AD190" s="411">
        <v>0</v>
      </c>
      <c r="AE190" s="411">
        <v>0</v>
      </c>
      <c r="AF190" s="411">
        <v>0</v>
      </c>
      <c r="AG190" s="411">
        <f t="shared" ref="AG190" si="247">AG189</f>
        <v>0</v>
      </c>
      <c r="AH190" s="411">
        <f t="shared" ref="AH190" si="248">AH189</f>
        <v>0</v>
      </c>
      <c r="AI190" s="411">
        <f t="shared" ref="AI190" si="249">AI189</f>
        <v>0</v>
      </c>
      <c r="AJ190" s="411">
        <f t="shared" ref="AJ190" si="250">AJ189</f>
        <v>0</v>
      </c>
      <c r="AK190" s="411">
        <f t="shared" ref="AK190" si="251">AK189</f>
        <v>0</v>
      </c>
      <c r="AL190" s="411">
        <f t="shared" ref="AL190" si="252">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411">
        <v>0</v>
      </c>
      <c r="Z193" s="411">
        <v>0</v>
      </c>
      <c r="AA193" s="411">
        <v>0</v>
      </c>
      <c r="AB193" s="411">
        <v>0</v>
      </c>
      <c r="AC193" s="411">
        <v>0</v>
      </c>
      <c r="AD193" s="411">
        <v>0</v>
      </c>
      <c r="AE193" s="411">
        <v>0</v>
      </c>
      <c r="AF193" s="411">
        <v>0</v>
      </c>
      <c r="AG193" s="411">
        <f t="shared" ref="AG193" si="253">AG192</f>
        <v>0</v>
      </c>
      <c r="AH193" s="411">
        <f t="shared" ref="AH193" si="254">AH192</f>
        <v>0</v>
      </c>
      <c r="AI193" s="411">
        <f t="shared" ref="AI193" si="255">AI192</f>
        <v>0</v>
      </c>
      <c r="AJ193" s="411">
        <f t="shared" ref="AJ193" si="256">AJ192</f>
        <v>0</v>
      </c>
      <c r="AK193" s="411">
        <f t="shared" ref="AK193" si="257">AK192</f>
        <v>0</v>
      </c>
      <c r="AL193" s="411">
        <f t="shared" ref="AL193" si="258">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8197664</v>
      </c>
      <c r="E195" s="329"/>
      <c r="F195" s="329"/>
      <c r="G195" s="329"/>
      <c r="H195" s="329"/>
      <c r="I195" s="329"/>
      <c r="J195" s="329"/>
      <c r="K195" s="329"/>
      <c r="L195" s="329"/>
      <c r="M195" s="329"/>
      <c r="N195" s="329"/>
      <c r="O195" s="329">
        <f>SUM(O38:O193)</f>
        <v>747</v>
      </c>
      <c r="P195" s="329"/>
      <c r="Q195" s="329"/>
      <c r="R195" s="329"/>
      <c r="S195" s="329"/>
      <c r="T195" s="329"/>
      <c r="U195" s="329"/>
      <c r="V195" s="329"/>
      <c r="W195" s="329"/>
      <c r="X195" s="329"/>
      <c r="Y195" s="329">
        <f>IF(Y36="kWh",SUMPRODUCT(D38:D193,Y38:Y193))</f>
        <v>1477073</v>
      </c>
      <c r="Z195" s="329">
        <f>IF(Z36="kWh",SUMPRODUCT(D38:D193,Z38:Z193))</f>
        <v>877342.19000000006</v>
      </c>
      <c r="AA195" s="329">
        <f>IF(AA36="kw",SUMPRODUCT(N38:N193,O38:O193,AA38:AA193),SUMPRODUCT(D38:D193,AA38:AA193))</f>
        <v>3954.72</v>
      </c>
      <c r="AB195" s="329">
        <f>IF(AB36="kw",SUMPRODUCT(N38:N193,O38:O193,AB38:AB193),SUMPRODUCT(D38:D193,AB38:AB193))</f>
        <v>483.36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4162607</v>
      </c>
      <c r="Z196" s="392">
        <f>HLOOKUP(Z35,'2. LRAMVA Threshold'!$B$42:$Q$53,7,FALSE)</f>
        <v>1601705</v>
      </c>
      <c r="AA196" s="392">
        <f>HLOOKUP(AA35,'2. LRAMVA Threshold'!$B$42:$Q$53,7,FALSE)</f>
        <v>1126</v>
      </c>
      <c r="AB196" s="392">
        <f>HLOOKUP(AB35,'2. LRAMVA Threshold'!$B$42:$Q$53,7,FALSE)</f>
        <v>607</v>
      </c>
      <c r="AC196" s="392">
        <f>HLOOKUP(AC35,'2. LRAMVA Threshold'!$B$42:$Q$53,7,FALSE)</f>
        <v>3</v>
      </c>
      <c r="AD196" s="392">
        <f>HLOOKUP(AD35,'2. LRAMVA Threshold'!$B$42:$Q$53,7,FALSE)</f>
        <v>44</v>
      </c>
      <c r="AE196" s="392">
        <f>HLOOKUP(AE35,'2. LRAMVA Threshold'!$B$42:$Q$53,7,FALSE)</f>
        <v>35877</v>
      </c>
      <c r="AF196" s="392">
        <f>HLOOKUP(AF35,'2. LRAMVA Threshold'!$B$42:$Q$53,7,FALSE)</f>
        <v>722</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259">AB195*AB198</f>
        <v>0</v>
      </c>
      <c r="AC203" s="378">
        <f t="shared" si="259"/>
        <v>0</v>
      </c>
      <c r="AD203" s="378">
        <f t="shared" si="259"/>
        <v>0</v>
      </c>
      <c r="AE203" s="378">
        <f t="shared" si="259"/>
        <v>0</v>
      </c>
      <c r="AF203" s="378">
        <f t="shared" si="259"/>
        <v>0</v>
      </c>
      <c r="AG203" s="378">
        <f t="shared" si="259"/>
        <v>0</v>
      </c>
      <c r="AH203" s="378">
        <f t="shared" si="259"/>
        <v>0</v>
      </c>
      <c r="AI203" s="378">
        <f t="shared" si="259"/>
        <v>0</v>
      </c>
      <c r="AJ203" s="378">
        <f t="shared" si="259"/>
        <v>0</v>
      </c>
      <c r="AK203" s="378">
        <f t="shared" si="259"/>
        <v>0</v>
      </c>
      <c r="AL203" s="378">
        <f t="shared" si="259"/>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260">SUM(AA199:AA203)</f>
        <v>0</v>
      </c>
      <c r="AB204" s="346">
        <f t="shared" si="260"/>
        <v>0</v>
      </c>
      <c r="AC204" s="346">
        <f t="shared" si="260"/>
        <v>0</v>
      </c>
      <c r="AD204" s="346">
        <f t="shared" si="260"/>
        <v>0</v>
      </c>
      <c r="AE204" s="346">
        <f t="shared" si="260"/>
        <v>0</v>
      </c>
      <c r="AF204" s="346">
        <f>SUM(AF199:AF203)</f>
        <v>0</v>
      </c>
      <c r="AG204" s="346">
        <f>SUM(AG199:AG203)</f>
        <v>0</v>
      </c>
      <c r="AH204" s="346">
        <f t="shared" ref="AH204:AL204" si="261">SUM(AH199:AH203)</f>
        <v>0</v>
      </c>
      <c r="AI204" s="346">
        <f t="shared" si="261"/>
        <v>0</v>
      </c>
      <c r="AJ204" s="346">
        <f t="shared" si="261"/>
        <v>0</v>
      </c>
      <c r="AK204" s="346">
        <f t="shared" si="261"/>
        <v>0</v>
      </c>
      <c r="AL204" s="346">
        <f t="shared" si="261"/>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262">Z196*Z198</f>
        <v>0</v>
      </c>
      <c r="AA205" s="347">
        <f t="shared" si="262"/>
        <v>0</v>
      </c>
      <c r="AB205" s="347">
        <f t="shared" si="262"/>
        <v>0</v>
      </c>
      <c r="AC205" s="347">
        <f t="shared" si="262"/>
        <v>0</v>
      </c>
      <c r="AD205" s="347">
        <f t="shared" si="262"/>
        <v>0</v>
      </c>
      <c r="AE205" s="347">
        <f t="shared" si="262"/>
        <v>0</v>
      </c>
      <c r="AF205" s="347">
        <f>AF196*AF198</f>
        <v>0</v>
      </c>
      <c r="AG205" s="347">
        <f t="shared" ref="AG205:AL205" si="263">AG196*AG198</f>
        <v>0</v>
      </c>
      <c r="AH205" s="347">
        <f t="shared" si="263"/>
        <v>0</v>
      </c>
      <c r="AI205" s="347">
        <f t="shared" si="263"/>
        <v>0</v>
      </c>
      <c r="AJ205" s="347">
        <f t="shared" si="263"/>
        <v>0</v>
      </c>
      <c r="AK205" s="347">
        <f t="shared" si="263"/>
        <v>0</v>
      </c>
      <c r="AL205" s="347">
        <f t="shared" si="263"/>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1458640</v>
      </c>
      <c r="Z208" s="291">
        <f>SUMPRODUCT(E38:E193,Z38:Z193)</f>
        <v>877342.19000000006</v>
      </c>
      <c r="AA208" s="291">
        <f>IF(AA36="kw",SUMPRODUCT(N38:N193,P38:P193,AA38:AA193),SUMPRODUCT(E38:E193,AA38:AA193))</f>
        <v>3954.72</v>
      </c>
      <c r="AB208" s="291">
        <f>IF(AB36="kw",SUMPRODUCT(N38:N193,P38:P193,AB38:AB193),SUMPRODUCT(E38:E193,AB38:AB193))</f>
        <v>483.36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1457951</v>
      </c>
      <c r="Z209" s="291">
        <f>SUMPRODUCT(F38:F193,Z38:Z193)</f>
        <v>877342.32000000007</v>
      </c>
      <c r="AA209" s="291">
        <f>IF(AA36="kw",SUMPRODUCT(N38:N193,Q38:Q193,AA38:AA193),SUMPRODUCT(F38:F193,AA38:AA193))</f>
        <v>3954.72</v>
      </c>
      <c r="AB209" s="291">
        <f>IF(AB36="kw",SUMPRODUCT(N38:N193,Q38:Q193,AB38:AB193),SUMPRODUCT(F38:F193,AB38:AB193))</f>
        <v>483.36</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1456426</v>
      </c>
      <c r="Z210" s="291">
        <f>SUMPRODUCT(G38:G193,Z38:Z193)</f>
        <v>889021.27</v>
      </c>
      <c r="AA210" s="291">
        <f>IF(AA36="kw",SUMPRODUCT(N38:N193,R38:R193,AA38:AA193),SUMPRODUCT(G38:G193,AA38:AA193))</f>
        <v>3954.72</v>
      </c>
      <c r="AB210" s="291">
        <f>IF(AB36="kw",SUMPRODUCT(N38:N193,R38:R193,AB38:AB193),SUMPRODUCT(G38:G193,AB38:AB193))</f>
        <v>483.36</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1425687</v>
      </c>
      <c r="Z211" s="291">
        <f>SUMPRODUCT(H38:H193,Z38:Z193)</f>
        <v>889021.27</v>
      </c>
      <c r="AA211" s="291">
        <f>IF(AA36="kw",SUMPRODUCT(N38:N193,S38:S193,AA38:AA193),SUMPRODUCT(H38:H193,AA38:AA193))</f>
        <v>3954.72</v>
      </c>
      <c r="AB211" s="291">
        <f>IF(AB36="kw",SUMPRODUCT(N38:N193,S38:S193,AB38:AB193),SUMPRODUCT(H38:H193,AB38:AB193))</f>
        <v>483.36</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1395164</v>
      </c>
      <c r="Z212" s="326">
        <f>SUMPRODUCT(I38:I193,Z38:Z193)</f>
        <v>889021.27</v>
      </c>
      <c r="AA212" s="326">
        <f>IF(AA36="kw",SUMPRODUCT(N38:N193,T38:T193,AA38:AA193),SUMPRODUCT(I38:I193,AA38:AA193))</f>
        <v>3954.72</v>
      </c>
      <c r="AB212" s="326">
        <f>IF(AB36="kw",SUMPRODUCT(N38:N193,T38:T193,AB38:AB193),SUMPRODUCT(I38:I193,AB38:AB193))</f>
        <v>483.36</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07" t="s">
        <v>211</v>
      </c>
      <c r="C217" s="909" t="s">
        <v>33</v>
      </c>
      <c r="D217" s="284" t="s">
        <v>422</v>
      </c>
      <c r="E217" s="911" t="s">
        <v>209</v>
      </c>
      <c r="F217" s="912"/>
      <c r="G217" s="912"/>
      <c r="H217" s="912"/>
      <c r="I217" s="912"/>
      <c r="J217" s="912"/>
      <c r="K217" s="912"/>
      <c r="L217" s="912"/>
      <c r="M217" s="913"/>
      <c r="N217" s="917" t="s">
        <v>213</v>
      </c>
      <c r="O217" s="284" t="s">
        <v>423</v>
      </c>
      <c r="P217" s="911" t="s">
        <v>212</v>
      </c>
      <c r="Q217" s="912"/>
      <c r="R217" s="912"/>
      <c r="S217" s="912"/>
      <c r="T217" s="912"/>
      <c r="U217" s="912"/>
      <c r="V217" s="912"/>
      <c r="W217" s="912"/>
      <c r="X217" s="913"/>
      <c r="Y217" s="914" t="s">
        <v>243</v>
      </c>
      <c r="Z217" s="915"/>
      <c r="AA217" s="915"/>
      <c r="AB217" s="915"/>
      <c r="AC217" s="915"/>
      <c r="AD217" s="915"/>
      <c r="AE217" s="915"/>
      <c r="AF217" s="915"/>
      <c r="AG217" s="915"/>
      <c r="AH217" s="915"/>
      <c r="AI217" s="915"/>
      <c r="AJ217" s="915"/>
      <c r="AK217" s="915"/>
      <c r="AL217" s="915"/>
      <c r="AM217" s="916"/>
    </row>
    <row r="218" spans="1:39" ht="60.75" customHeight="1">
      <c r="B218" s="908"/>
      <c r="C218" s="910"/>
      <c r="D218" s="285">
        <v>2016</v>
      </c>
      <c r="E218" s="285">
        <v>2017</v>
      </c>
      <c r="F218" s="285">
        <v>2018</v>
      </c>
      <c r="G218" s="285">
        <v>2019</v>
      </c>
      <c r="H218" s="285">
        <v>2020</v>
      </c>
      <c r="I218" s="285">
        <v>2021</v>
      </c>
      <c r="J218" s="285">
        <v>2022</v>
      </c>
      <c r="K218" s="285">
        <v>2023</v>
      </c>
      <c r="L218" s="285">
        <v>2024</v>
      </c>
      <c r="M218" s="285">
        <v>2025</v>
      </c>
      <c r="N218" s="91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General Service 50 - 999 kW</v>
      </c>
      <c r="AB218" s="285" t="str">
        <f>'1.  LRAMVA Summary'!G52</f>
        <v>General Service 1,000 - 4,999 kW</v>
      </c>
      <c r="AC218" s="285" t="str">
        <f>'1.  LRAMVA Summary'!H52</f>
        <v>Sentinel Lighting</v>
      </c>
      <c r="AD218" s="285" t="str">
        <f>'1.  LRAMVA Summary'!I52</f>
        <v>Street Lighting</v>
      </c>
      <c r="AE218" s="285" t="str">
        <f>'1.  LRAMVA Summary'!J52</f>
        <v>Unmetered Scattered Load</v>
      </c>
      <c r="AF218" s="285" t="str">
        <f>'1.  LRAMVA Summary'!K52</f>
        <v>Large Use</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264">Z221</f>
        <v>0</v>
      </c>
      <c r="AA222" s="411">
        <f t="shared" ref="AA222" si="265">AA221</f>
        <v>0</v>
      </c>
      <c r="AB222" s="411">
        <f t="shared" ref="AB222" si="266">AB221</f>
        <v>0</v>
      </c>
      <c r="AC222" s="411">
        <f t="shared" ref="AC222" si="267">AC221</f>
        <v>0</v>
      </c>
      <c r="AD222" s="411">
        <f t="shared" ref="AD222" si="268">AD221</f>
        <v>0</v>
      </c>
      <c r="AE222" s="411">
        <f t="shared" ref="AE222" si="269">AE221</f>
        <v>0</v>
      </c>
      <c r="AF222" s="411">
        <f t="shared" ref="AF222" si="270">AF221</f>
        <v>0</v>
      </c>
      <c r="AG222" s="411">
        <f t="shared" ref="AG222" si="271">AG221</f>
        <v>0</v>
      </c>
      <c r="AH222" s="411">
        <f t="shared" ref="AH222" si="272">AH221</f>
        <v>0</v>
      </c>
      <c r="AI222" s="411">
        <f t="shared" ref="AI222" si="273">AI221</f>
        <v>0</v>
      </c>
      <c r="AJ222" s="411">
        <f t="shared" ref="AJ222" si="274">AJ221</f>
        <v>0</v>
      </c>
      <c r="AK222" s="411">
        <f t="shared" ref="AK222" si="275">AK221</f>
        <v>0</v>
      </c>
      <c r="AL222" s="411">
        <f t="shared" ref="AL222" si="276">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277">Z224</f>
        <v>0</v>
      </c>
      <c r="AA225" s="411">
        <f t="shared" ref="AA225" si="278">AA224</f>
        <v>0</v>
      </c>
      <c r="AB225" s="411">
        <f t="shared" ref="AB225" si="279">AB224</f>
        <v>0</v>
      </c>
      <c r="AC225" s="411">
        <f t="shared" ref="AC225" si="280">AC224</f>
        <v>0</v>
      </c>
      <c r="AD225" s="411">
        <f t="shared" ref="AD225" si="281">AD224</f>
        <v>0</v>
      </c>
      <c r="AE225" s="411">
        <f t="shared" ref="AE225" si="282">AE224</f>
        <v>0</v>
      </c>
      <c r="AF225" s="411">
        <f t="shared" ref="AF225" si="283">AF224</f>
        <v>0</v>
      </c>
      <c r="AG225" s="411">
        <f t="shared" ref="AG225" si="284">AG224</f>
        <v>0</v>
      </c>
      <c r="AH225" s="411">
        <f t="shared" ref="AH225" si="285">AH224</f>
        <v>0</v>
      </c>
      <c r="AI225" s="411">
        <f t="shared" ref="AI225" si="286">AI224</f>
        <v>0</v>
      </c>
      <c r="AJ225" s="411">
        <f t="shared" ref="AJ225" si="287">AJ224</f>
        <v>0</v>
      </c>
      <c r="AK225" s="411">
        <f t="shared" ref="AK225" si="288">AK224</f>
        <v>0</v>
      </c>
      <c r="AL225" s="411">
        <f t="shared" ref="AL225" si="289">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290">Z227</f>
        <v>0</v>
      </c>
      <c r="AA228" s="411">
        <f t="shared" ref="AA228" si="291">AA227</f>
        <v>0</v>
      </c>
      <c r="AB228" s="411">
        <f t="shared" ref="AB228" si="292">AB227</f>
        <v>0</v>
      </c>
      <c r="AC228" s="411">
        <f t="shared" ref="AC228" si="293">AC227</f>
        <v>0</v>
      </c>
      <c r="AD228" s="411">
        <f t="shared" ref="AD228" si="294">AD227</f>
        <v>0</v>
      </c>
      <c r="AE228" s="411">
        <f t="shared" ref="AE228" si="295">AE227</f>
        <v>0</v>
      </c>
      <c r="AF228" s="411">
        <f t="shared" ref="AF228" si="296">AF227</f>
        <v>0</v>
      </c>
      <c r="AG228" s="411">
        <f t="shared" ref="AG228" si="297">AG227</f>
        <v>0</v>
      </c>
      <c r="AH228" s="411">
        <f t="shared" ref="AH228" si="298">AH227</f>
        <v>0</v>
      </c>
      <c r="AI228" s="411">
        <f t="shared" ref="AI228" si="299">AI227</f>
        <v>0</v>
      </c>
      <c r="AJ228" s="411">
        <f t="shared" ref="AJ228" si="300">AJ227</f>
        <v>0</v>
      </c>
      <c r="AK228" s="411">
        <f t="shared" ref="AK228" si="301">AK227</f>
        <v>0</v>
      </c>
      <c r="AL228" s="411">
        <f t="shared" ref="AL228" si="302">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674</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303">Z230</f>
        <v>0</v>
      </c>
      <c r="AA231" s="411">
        <f t="shared" ref="AA231" si="304">AA230</f>
        <v>0</v>
      </c>
      <c r="AB231" s="411">
        <f t="shared" ref="AB231" si="305">AB230</f>
        <v>0</v>
      </c>
      <c r="AC231" s="411">
        <f t="shared" ref="AC231" si="306">AC230</f>
        <v>0</v>
      </c>
      <c r="AD231" s="411">
        <f t="shared" ref="AD231" si="307">AD230</f>
        <v>0</v>
      </c>
      <c r="AE231" s="411">
        <f t="shared" ref="AE231" si="308">AE230</f>
        <v>0</v>
      </c>
      <c r="AF231" s="411">
        <f t="shared" ref="AF231" si="309">AF230</f>
        <v>0</v>
      </c>
      <c r="AG231" s="411">
        <f t="shared" ref="AG231" si="310">AG230</f>
        <v>0</v>
      </c>
      <c r="AH231" s="411">
        <f t="shared" ref="AH231" si="311">AH230</f>
        <v>0</v>
      </c>
      <c r="AI231" s="411">
        <f t="shared" ref="AI231" si="312">AI230</f>
        <v>0</v>
      </c>
      <c r="AJ231" s="411">
        <f t="shared" ref="AJ231" si="313">AJ230</f>
        <v>0</v>
      </c>
      <c r="AK231" s="411">
        <f t="shared" ref="AK231" si="314">AK230</f>
        <v>0</v>
      </c>
      <c r="AL231" s="411">
        <f t="shared" ref="AL231" si="315">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316">Z233</f>
        <v>0</v>
      </c>
      <c r="AA234" s="411">
        <f t="shared" ref="AA234" si="317">AA233</f>
        <v>0</v>
      </c>
      <c r="AB234" s="411">
        <f t="shared" ref="AB234" si="318">AB233</f>
        <v>0</v>
      </c>
      <c r="AC234" s="411">
        <f t="shared" ref="AC234" si="319">AC233</f>
        <v>0</v>
      </c>
      <c r="AD234" s="411">
        <f t="shared" ref="AD234" si="320">AD233</f>
        <v>0</v>
      </c>
      <c r="AE234" s="411">
        <f t="shared" ref="AE234" si="321">AE233</f>
        <v>0</v>
      </c>
      <c r="AF234" s="411">
        <f t="shared" ref="AF234" si="322">AF233</f>
        <v>0</v>
      </c>
      <c r="AG234" s="411">
        <f t="shared" ref="AG234" si="323">AG233</f>
        <v>0</v>
      </c>
      <c r="AH234" s="411">
        <f t="shared" ref="AH234" si="324">AH233</f>
        <v>0</v>
      </c>
      <c r="AI234" s="411">
        <f t="shared" ref="AI234" si="325">AI233</f>
        <v>0</v>
      </c>
      <c r="AJ234" s="411">
        <f t="shared" ref="AJ234" si="326">AJ233</f>
        <v>0</v>
      </c>
      <c r="AK234" s="411">
        <f t="shared" ref="AK234" si="327">AK233</f>
        <v>0</v>
      </c>
      <c r="AL234" s="411">
        <f t="shared" ref="AL234" si="328">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329">Z237</f>
        <v>0</v>
      </c>
      <c r="AA238" s="411">
        <f t="shared" ref="AA238" si="330">AA237</f>
        <v>0</v>
      </c>
      <c r="AB238" s="411">
        <f t="shared" ref="AB238" si="331">AB237</f>
        <v>0</v>
      </c>
      <c r="AC238" s="411">
        <f t="shared" ref="AC238" si="332">AC237</f>
        <v>0</v>
      </c>
      <c r="AD238" s="411">
        <f t="shared" ref="AD238" si="333">AD237</f>
        <v>0</v>
      </c>
      <c r="AE238" s="411">
        <f t="shared" ref="AE238" si="334">AE237</f>
        <v>0</v>
      </c>
      <c r="AF238" s="411">
        <f t="shared" ref="AF238" si="335">AF237</f>
        <v>0</v>
      </c>
      <c r="AG238" s="411">
        <f t="shared" ref="AG238" si="336">AG237</f>
        <v>0</v>
      </c>
      <c r="AH238" s="411">
        <f t="shared" ref="AH238" si="337">AH237</f>
        <v>0</v>
      </c>
      <c r="AI238" s="411">
        <f t="shared" ref="AI238" si="338">AI237</f>
        <v>0</v>
      </c>
      <c r="AJ238" s="411">
        <f t="shared" ref="AJ238" si="339">AJ237</f>
        <v>0</v>
      </c>
      <c r="AK238" s="411">
        <f t="shared" ref="AK238" si="340">AK237</f>
        <v>0</v>
      </c>
      <c r="AL238" s="411">
        <f t="shared" ref="AL238" si="341">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342">Z240</f>
        <v>0</v>
      </c>
      <c r="AA241" s="411">
        <f t="shared" ref="AA241" si="343">AA240</f>
        <v>0</v>
      </c>
      <c r="AB241" s="411">
        <f t="shared" ref="AB241" si="344">AB240</f>
        <v>0</v>
      </c>
      <c r="AC241" s="411">
        <f t="shared" ref="AC241" si="345">AC240</f>
        <v>0</v>
      </c>
      <c r="AD241" s="411">
        <f t="shared" ref="AD241" si="346">AD240</f>
        <v>0</v>
      </c>
      <c r="AE241" s="411">
        <f t="shared" ref="AE241" si="347">AE240</f>
        <v>0</v>
      </c>
      <c r="AF241" s="411">
        <f t="shared" ref="AF241" si="348">AF240</f>
        <v>0</v>
      </c>
      <c r="AG241" s="411">
        <f t="shared" ref="AG241" si="349">AG240</f>
        <v>0</v>
      </c>
      <c r="AH241" s="411">
        <f t="shared" ref="AH241" si="350">AH240</f>
        <v>0</v>
      </c>
      <c r="AI241" s="411">
        <f t="shared" ref="AI241" si="351">AI240</f>
        <v>0</v>
      </c>
      <c r="AJ241" s="411">
        <f t="shared" ref="AJ241" si="352">AJ240</f>
        <v>0</v>
      </c>
      <c r="AK241" s="411">
        <f t="shared" ref="AK241" si="353">AK240</f>
        <v>0</v>
      </c>
      <c r="AL241" s="411">
        <f t="shared" ref="AL241" si="354">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355">Z243</f>
        <v>0</v>
      </c>
      <c r="AA244" s="411">
        <f t="shared" ref="AA244" si="356">AA243</f>
        <v>0</v>
      </c>
      <c r="AB244" s="411">
        <f t="shared" ref="AB244" si="357">AB243</f>
        <v>0</v>
      </c>
      <c r="AC244" s="411">
        <f t="shared" ref="AC244" si="358">AC243</f>
        <v>0</v>
      </c>
      <c r="AD244" s="411">
        <f t="shared" ref="AD244" si="359">AD243</f>
        <v>0</v>
      </c>
      <c r="AE244" s="411">
        <f t="shared" ref="AE244" si="360">AE243</f>
        <v>0</v>
      </c>
      <c r="AF244" s="411">
        <f t="shared" ref="AF244" si="361">AF243</f>
        <v>0</v>
      </c>
      <c r="AG244" s="411">
        <f t="shared" ref="AG244" si="362">AG243</f>
        <v>0</v>
      </c>
      <c r="AH244" s="411">
        <f t="shared" ref="AH244" si="363">AH243</f>
        <v>0</v>
      </c>
      <c r="AI244" s="411">
        <f t="shared" ref="AI244" si="364">AI243</f>
        <v>0</v>
      </c>
      <c r="AJ244" s="411">
        <f t="shared" ref="AJ244" si="365">AJ243</f>
        <v>0</v>
      </c>
      <c r="AK244" s="411">
        <f t="shared" ref="AK244" si="366">AK243</f>
        <v>0</v>
      </c>
      <c r="AL244" s="411">
        <f t="shared" ref="AL244" si="367">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368">Z246</f>
        <v>0</v>
      </c>
      <c r="AA247" s="411">
        <f t="shared" ref="AA247" si="369">AA246</f>
        <v>0</v>
      </c>
      <c r="AB247" s="411">
        <f t="shared" ref="AB247" si="370">AB246</f>
        <v>0</v>
      </c>
      <c r="AC247" s="411">
        <f t="shared" ref="AC247" si="371">AC246</f>
        <v>0</v>
      </c>
      <c r="AD247" s="411">
        <f t="shared" ref="AD247" si="372">AD246</f>
        <v>0</v>
      </c>
      <c r="AE247" s="411">
        <f t="shared" ref="AE247" si="373">AE246</f>
        <v>0</v>
      </c>
      <c r="AF247" s="411">
        <f t="shared" ref="AF247" si="374">AF246</f>
        <v>0</v>
      </c>
      <c r="AG247" s="411">
        <f t="shared" ref="AG247" si="375">AG246</f>
        <v>0</v>
      </c>
      <c r="AH247" s="411">
        <f t="shared" ref="AH247" si="376">AH246</f>
        <v>0</v>
      </c>
      <c r="AI247" s="411">
        <f t="shared" ref="AI247" si="377">AI246</f>
        <v>0</v>
      </c>
      <c r="AJ247" s="411">
        <f t="shared" ref="AJ247" si="378">AJ246</f>
        <v>0</v>
      </c>
      <c r="AK247" s="411">
        <f t="shared" ref="AK247" si="379">AK246</f>
        <v>0</v>
      </c>
      <c r="AL247" s="411">
        <f t="shared" ref="AL247" si="380">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381">Z249</f>
        <v>0</v>
      </c>
      <c r="AA250" s="411">
        <f t="shared" ref="AA250" si="382">AA249</f>
        <v>0</v>
      </c>
      <c r="AB250" s="411">
        <f t="shared" ref="AB250" si="383">AB249</f>
        <v>0</v>
      </c>
      <c r="AC250" s="411">
        <f t="shared" ref="AC250" si="384">AC249</f>
        <v>0</v>
      </c>
      <c r="AD250" s="411">
        <f t="shared" ref="AD250" si="385">AD249</f>
        <v>0</v>
      </c>
      <c r="AE250" s="411">
        <f t="shared" ref="AE250" si="386">AE249</f>
        <v>0</v>
      </c>
      <c r="AF250" s="411">
        <f t="shared" ref="AF250" si="387">AF249</f>
        <v>0</v>
      </c>
      <c r="AG250" s="411">
        <f t="shared" ref="AG250" si="388">AG249</f>
        <v>0</v>
      </c>
      <c r="AH250" s="411">
        <f t="shared" ref="AH250" si="389">AH249</f>
        <v>0</v>
      </c>
      <c r="AI250" s="411">
        <f t="shared" ref="AI250" si="390">AI249</f>
        <v>0</v>
      </c>
      <c r="AJ250" s="411">
        <f t="shared" ref="AJ250" si="391">AJ249</f>
        <v>0</v>
      </c>
      <c r="AK250" s="411">
        <f t="shared" ref="AK250" si="392">AK249</f>
        <v>0</v>
      </c>
      <c r="AL250" s="411">
        <f t="shared" ref="AL250" si="393">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394">Z253</f>
        <v>0</v>
      </c>
      <c r="AA254" s="411">
        <f t="shared" ref="AA254" si="395">AA253</f>
        <v>0</v>
      </c>
      <c r="AB254" s="411">
        <f t="shared" ref="AB254" si="396">AB253</f>
        <v>0</v>
      </c>
      <c r="AC254" s="411">
        <f t="shared" ref="AC254" si="397">AC253</f>
        <v>0</v>
      </c>
      <c r="AD254" s="411">
        <f t="shared" ref="AD254" si="398">AD253</f>
        <v>0</v>
      </c>
      <c r="AE254" s="411">
        <f t="shared" ref="AE254" si="399">AE253</f>
        <v>0</v>
      </c>
      <c r="AF254" s="411">
        <f t="shared" ref="AF254" si="400">AF253</f>
        <v>0</v>
      </c>
      <c r="AG254" s="411">
        <f t="shared" ref="AG254" si="401">AG253</f>
        <v>0</v>
      </c>
      <c r="AH254" s="411">
        <f t="shared" ref="AH254" si="402">AH253</f>
        <v>0</v>
      </c>
      <c r="AI254" s="411">
        <f t="shared" ref="AI254" si="403">AI253</f>
        <v>0</v>
      </c>
      <c r="AJ254" s="411">
        <f t="shared" ref="AJ254" si="404">AJ253</f>
        <v>0</v>
      </c>
      <c r="AK254" s="411">
        <f t="shared" ref="AK254" si="405">AK253</f>
        <v>0</v>
      </c>
      <c r="AL254" s="411">
        <f t="shared" ref="AL254" si="406">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407">Z256</f>
        <v>0</v>
      </c>
      <c r="AA257" s="411">
        <f t="shared" ref="AA257" si="408">AA256</f>
        <v>0</v>
      </c>
      <c r="AB257" s="411">
        <f t="shared" ref="AB257" si="409">AB256</f>
        <v>0</v>
      </c>
      <c r="AC257" s="411">
        <f t="shared" ref="AC257" si="410">AC256</f>
        <v>0</v>
      </c>
      <c r="AD257" s="411">
        <f t="shared" ref="AD257" si="411">AD256</f>
        <v>0</v>
      </c>
      <c r="AE257" s="411">
        <f t="shared" ref="AE257" si="412">AE256</f>
        <v>0</v>
      </c>
      <c r="AF257" s="411">
        <f t="shared" ref="AF257" si="413">AF256</f>
        <v>0</v>
      </c>
      <c r="AG257" s="411">
        <f t="shared" ref="AG257" si="414">AG256</f>
        <v>0</v>
      </c>
      <c r="AH257" s="411">
        <f t="shared" ref="AH257" si="415">AH256</f>
        <v>0</v>
      </c>
      <c r="AI257" s="411">
        <f t="shared" ref="AI257" si="416">AI256</f>
        <v>0</v>
      </c>
      <c r="AJ257" s="411">
        <f t="shared" ref="AJ257" si="417">AJ256</f>
        <v>0</v>
      </c>
      <c r="AK257" s="411">
        <f t="shared" ref="AK257" si="418">AK256</f>
        <v>0</v>
      </c>
      <c r="AL257" s="411">
        <f t="shared" ref="AL257" si="419">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420">Z259</f>
        <v>0</v>
      </c>
      <c r="AA260" s="411">
        <f t="shared" ref="AA260" si="421">AA259</f>
        <v>0</v>
      </c>
      <c r="AB260" s="411">
        <f t="shared" ref="AB260" si="422">AB259</f>
        <v>0</v>
      </c>
      <c r="AC260" s="411">
        <f t="shared" ref="AC260" si="423">AC259</f>
        <v>0</v>
      </c>
      <c r="AD260" s="411">
        <f t="shared" ref="AD260" si="424">AD259</f>
        <v>0</v>
      </c>
      <c r="AE260" s="411">
        <f t="shared" ref="AE260" si="425">AE259</f>
        <v>0</v>
      </c>
      <c r="AF260" s="411">
        <f t="shared" ref="AF260" si="426">AF259</f>
        <v>0</v>
      </c>
      <c r="AG260" s="411">
        <f t="shared" ref="AG260" si="427">AG259</f>
        <v>0</v>
      </c>
      <c r="AH260" s="411">
        <f t="shared" ref="AH260" si="428">AH259</f>
        <v>0</v>
      </c>
      <c r="AI260" s="411">
        <f t="shared" ref="AI260" si="429">AI259</f>
        <v>0</v>
      </c>
      <c r="AJ260" s="411">
        <f t="shared" ref="AJ260" si="430">AJ259</f>
        <v>0</v>
      </c>
      <c r="AK260" s="411">
        <f t="shared" ref="AK260" si="431">AK259</f>
        <v>0</v>
      </c>
      <c r="AL260" s="411">
        <f t="shared" ref="AL260" si="432">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433">Z263</f>
        <v>0</v>
      </c>
      <c r="AA264" s="411">
        <f t="shared" ref="AA264" si="434">AA263</f>
        <v>0</v>
      </c>
      <c r="AB264" s="411">
        <f t="shared" ref="AB264" si="435">AB263</f>
        <v>0</v>
      </c>
      <c r="AC264" s="411">
        <f t="shared" ref="AC264" si="436">AC263</f>
        <v>0</v>
      </c>
      <c r="AD264" s="411">
        <f t="shared" ref="AD264" si="437">AD263</f>
        <v>0</v>
      </c>
      <c r="AE264" s="411">
        <f t="shared" ref="AE264" si="438">AE263</f>
        <v>0</v>
      </c>
      <c r="AF264" s="411">
        <f t="shared" ref="AF264" si="439">AF263</f>
        <v>0</v>
      </c>
      <c r="AG264" s="411">
        <f t="shared" ref="AG264" si="440">AG263</f>
        <v>0</v>
      </c>
      <c r="AH264" s="411">
        <f t="shared" ref="AH264" si="441">AH263</f>
        <v>0</v>
      </c>
      <c r="AI264" s="411">
        <f t="shared" ref="AI264" si="442">AI263</f>
        <v>0</v>
      </c>
      <c r="AJ264" s="411">
        <f t="shared" ref="AJ264" si="443">AJ263</f>
        <v>0</v>
      </c>
      <c r="AK264" s="411">
        <f t="shared" ref="AK264" si="444">AK263</f>
        <v>0</v>
      </c>
      <c r="AL264" s="411">
        <f t="shared" ref="AL264" si="445">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446">Z267</f>
        <v>0</v>
      </c>
      <c r="AA268" s="411">
        <f t="shared" si="446"/>
        <v>0</v>
      </c>
      <c r="AB268" s="411">
        <f t="shared" si="446"/>
        <v>0</v>
      </c>
      <c r="AC268" s="411">
        <f t="shared" si="446"/>
        <v>0</v>
      </c>
      <c r="AD268" s="411">
        <f t="shared" si="446"/>
        <v>0</v>
      </c>
      <c r="AE268" s="411">
        <f t="shared" si="446"/>
        <v>0</v>
      </c>
      <c r="AF268" s="411">
        <f t="shared" si="446"/>
        <v>0</v>
      </c>
      <c r="AG268" s="411">
        <f t="shared" si="446"/>
        <v>0</v>
      </c>
      <c r="AH268" s="411">
        <f t="shared" si="446"/>
        <v>0</v>
      </c>
      <c r="AI268" s="411">
        <f t="shared" si="446"/>
        <v>0</v>
      </c>
      <c r="AJ268" s="411">
        <f t="shared" si="446"/>
        <v>0</v>
      </c>
      <c r="AK268" s="411">
        <f t="shared" si="446"/>
        <v>0</v>
      </c>
      <c r="AL268" s="411">
        <f t="shared" si="446"/>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447">Z270</f>
        <v>0</v>
      </c>
      <c r="AA271" s="411">
        <f t="shared" si="447"/>
        <v>0</v>
      </c>
      <c r="AB271" s="411">
        <f t="shared" si="447"/>
        <v>0</v>
      </c>
      <c r="AC271" s="411">
        <f t="shared" si="447"/>
        <v>0</v>
      </c>
      <c r="AD271" s="411">
        <f t="shared" si="447"/>
        <v>0</v>
      </c>
      <c r="AE271" s="411">
        <f t="shared" si="447"/>
        <v>0</v>
      </c>
      <c r="AF271" s="411">
        <f t="shared" si="447"/>
        <v>0</v>
      </c>
      <c r="AG271" s="411">
        <f t="shared" si="447"/>
        <v>0</v>
      </c>
      <c r="AH271" s="411">
        <f t="shared" si="447"/>
        <v>0</v>
      </c>
      <c r="AI271" s="411">
        <f t="shared" si="447"/>
        <v>0</v>
      </c>
      <c r="AJ271" s="411">
        <f t="shared" si="447"/>
        <v>0</v>
      </c>
      <c r="AK271" s="411">
        <f t="shared" si="447"/>
        <v>0</v>
      </c>
      <c r="AL271" s="411">
        <f t="shared" si="447"/>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448">Z274</f>
        <v>0</v>
      </c>
      <c r="AA275" s="411">
        <f t="shared" si="448"/>
        <v>0</v>
      </c>
      <c r="AB275" s="411">
        <f t="shared" si="448"/>
        <v>0</v>
      </c>
      <c r="AC275" s="411">
        <f t="shared" si="448"/>
        <v>0</v>
      </c>
      <c r="AD275" s="411">
        <f t="shared" si="448"/>
        <v>0</v>
      </c>
      <c r="AE275" s="411">
        <f t="shared" si="448"/>
        <v>0</v>
      </c>
      <c r="AF275" s="411">
        <f t="shared" si="448"/>
        <v>0</v>
      </c>
      <c r="AG275" s="411">
        <f t="shared" si="448"/>
        <v>0</v>
      </c>
      <c r="AH275" s="411">
        <f t="shared" si="448"/>
        <v>0</v>
      </c>
      <c r="AI275" s="411">
        <f t="shared" si="448"/>
        <v>0</v>
      </c>
      <c r="AJ275" s="411">
        <f t="shared" si="448"/>
        <v>0</v>
      </c>
      <c r="AK275" s="411">
        <f t="shared" si="448"/>
        <v>0</v>
      </c>
      <c r="AL275" s="411">
        <f t="shared" si="448"/>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449">Z277</f>
        <v>0</v>
      </c>
      <c r="AA278" s="411">
        <f t="shared" si="449"/>
        <v>0</v>
      </c>
      <c r="AB278" s="411">
        <f t="shared" si="449"/>
        <v>0</v>
      </c>
      <c r="AC278" s="411">
        <f t="shared" si="449"/>
        <v>0</v>
      </c>
      <c r="AD278" s="411">
        <f t="shared" si="449"/>
        <v>0</v>
      </c>
      <c r="AE278" s="411">
        <f t="shared" si="449"/>
        <v>0</v>
      </c>
      <c r="AF278" s="411">
        <f t="shared" si="449"/>
        <v>0</v>
      </c>
      <c r="AG278" s="411">
        <f t="shared" si="449"/>
        <v>0</v>
      </c>
      <c r="AH278" s="411">
        <f t="shared" si="449"/>
        <v>0</v>
      </c>
      <c r="AI278" s="411">
        <f t="shared" si="449"/>
        <v>0</v>
      </c>
      <c r="AJ278" s="411">
        <f t="shared" si="449"/>
        <v>0</v>
      </c>
      <c r="AK278" s="411">
        <f t="shared" si="449"/>
        <v>0</v>
      </c>
      <c r="AL278" s="411">
        <f t="shared" si="449"/>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450">Z280</f>
        <v>0</v>
      </c>
      <c r="AA281" s="411">
        <f t="shared" si="450"/>
        <v>0</v>
      </c>
      <c r="AB281" s="411">
        <f t="shared" si="450"/>
        <v>0</v>
      </c>
      <c r="AC281" s="411">
        <f t="shared" si="450"/>
        <v>0</v>
      </c>
      <c r="AD281" s="411">
        <f t="shared" si="450"/>
        <v>0</v>
      </c>
      <c r="AE281" s="411">
        <f t="shared" si="450"/>
        <v>0</v>
      </c>
      <c r="AF281" s="411">
        <f t="shared" si="450"/>
        <v>0</v>
      </c>
      <c r="AG281" s="411">
        <f t="shared" si="450"/>
        <v>0</v>
      </c>
      <c r="AH281" s="411">
        <f t="shared" si="450"/>
        <v>0</v>
      </c>
      <c r="AI281" s="411">
        <f t="shared" si="450"/>
        <v>0</v>
      </c>
      <c r="AJ281" s="411">
        <f t="shared" si="450"/>
        <v>0</v>
      </c>
      <c r="AK281" s="411">
        <f t="shared" si="450"/>
        <v>0</v>
      </c>
      <c r="AL281" s="411">
        <f t="shared" si="450"/>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451">Y283</f>
        <v>0</v>
      </c>
      <c r="Z284" s="411">
        <f t="shared" si="451"/>
        <v>0</v>
      </c>
      <c r="AA284" s="411">
        <f t="shared" si="451"/>
        <v>0</v>
      </c>
      <c r="AB284" s="411">
        <f t="shared" si="451"/>
        <v>0</v>
      </c>
      <c r="AC284" s="411">
        <f t="shared" si="451"/>
        <v>0</v>
      </c>
      <c r="AD284" s="411">
        <f t="shared" si="451"/>
        <v>0</v>
      </c>
      <c r="AE284" s="411">
        <f t="shared" si="451"/>
        <v>0</v>
      </c>
      <c r="AF284" s="411">
        <f t="shared" si="451"/>
        <v>0</v>
      </c>
      <c r="AG284" s="411">
        <f t="shared" si="451"/>
        <v>0</v>
      </c>
      <c r="AH284" s="411">
        <f t="shared" si="451"/>
        <v>0</v>
      </c>
      <c r="AI284" s="411">
        <f t="shared" si="451"/>
        <v>0</v>
      </c>
      <c r="AJ284" s="411">
        <f t="shared" si="451"/>
        <v>0</v>
      </c>
      <c r="AK284" s="411">
        <f t="shared" si="451"/>
        <v>0</v>
      </c>
      <c r="AL284" s="411">
        <f t="shared" si="451"/>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2743154</v>
      </c>
      <c r="E288" s="295">
        <v>2743154</v>
      </c>
      <c r="F288" s="295">
        <v>2743154</v>
      </c>
      <c r="G288" s="295">
        <v>2743154</v>
      </c>
      <c r="H288" s="295">
        <v>2743154</v>
      </c>
      <c r="I288" s="295">
        <v>2743154</v>
      </c>
      <c r="J288" s="295">
        <v>2743154</v>
      </c>
      <c r="K288" s="295">
        <v>2742762</v>
      </c>
      <c r="L288" s="295">
        <v>2742762</v>
      </c>
      <c r="M288" s="295">
        <v>2731209</v>
      </c>
      <c r="N288" s="291"/>
      <c r="O288" s="295">
        <v>178</v>
      </c>
      <c r="P288" s="295">
        <v>178</v>
      </c>
      <c r="Q288" s="295">
        <v>178</v>
      </c>
      <c r="R288" s="295">
        <v>178</v>
      </c>
      <c r="S288" s="295">
        <v>178</v>
      </c>
      <c r="T288" s="295">
        <v>178</v>
      </c>
      <c r="U288" s="295">
        <v>178</v>
      </c>
      <c r="V288" s="295">
        <v>178</v>
      </c>
      <c r="W288" s="295">
        <v>178</v>
      </c>
      <c r="X288" s="295">
        <v>177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296781</v>
      </c>
      <c r="E289" s="295">
        <v>296781</v>
      </c>
      <c r="F289" s="295">
        <v>296781</v>
      </c>
      <c r="G289" s="295">
        <v>296781</v>
      </c>
      <c r="H289" s="295">
        <v>296781</v>
      </c>
      <c r="I289" s="295">
        <v>296781</v>
      </c>
      <c r="J289" s="295">
        <v>296781</v>
      </c>
      <c r="K289" s="295">
        <v>296756</v>
      </c>
      <c r="L289" s="295">
        <v>296756</v>
      </c>
      <c r="M289" s="295">
        <v>297186</v>
      </c>
      <c r="N289" s="291"/>
      <c r="O289" s="295">
        <v>19</v>
      </c>
      <c r="P289" s="295">
        <v>19</v>
      </c>
      <c r="Q289" s="295">
        <v>19</v>
      </c>
      <c r="R289" s="295">
        <v>19</v>
      </c>
      <c r="S289" s="295">
        <v>19</v>
      </c>
      <c r="T289" s="295">
        <v>19</v>
      </c>
      <c r="U289" s="295">
        <v>19</v>
      </c>
      <c r="V289" s="295">
        <v>19</v>
      </c>
      <c r="W289" s="295">
        <v>19</v>
      </c>
      <c r="X289" s="295">
        <v>19</v>
      </c>
      <c r="Y289" s="411">
        <v>1</v>
      </c>
      <c r="Z289" s="411">
        <v>0</v>
      </c>
      <c r="AA289" s="411">
        <v>0</v>
      </c>
      <c r="AB289" s="411">
        <v>0</v>
      </c>
      <c r="AC289" s="411">
        <v>0</v>
      </c>
      <c r="AD289" s="411">
        <v>0</v>
      </c>
      <c r="AE289" s="411">
        <v>0</v>
      </c>
      <c r="AF289" s="411">
        <f t="shared" ref="AF289" si="452">AF288</f>
        <v>0</v>
      </c>
      <c r="AG289" s="411">
        <f t="shared" ref="AG289" si="453">AG288</f>
        <v>0</v>
      </c>
      <c r="AH289" s="411">
        <f t="shared" ref="AH289" si="454">AH288</f>
        <v>0</v>
      </c>
      <c r="AI289" s="411">
        <f t="shared" ref="AI289" si="455">AI288</f>
        <v>0</v>
      </c>
      <c r="AJ289" s="411">
        <f t="shared" ref="AJ289" si="456">AJ288</f>
        <v>0</v>
      </c>
      <c r="AK289" s="411">
        <f t="shared" ref="AK289" si="457">AK288</f>
        <v>0</v>
      </c>
      <c r="AL289" s="411">
        <f t="shared" ref="AL289" si="4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595981</v>
      </c>
      <c r="E291" s="295">
        <v>595981</v>
      </c>
      <c r="F291" s="295">
        <v>595981</v>
      </c>
      <c r="G291" s="295">
        <v>595981</v>
      </c>
      <c r="H291" s="295">
        <v>595981</v>
      </c>
      <c r="I291" s="295">
        <v>595981</v>
      </c>
      <c r="J291" s="295">
        <v>595981</v>
      </c>
      <c r="K291" s="295">
        <v>595981</v>
      </c>
      <c r="L291" s="295">
        <v>595981</v>
      </c>
      <c r="M291" s="295">
        <v>595981</v>
      </c>
      <c r="N291" s="291"/>
      <c r="O291" s="295">
        <v>176</v>
      </c>
      <c r="P291" s="295">
        <v>176</v>
      </c>
      <c r="Q291" s="295">
        <v>176</v>
      </c>
      <c r="R291" s="295">
        <v>176</v>
      </c>
      <c r="S291" s="295">
        <v>176</v>
      </c>
      <c r="T291" s="295">
        <v>176</v>
      </c>
      <c r="U291" s="295">
        <v>176</v>
      </c>
      <c r="V291" s="295">
        <v>176</v>
      </c>
      <c r="W291" s="295">
        <v>176</v>
      </c>
      <c r="X291" s="295">
        <v>176</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6793</v>
      </c>
      <c r="E292" s="295">
        <v>6793</v>
      </c>
      <c r="F292" s="295">
        <v>6793</v>
      </c>
      <c r="G292" s="295">
        <v>6793</v>
      </c>
      <c r="H292" s="295">
        <v>6793</v>
      </c>
      <c r="I292" s="295">
        <v>6793</v>
      </c>
      <c r="J292" s="295">
        <v>6793</v>
      </c>
      <c r="K292" s="295">
        <v>6793</v>
      </c>
      <c r="L292" s="295">
        <v>6793</v>
      </c>
      <c r="M292" s="295">
        <v>6793</v>
      </c>
      <c r="N292" s="291"/>
      <c r="O292" s="295">
        <v>2</v>
      </c>
      <c r="P292" s="295">
        <v>2</v>
      </c>
      <c r="Q292" s="295">
        <v>2</v>
      </c>
      <c r="R292" s="295">
        <v>2</v>
      </c>
      <c r="S292" s="295">
        <v>2</v>
      </c>
      <c r="T292" s="295">
        <v>2</v>
      </c>
      <c r="U292" s="295">
        <v>2</v>
      </c>
      <c r="V292" s="295">
        <v>2</v>
      </c>
      <c r="W292" s="295">
        <v>2</v>
      </c>
      <c r="X292" s="295">
        <v>2</v>
      </c>
      <c r="Y292" s="411">
        <v>1</v>
      </c>
      <c r="Z292" s="411">
        <v>0</v>
      </c>
      <c r="AA292" s="411">
        <v>0</v>
      </c>
      <c r="AB292" s="411">
        <v>0</v>
      </c>
      <c r="AC292" s="411">
        <v>0</v>
      </c>
      <c r="AD292" s="411">
        <v>0</v>
      </c>
      <c r="AE292" s="411">
        <v>0</v>
      </c>
      <c r="AF292" s="411">
        <f t="shared" ref="AF292" si="459">AF291</f>
        <v>0</v>
      </c>
      <c r="AG292" s="411">
        <f t="shared" ref="AG292" si="460">AG291</f>
        <v>0</v>
      </c>
      <c r="AH292" s="411">
        <f t="shared" ref="AH292" si="461">AH291</f>
        <v>0</v>
      </c>
      <c r="AI292" s="411">
        <f t="shared" ref="AI292" si="462">AI291</f>
        <v>0</v>
      </c>
      <c r="AJ292" s="411">
        <f t="shared" ref="AJ292" si="463">AJ291</f>
        <v>0</v>
      </c>
      <c r="AK292" s="411">
        <f t="shared" ref="AK292" si="464">AK291</f>
        <v>0</v>
      </c>
      <c r="AL292" s="411">
        <f t="shared" ref="AL292" si="465">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v>0</v>
      </c>
      <c r="Z295" s="411">
        <v>0</v>
      </c>
      <c r="AA295" s="411">
        <v>0</v>
      </c>
      <c r="AB295" s="411">
        <v>0</v>
      </c>
      <c r="AC295" s="411">
        <v>0</v>
      </c>
      <c r="AD295" s="411">
        <v>0</v>
      </c>
      <c r="AE295" s="411">
        <v>0</v>
      </c>
      <c r="AF295" s="411">
        <f t="shared" ref="AF295" si="466">AF294</f>
        <v>0</v>
      </c>
      <c r="AG295" s="411">
        <f t="shared" ref="AG295" si="467">AG294</f>
        <v>0</v>
      </c>
      <c r="AH295" s="411">
        <f t="shared" ref="AH295" si="468">AH294</f>
        <v>0</v>
      </c>
      <c r="AI295" s="411">
        <f t="shared" ref="AI295" si="469">AI294</f>
        <v>0</v>
      </c>
      <c r="AJ295" s="411">
        <f t="shared" ref="AJ295" si="470">AJ294</f>
        <v>0</v>
      </c>
      <c r="AK295" s="411">
        <f t="shared" ref="AK295" si="471">AK294</f>
        <v>0</v>
      </c>
      <c r="AL295" s="411">
        <f t="shared" ref="AL295" si="472">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13474</v>
      </c>
      <c r="E297" s="295">
        <v>13474</v>
      </c>
      <c r="F297" s="295">
        <v>13474</v>
      </c>
      <c r="G297" s="295">
        <v>13474</v>
      </c>
      <c r="H297" s="295">
        <v>13474</v>
      </c>
      <c r="I297" s="295">
        <v>13359</v>
      </c>
      <c r="J297" s="295">
        <v>13359</v>
      </c>
      <c r="K297" s="295">
        <v>13359</v>
      </c>
      <c r="L297" s="295">
        <v>13359</v>
      </c>
      <c r="M297" s="295">
        <v>12030</v>
      </c>
      <c r="N297" s="291"/>
      <c r="O297" s="295">
        <v>1</v>
      </c>
      <c r="P297" s="295">
        <v>1</v>
      </c>
      <c r="Q297" s="295">
        <v>1</v>
      </c>
      <c r="R297" s="295">
        <v>1</v>
      </c>
      <c r="S297" s="295">
        <v>1</v>
      </c>
      <c r="T297" s="295">
        <v>1</v>
      </c>
      <c r="U297" s="295">
        <v>1</v>
      </c>
      <c r="V297" s="295">
        <v>1</v>
      </c>
      <c r="W297" s="295">
        <v>1</v>
      </c>
      <c r="X297" s="295">
        <v>1</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v>0</v>
      </c>
      <c r="AA298" s="411">
        <v>0</v>
      </c>
      <c r="AB298" s="411">
        <v>0</v>
      </c>
      <c r="AC298" s="411">
        <v>0</v>
      </c>
      <c r="AD298" s="411">
        <v>0</v>
      </c>
      <c r="AE298" s="411">
        <v>0</v>
      </c>
      <c r="AF298" s="411">
        <f t="shared" ref="AF298" si="473">AF297</f>
        <v>0</v>
      </c>
      <c r="AG298" s="411">
        <f t="shared" ref="AG298" si="474">AG297</f>
        <v>0</v>
      </c>
      <c r="AH298" s="411">
        <f t="shared" ref="AH298" si="475">AH297</f>
        <v>0</v>
      </c>
      <c r="AI298" s="411">
        <f t="shared" ref="AI298" si="476">AI297</f>
        <v>0</v>
      </c>
      <c r="AJ298" s="411">
        <f t="shared" ref="AJ298" si="477">AJ297</f>
        <v>0</v>
      </c>
      <c r="AK298" s="411">
        <f t="shared" ref="AK298" si="478">AK297</f>
        <v>0</v>
      </c>
      <c r="AL298" s="411">
        <f t="shared" ref="AL298" si="479">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v>13143</v>
      </c>
      <c r="E301" s="295">
        <v>13143</v>
      </c>
      <c r="F301" s="295">
        <v>13143</v>
      </c>
      <c r="G301" s="295">
        <v>13143</v>
      </c>
      <c r="H301" s="295">
        <v>13143</v>
      </c>
      <c r="I301" s="295">
        <v>13143</v>
      </c>
      <c r="J301" s="295">
        <v>13143</v>
      </c>
      <c r="K301" s="295">
        <v>13143</v>
      </c>
      <c r="L301" s="295">
        <v>13143</v>
      </c>
      <c r="M301" s="295">
        <v>13143</v>
      </c>
      <c r="N301" s="295">
        <v>12</v>
      </c>
      <c r="O301" s="295">
        <v>2</v>
      </c>
      <c r="P301" s="295">
        <v>2</v>
      </c>
      <c r="Q301" s="295">
        <v>2</v>
      </c>
      <c r="R301" s="295">
        <v>2</v>
      </c>
      <c r="S301" s="295">
        <v>2</v>
      </c>
      <c r="T301" s="295">
        <v>2</v>
      </c>
      <c r="U301" s="295">
        <v>2</v>
      </c>
      <c r="V301" s="295">
        <v>2</v>
      </c>
      <c r="W301" s="295">
        <v>2</v>
      </c>
      <c r="X301" s="295">
        <v>2</v>
      </c>
      <c r="Y301" s="426"/>
      <c r="Z301" s="410"/>
      <c r="AA301" s="410">
        <v>1</v>
      </c>
      <c r="AB301" s="410">
        <v>0</v>
      </c>
      <c r="AC301" s="410"/>
      <c r="AD301" s="410"/>
      <c r="AE301" s="410"/>
      <c r="AF301" s="410"/>
      <c r="AG301" s="415"/>
      <c r="AH301" s="415"/>
      <c r="AI301" s="415"/>
      <c r="AJ301" s="415"/>
      <c r="AK301" s="415"/>
      <c r="AL301" s="415"/>
      <c r="AM301" s="296">
        <f>SUM(Y301:AL301)</f>
        <v>1</v>
      </c>
    </row>
    <row r="302" spans="1:39" outlineLevel="1">
      <c r="B302" s="294" t="s">
        <v>289</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v>0</v>
      </c>
      <c r="Z302" s="411">
        <v>0</v>
      </c>
      <c r="AA302" s="411">
        <v>1</v>
      </c>
      <c r="AB302" s="411">
        <v>0</v>
      </c>
      <c r="AC302" s="411">
        <v>0</v>
      </c>
      <c r="AD302" s="411">
        <v>0</v>
      </c>
      <c r="AE302" s="411">
        <v>0</v>
      </c>
      <c r="AF302" s="411">
        <f t="shared" ref="AF302" si="480">AF301</f>
        <v>0</v>
      </c>
      <c r="AG302" s="411">
        <f t="shared" ref="AG302" si="481">AG301</f>
        <v>0</v>
      </c>
      <c r="AH302" s="411">
        <f t="shared" ref="AH302" si="482">AH301</f>
        <v>0</v>
      </c>
      <c r="AI302" s="411">
        <f t="shared" ref="AI302" si="483">AI301</f>
        <v>0</v>
      </c>
      <c r="AJ302" s="411">
        <f t="shared" ref="AJ302" si="484">AJ301</f>
        <v>0</v>
      </c>
      <c r="AK302" s="411">
        <f t="shared" ref="AK302" si="485">AK301</f>
        <v>0</v>
      </c>
      <c r="AL302" s="411">
        <f t="shared" ref="AL302" si="486">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2169223</v>
      </c>
      <c r="E304" s="295">
        <v>2146732</v>
      </c>
      <c r="F304" s="295">
        <v>2146732</v>
      </c>
      <c r="G304" s="295">
        <v>2146732</v>
      </c>
      <c r="H304" s="295">
        <v>2146732</v>
      </c>
      <c r="I304" s="295">
        <v>2146732</v>
      </c>
      <c r="J304" s="295">
        <v>2146732</v>
      </c>
      <c r="K304" s="295">
        <v>2146732</v>
      </c>
      <c r="L304" s="295">
        <v>2136611</v>
      </c>
      <c r="M304" s="295">
        <v>2136611</v>
      </c>
      <c r="N304" s="295">
        <v>12</v>
      </c>
      <c r="O304" s="295">
        <v>152</v>
      </c>
      <c r="P304" s="295">
        <v>148</v>
      </c>
      <c r="Q304" s="295">
        <v>148</v>
      </c>
      <c r="R304" s="295">
        <v>148</v>
      </c>
      <c r="S304" s="295">
        <v>148</v>
      </c>
      <c r="T304" s="295">
        <v>148</v>
      </c>
      <c r="U304" s="295">
        <v>148</v>
      </c>
      <c r="V304" s="295">
        <v>148</v>
      </c>
      <c r="W304" s="295">
        <v>148</v>
      </c>
      <c r="X304" s="295">
        <v>148</v>
      </c>
      <c r="Y304" s="426"/>
      <c r="Z304" s="410">
        <v>0.1</v>
      </c>
      <c r="AA304" s="410">
        <v>0.86</v>
      </c>
      <c r="AB304" s="410">
        <v>0.04</v>
      </c>
      <c r="AC304" s="410"/>
      <c r="AD304" s="410"/>
      <c r="AE304" s="410"/>
      <c r="AF304" s="410"/>
      <c r="AG304" s="415"/>
      <c r="AH304" s="415"/>
      <c r="AI304" s="415"/>
      <c r="AJ304" s="415"/>
      <c r="AK304" s="415"/>
      <c r="AL304" s="415"/>
      <c r="AM304" s="296">
        <f>SUM(Y304:AL304)</f>
        <v>1</v>
      </c>
    </row>
    <row r="305" spans="1:39" outlineLevel="1">
      <c r="B305" s="294" t="s">
        <v>289</v>
      </c>
      <c r="C305" s="291" t="s">
        <v>163</v>
      </c>
      <c r="D305" s="295">
        <v>2603625.2737719715</v>
      </c>
      <c r="E305" s="295">
        <v>2626211.5093961833</v>
      </c>
      <c r="F305" s="295">
        <v>2857900.433558431</v>
      </c>
      <c r="G305" s="295">
        <v>2857900.433558431</v>
      </c>
      <c r="H305" s="295">
        <v>2857900.433558431</v>
      </c>
      <c r="I305" s="295">
        <v>2799381</v>
      </c>
      <c r="J305" s="295">
        <v>2799381</v>
      </c>
      <c r="K305" s="295">
        <v>2799381</v>
      </c>
      <c r="L305" s="295">
        <v>2795897</v>
      </c>
      <c r="M305" s="295">
        <v>2795897</v>
      </c>
      <c r="N305" s="295">
        <v>12</v>
      </c>
      <c r="O305" s="295">
        <v>660.04343693088458</v>
      </c>
      <c r="P305" s="295">
        <v>664.11376061939688</v>
      </c>
      <c r="Q305" s="295">
        <v>759.37313757474635</v>
      </c>
      <c r="R305" s="295">
        <v>759.37313757474635</v>
      </c>
      <c r="S305" s="295">
        <v>759.37313757474635</v>
      </c>
      <c r="T305" s="295">
        <v>750</v>
      </c>
      <c r="U305" s="295">
        <v>750</v>
      </c>
      <c r="V305" s="295">
        <v>750</v>
      </c>
      <c r="W305" s="295">
        <v>749</v>
      </c>
      <c r="X305" s="295">
        <v>749</v>
      </c>
      <c r="Y305" s="411">
        <v>0</v>
      </c>
      <c r="Z305" s="411">
        <v>0.1</v>
      </c>
      <c r="AA305" s="411">
        <v>0.86</v>
      </c>
      <c r="AB305" s="411">
        <v>0.04</v>
      </c>
      <c r="AC305" s="411">
        <v>0</v>
      </c>
      <c r="AD305" s="411">
        <v>0</v>
      </c>
      <c r="AE305" s="411">
        <v>0</v>
      </c>
      <c r="AF305" s="411">
        <f t="shared" ref="AF305" si="487">AF304</f>
        <v>0</v>
      </c>
      <c r="AG305" s="411">
        <f t="shared" ref="AG305" si="488">AG304</f>
        <v>0</v>
      </c>
      <c r="AH305" s="411">
        <f t="shared" ref="AH305" si="489">AH304</f>
        <v>0</v>
      </c>
      <c r="AI305" s="411">
        <f t="shared" ref="AI305" si="490">AI304</f>
        <v>0</v>
      </c>
      <c r="AJ305" s="411">
        <f t="shared" ref="AJ305" si="491">AJ304</f>
        <v>0</v>
      </c>
      <c r="AK305" s="411">
        <f t="shared" ref="AK305" si="492">AK304</f>
        <v>0</v>
      </c>
      <c r="AL305" s="411">
        <f t="shared" ref="AL305" si="49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57856</v>
      </c>
      <c r="E307" s="295">
        <v>57856</v>
      </c>
      <c r="F307" s="295">
        <v>57856</v>
      </c>
      <c r="G307" s="295">
        <v>57856</v>
      </c>
      <c r="H307" s="295">
        <v>57856</v>
      </c>
      <c r="I307" s="295">
        <v>44408</v>
      </c>
      <c r="J307" s="295">
        <v>457</v>
      </c>
      <c r="K307" s="295">
        <v>0</v>
      </c>
      <c r="L307" s="295">
        <v>0</v>
      </c>
      <c r="M307" s="295">
        <v>0</v>
      </c>
      <c r="N307" s="295">
        <v>12</v>
      </c>
      <c r="O307" s="295">
        <v>4</v>
      </c>
      <c r="P307" s="295">
        <v>4</v>
      </c>
      <c r="Q307" s="295">
        <v>4</v>
      </c>
      <c r="R307" s="295">
        <v>4</v>
      </c>
      <c r="S307" s="295">
        <v>4</v>
      </c>
      <c r="T307" s="295">
        <v>3</v>
      </c>
      <c r="U307" s="295">
        <v>0</v>
      </c>
      <c r="V307" s="295">
        <v>0</v>
      </c>
      <c r="W307" s="295">
        <v>0</v>
      </c>
      <c r="X307" s="295">
        <v>0</v>
      </c>
      <c r="Y307" s="426"/>
      <c r="Z307" s="410">
        <v>0.42</v>
      </c>
      <c r="AA307" s="410">
        <v>0.57999999999999996</v>
      </c>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9636</v>
      </c>
      <c r="E308" s="295">
        <v>9636</v>
      </c>
      <c r="F308" s="295">
        <v>9636</v>
      </c>
      <c r="G308" s="295">
        <v>9636</v>
      </c>
      <c r="H308" s="295">
        <v>9636</v>
      </c>
      <c r="I308" s="295">
        <v>9622</v>
      </c>
      <c r="J308" s="295">
        <v>9579</v>
      </c>
      <c r="K308" s="295">
        <v>9579</v>
      </c>
      <c r="L308" s="295">
        <v>9579</v>
      </c>
      <c r="M308" s="295">
        <v>8397</v>
      </c>
      <c r="N308" s="295">
        <v>12</v>
      </c>
      <c r="O308" s="295">
        <v>1</v>
      </c>
      <c r="P308" s="295">
        <v>1</v>
      </c>
      <c r="Q308" s="295">
        <v>1</v>
      </c>
      <c r="R308" s="295">
        <v>1</v>
      </c>
      <c r="S308" s="295">
        <v>1</v>
      </c>
      <c r="T308" s="295">
        <v>1</v>
      </c>
      <c r="U308" s="295">
        <v>1</v>
      </c>
      <c r="V308" s="295">
        <v>1</v>
      </c>
      <c r="W308" s="295">
        <v>1</v>
      </c>
      <c r="X308" s="295">
        <v>1</v>
      </c>
      <c r="Y308" s="411">
        <v>0</v>
      </c>
      <c r="Z308" s="411">
        <v>0.42</v>
      </c>
      <c r="AA308" s="411">
        <v>0.57999999999999996</v>
      </c>
      <c r="AB308" s="411">
        <v>0</v>
      </c>
      <c r="AC308" s="411">
        <v>0</v>
      </c>
      <c r="AD308" s="411">
        <v>0</v>
      </c>
      <c r="AE308" s="411">
        <v>0</v>
      </c>
      <c r="AF308" s="411">
        <f t="shared" ref="AF308" si="494">AF307</f>
        <v>0</v>
      </c>
      <c r="AG308" s="411">
        <f t="shared" ref="AG308" si="495">AG307</f>
        <v>0</v>
      </c>
      <c r="AH308" s="411">
        <f t="shared" ref="AH308" si="496">AH307</f>
        <v>0</v>
      </c>
      <c r="AI308" s="411">
        <f t="shared" ref="AI308" si="497">AI307</f>
        <v>0</v>
      </c>
      <c r="AJ308" s="411">
        <f t="shared" ref="AJ308" si="498">AJ307</f>
        <v>0</v>
      </c>
      <c r="AK308" s="411">
        <f t="shared" ref="AK308" si="499">AK307</f>
        <v>0</v>
      </c>
      <c r="AL308" s="411">
        <f t="shared" ref="AL308" si="500">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0</v>
      </c>
      <c r="AA311" s="411">
        <v>0</v>
      </c>
      <c r="AB311" s="411">
        <v>0</v>
      </c>
      <c r="AC311" s="411">
        <v>0</v>
      </c>
      <c r="AD311" s="411">
        <v>0</v>
      </c>
      <c r="AE311" s="411">
        <v>0</v>
      </c>
      <c r="AF311" s="411">
        <f t="shared" ref="AF311" si="501">AF310</f>
        <v>0</v>
      </c>
      <c r="AG311" s="411">
        <f t="shared" ref="AG311" si="502">AG310</f>
        <v>0</v>
      </c>
      <c r="AH311" s="411">
        <f t="shared" ref="AH311" si="503">AH310</f>
        <v>0</v>
      </c>
      <c r="AI311" s="411">
        <f t="shared" ref="AI311" si="504">AI310</f>
        <v>0</v>
      </c>
      <c r="AJ311" s="411">
        <f t="shared" ref="AJ311" si="505">AJ310</f>
        <v>0</v>
      </c>
      <c r="AK311" s="411">
        <f t="shared" ref="AK311" si="506">AK310</f>
        <v>0</v>
      </c>
      <c r="AL311" s="411">
        <f t="shared" ref="AL311" si="507">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f t="shared" ref="AF314" si="508">AF313</f>
        <v>0</v>
      </c>
      <c r="AG314" s="411">
        <f t="shared" ref="AG314" si="509">AG313</f>
        <v>0</v>
      </c>
      <c r="AH314" s="411">
        <f t="shared" ref="AH314" si="510">AH313</f>
        <v>0</v>
      </c>
      <c r="AI314" s="411">
        <f t="shared" ref="AI314" si="511">AI313</f>
        <v>0</v>
      </c>
      <c r="AJ314" s="411">
        <f t="shared" ref="AJ314" si="512">AJ313</f>
        <v>0</v>
      </c>
      <c r="AK314" s="411">
        <f t="shared" ref="AK314" si="513">AK313</f>
        <v>0</v>
      </c>
      <c r="AL314" s="411">
        <f t="shared" ref="AL314" si="514">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v>0</v>
      </c>
      <c r="AD317" s="411">
        <v>0</v>
      </c>
      <c r="AE317" s="411">
        <v>0</v>
      </c>
      <c r="AF317" s="411">
        <f t="shared" ref="AF317" si="515">AF316</f>
        <v>0</v>
      </c>
      <c r="AG317" s="411">
        <f t="shared" ref="AG317" si="516">AG316</f>
        <v>0</v>
      </c>
      <c r="AH317" s="411">
        <f t="shared" ref="AH317" si="517">AH316</f>
        <v>0</v>
      </c>
      <c r="AI317" s="411">
        <f t="shared" ref="AI317" si="518">AI316</f>
        <v>0</v>
      </c>
      <c r="AJ317" s="411">
        <f t="shared" ref="AJ317" si="519">AJ316</f>
        <v>0</v>
      </c>
      <c r="AK317" s="411">
        <f t="shared" ref="AK317" si="520">AK316</f>
        <v>0</v>
      </c>
      <c r="AL317" s="411">
        <f t="shared" ref="AL317" si="521">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f t="shared" ref="AF320" si="522">AF319</f>
        <v>0</v>
      </c>
      <c r="AG320" s="411">
        <f t="shared" ref="AG320" si="523">AG319</f>
        <v>0</v>
      </c>
      <c r="AH320" s="411">
        <f t="shared" ref="AH320" si="524">AH319</f>
        <v>0</v>
      </c>
      <c r="AI320" s="411">
        <f t="shared" ref="AI320" si="525">AI319</f>
        <v>0</v>
      </c>
      <c r="AJ320" s="411">
        <f t="shared" ref="AJ320" si="526">AJ319</f>
        <v>0</v>
      </c>
      <c r="AK320" s="411">
        <f t="shared" ref="AK320" si="527">AK319</f>
        <v>0</v>
      </c>
      <c r="AL320" s="411">
        <f t="shared" ref="AL320" si="52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v>1</v>
      </c>
      <c r="AC322" s="410"/>
      <c r="AD322" s="410"/>
      <c r="AE322" s="410"/>
      <c r="AF322" s="410"/>
      <c r="AG322" s="415"/>
      <c r="AH322" s="415"/>
      <c r="AI322" s="415"/>
      <c r="AJ322" s="415"/>
      <c r="AK322" s="415"/>
      <c r="AL322" s="415"/>
      <c r="AM322" s="296">
        <f>SUM(Y322:AL322)</f>
        <v>1</v>
      </c>
    </row>
    <row r="323" spans="1:39" outlineLevel="1">
      <c r="B323" s="294" t="s">
        <v>289</v>
      </c>
      <c r="C323" s="291" t="s">
        <v>163</v>
      </c>
      <c r="D323" s="295">
        <v>835</v>
      </c>
      <c r="E323" s="295">
        <v>835</v>
      </c>
      <c r="F323" s="295">
        <v>835</v>
      </c>
      <c r="G323" s="295">
        <v>835</v>
      </c>
      <c r="H323" s="295">
        <v>835</v>
      </c>
      <c r="I323" s="295">
        <v>835</v>
      </c>
      <c r="J323" s="295">
        <v>835</v>
      </c>
      <c r="K323" s="295">
        <v>835</v>
      </c>
      <c r="L323" s="295">
        <v>835</v>
      </c>
      <c r="M323" s="295">
        <v>835</v>
      </c>
      <c r="N323" s="295">
        <v>12</v>
      </c>
      <c r="O323" s="295">
        <v>0</v>
      </c>
      <c r="P323" s="295">
        <v>0</v>
      </c>
      <c r="Q323" s="295">
        <v>0</v>
      </c>
      <c r="R323" s="295">
        <v>0</v>
      </c>
      <c r="S323" s="295">
        <v>0</v>
      </c>
      <c r="T323" s="295">
        <v>0</v>
      </c>
      <c r="U323" s="295">
        <v>0</v>
      </c>
      <c r="V323" s="295">
        <v>0</v>
      </c>
      <c r="W323" s="295">
        <v>0</v>
      </c>
      <c r="X323" s="295">
        <v>0</v>
      </c>
      <c r="Y323" s="411">
        <v>0</v>
      </c>
      <c r="Z323" s="411">
        <v>0</v>
      </c>
      <c r="AA323" s="411">
        <v>0</v>
      </c>
      <c r="AB323" s="411">
        <v>1</v>
      </c>
      <c r="AC323" s="411">
        <v>0</v>
      </c>
      <c r="AD323" s="411">
        <v>0</v>
      </c>
      <c r="AE323" s="411">
        <v>0</v>
      </c>
      <c r="AF323" s="411">
        <f t="shared" ref="AF323" si="529">AF322</f>
        <v>0</v>
      </c>
      <c r="AG323" s="411">
        <f t="shared" ref="AG323" si="530">AG322</f>
        <v>0</v>
      </c>
      <c r="AH323" s="411">
        <f t="shared" ref="AH323" si="531">AH322</f>
        <v>0</v>
      </c>
      <c r="AI323" s="411">
        <f t="shared" ref="AI323" si="532">AI322</f>
        <v>0</v>
      </c>
      <c r="AJ323" s="411">
        <f t="shared" ref="AJ323" si="533">AJ322</f>
        <v>0</v>
      </c>
      <c r="AK323" s="411">
        <f t="shared" ref="AK323" si="534">AK322</f>
        <v>0</v>
      </c>
      <c r="AL323" s="411">
        <f t="shared" ref="AL323" si="535">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11">
        <v>0</v>
      </c>
      <c r="Z327" s="411">
        <v>0</v>
      </c>
      <c r="AA327" s="411">
        <v>0</v>
      </c>
      <c r="AB327" s="411">
        <v>0</v>
      </c>
      <c r="AC327" s="411">
        <v>0</v>
      </c>
      <c r="AD327" s="411">
        <v>0</v>
      </c>
      <c r="AE327" s="411">
        <v>0</v>
      </c>
      <c r="AF327" s="411">
        <f t="shared" ref="AF327" si="536">AF326</f>
        <v>0</v>
      </c>
      <c r="AG327" s="411">
        <f t="shared" ref="AG327" si="537">AG326</f>
        <v>0</v>
      </c>
      <c r="AH327" s="411">
        <f t="shared" ref="AH327" si="538">AH326</f>
        <v>0</v>
      </c>
      <c r="AI327" s="411">
        <f t="shared" ref="AI327" si="539">AI326</f>
        <v>0</v>
      </c>
      <c r="AJ327" s="411">
        <f t="shared" ref="AJ327" si="540">AJ326</f>
        <v>0</v>
      </c>
      <c r="AK327" s="411">
        <f t="shared" ref="AK327" si="541">AK326</f>
        <v>0</v>
      </c>
      <c r="AL327" s="411">
        <f t="shared" ref="AL327" si="542">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11">
        <v>0</v>
      </c>
      <c r="Z330" s="411">
        <v>0</v>
      </c>
      <c r="AA330" s="411">
        <v>0</v>
      </c>
      <c r="AB330" s="411">
        <v>0</v>
      </c>
      <c r="AC330" s="411">
        <v>0</v>
      </c>
      <c r="AD330" s="411">
        <v>0</v>
      </c>
      <c r="AE330" s="411">
        <v>0</v>
      </c>
      <c r="AF330" s="411">
        <f t="shared" ref="AF330" si="543">AF329</f>
        <v>0</v>
      </c>
      <c r="AG330" s="411">
        <f t="shared" ref="AG330" si="544">AG329</f>
        <v>0</v>
      </c>
      <c r="AH330" s="411">
        <f t="shared" ref="AH330" si="545">AH329</f>
        <v>0</v>
      </c>
      <c r="AI330" s="411">
        <f t="shared" ref="AI330" si="546">AI329</f>
        <v>0</v>
      </c>
      <c r="AJ330" s="411">
        <f t="shared" ref="AJ330" si="547">AJ329</f>
        <v>0</v>
      </c>
      <c r="AK330" s="411">
        <f t="shared" ref="AK330" si="548">AK329</f>
        <v>0</v>
      </c>
      <c r="AL330" s="411">
        <f t="shared" ref="AL330" si="549">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v>0</v>
      </c>
      <c r="AD333" s="411">
        <v>0</v>
      </c>
      <c r="AE333" s="411">
        <v>0</v>
      </c>
      <c r="AF333" s="411">
        <f t="shared" ref="AF333" si="550">AF332</f>
        <v>0</v>
      </c>
      <c r="AG333" s="411">
        <f t="shared" ref="AG333" si="551">AG332</f>
        <v>0</v>
      </c>
      <c r="AH333" s="411">
        <f t="shared" ref="AH333" si="552">AH332</f>
        <v>0</v>
      </c>
      <c r="AI333" s="411">
        <f t="shared" ref="AI333" si="553">AI332</f>
        <v>0</v>
      </c>
      <c r="AJ333" s="411">
        <f t="shared" ref="AJ333" si="554">AJ332</f>
        <v>0</v>
      </c>
      <c r="AK333" s="411">
        <f t="shared" ref="AK333" si="555">AK332</f>
        <v>0</v>
      </c>
      <c r="AL333" s="411">
        <f t="shared" ref="AL333" si="556">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v>258</v>
      </c>
      <c r="E336" s="295">
        <v>258</v>
      </c>
      <c r="F336" s="295">
        <v>258</v>
      </c>
      <c r="G336" s="295">
        <v>258</v>
      </c>
      <c r="H336" s="295">
        <v>258</v>
      </c>
      <c r="I336" s="295">
        <v>258</v>
      </c>
      <c r="J336" s="295">
        <v>258</v>
      </c>
      <c r="K336" s="295">
        <v>258</v>
      </c>
      <c r="L336" s="295">
        <v>258</v>
      </c>
      <c r="M336" s="295">
        <v>258</v>
      </c>
      <c r="N336" s="295">
        <v>12</v>
      </c>
      <c r="O336" s="295">
        <v>0</v>
      </c>
      <c r="P336" s="295">
        <v>0</v>
      </c>
      <c r="Q336" s="295">
        <v>0</v>
      </c>
      <c r="R336" s="295">
        <v>0</v>
      </c>
      <c r="S336" s="295">
        <v>0</v>
      </c>
      <c r="T336" s="295">
        <v>0</v>
      </c>
      <c r="U336" s="295">
        <v>0</v>
      </c>
      <c r="V336" s="295">
        <v>0</v>
      </c>
      <c r="W336" s="295">
        <v>0</v>
      </c>
      <c r="X336" s="295">
        <v>0</v>
      </c>
      <c r="Y336" s="426">
        <v>1</v>
      </c>
      <c r="Z336" s="410"/>
      <c r="AA336" s="410"/>
      <c r="AB336" s="410"/>
      <c r="AC336" s="410"/>
      <c r="AD336" s="410"/>
      <c r="AE336" s="410"/>
      <c r="AF336" s="410"/>
      <c r="AG336" s="415"/>
      <c r="AH336" s="415"/>
      <c r="AI336" s="415"/>
      <c r="AJ336" s="415"/>
      <c r="AK336" s="415"/>
      <c r="AL336" s="415"/>
      <c r="AM336" s="296">
        <f>SUM(Y336:AL336)</f>
        <v>1</v>
      </c>
    </row>
    <row r="337" spans="1:39" outlineLevel="1">
      <c r="B337" s="294" t="s">
        <v>289</v>
      </c>
      <c r="C337" s="291"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11">
        <v>1</v>
      </c>
      <c r="Z337" s="411">
        <v>0</v>
      </c>
      <c r="AA337" s="411">
        <v>0</v>
      </c>
      <c r="AB337" s="411">
        <v>0</v>
      </c>
      <c r="AC337" s="411">
        <v>0</v>
      </c>
      <c r="AD337" s="411">
        <v>0</v>
      </c>
      <c r="AE337" s="411">
        <v>0</v>
      </c>
      <c r="AF337" s="411">
        <f t="shared" ref="AF337" si="557">AF336</f>
        <v>0</v>
      </c>
      <c r="AG337" s="411">
        <f t="shared" ref="AG337" si="558">AG336</f>
        <v>0</v>
      </c>
      <c r="AH337" s="411">
        <f t="shared" ref="AH337" si="559">AH336</f>
        <v>0</v>
      </c>
      <c r="AI337" s="411">
        <f t="shared" ref="AI337" si="560">AI336</f>
        <v>0</v>
      </c>
      <c r="AJ337" s="411">
        <f t="shared" ref="AJ337" si="561">AJ336</f>
        <v>0</v>
      </c>
      <c r="AK337" s="411">
        <f t="shared" ref="AK337" si="562">AK336</f>
        <v>0</v>
      </c>
      <c r="AL337" s="411">
        <f t="shared" ref="AL337" si="56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v>0</v>
      </c>
      <c r="O340" s="295"/>
      <c r="P340" s="295"/>
      <c r="Q340" s="295"/>
      <c r="R340" s="295"/>
      <c r="S340" s="295"/>
      <c r="T340" s="295"/>
      <c r="U340" s="295"/>
      <c r="V340" s="295"/>
      <c r="W340" s="295"/>
      <c r="X340" s="295"/>
      <c r="Y340" s="411">
        <v>0</v>
      </c>
      <c r="Z340" s="411">
        <v>0</v>
      </c>
      <c r="AA340" s="411">
        <v>0</v>
      </c>
      <c r="AB340" s="411">
        <v>0</v>
      </c>
      <c r="AC340" s="411">
        <v>0</v>
      </c>
      <c r="AD340" s="411">
        <v>0</v>
      </c>
      <c r="AE340" s="411">
        <v>0</v>
      </c>
      <c r="AF340" s="411">
        <f t="shared" ref="AF340" si="564">AF339</f>
        <v>0</v>
      </c>
      <c r="AG340" s="411">
        <f t="shared" ref="AG340" si="565">AG339</f>
        <v>0</v>
      </c>
      <c r="AH340" s="411">
        <f t="shared" ref="AH340" si="566">AH339</f>
        <v>0</v>
      </c>
      <c r="AI340" s="411">
        <f t="shared" ref="AI340" si="567">AI339</f>
        <v>0</v>
      </c>
      <c r="AJ340" s="411">
        <f t="shared" ref="AJ340" si="568">AJ339</f>
        <v>0</v>
      </c>
      <c r="AK340" s="411">
        <f t="shared" ref="AK340" si="569">AK339</f>
        <v>0</v>
      </c>
      <c r="AL340" s="411">
        <f t="shared" ref="AL340" si="570">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v>0</v>
      </c>
      <c r="O343" s="295"/>
      <c r="P343" s="295"/>
      <c r="Q343" s="295"/>
      <c r="R343" s="295"/>
      <c r="S343" s="295"/>
      <c r="T343" s="295"/>
      <c r="U343" s="295"/>
      <c r="V343" s="295"/>
      <c r="W343" s="295"/>
      <c r="X343" s="295"/>
      <c r="Y343" s="411">
        <v>0</v>
      </c>
      <c r="Z343" s="411">
        <v>0</v>
      </c>
      <c r="AA343" s="411">
        <v>0</v>
      </c>
      <c r="AB343" s="411">
        <v>0</v>
      </c>
      <c r="AC343" s="411">
        <v>0</v>
      </c>
      <c r="AD343" s="411">
        <v>0</v>
      </c>
      <c r="AE343" s="411">
        <v>0</v>
      </c>
      <c r="AF343" s="411">
        <f t="shared" ref="AF343" si="571">AF342</f>
        <v>0</v>
      </c>
      <c r="AG343" s="411">
        <f t="shared" ref="AG343" si="572">AG342</f>
        <v>0</v>
      </c>
      <c r="AH343" s="411">
        <f t="shared" ref="AH343" si="573">AH342</f>
        <v>0</v>
      </c>
      <c r="AI343" s="411">
        <f t="shared" ref="AI343" si="574">AI342</f>
        <v>0</v>
      </c>
      <c r="AJ343" s="411">
        <f t="shared" ref="AJ343" si="575">AJ342</f>
        <v>0</v>
      </c>
      <c r="AK343" s="411">
        <f t="shared" ref="AK343" si="576">AK342</f>
        <v>0</v>
      </c>
      <c r="AL343" s="411">
        <f t="shared" ref="AL343" si="577">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v>0</v>
      </c>
      <c r="O346" s="295"/>
      <c r="P346" s="295"/>
      <c r="Q346" s="295"/>
      <c r="R346" s="295"/>
      <c r="S346" s="295"/>
      <c r="T346" s="295"/>
      <c r="U346" s="295"/>
      <c r="V346" s="295"/>
      <c r="W346" s="295"/>
      <c r="X346" s="295"/>
      <c r="Y346" s="411">
        <v>0</v>
      </c>
      <c r="Z346" s="411">
        <v>0</v>
      </c>
      <c r="AA346" s="411">
        <v>0</v>
      </c>
      <c r="AB346" s="411">
        <v>0</v>
      </c>
      <c r="AC346" s="411">
        <v>0</v>
      </c>
      <c r="AD346" s="411">
        <v>0</v>
      </c>
      <c r="AE346" s="411">
        <v>0</v>
      </c>
      <c r="AF346" s="411">
        <f t="shared" ref="AF346" si="578">AF345</f>
        <v>0</v>
      </c>
      <c r="AG346" s="411">
        <f t="shared" ref="AG346" si="579">AG345</f>
        <v>0</v>
      </c>
      <c r="AH346" s="411">
        <f t="shared" ref="AH346" si="580">AH345</f>
        <v>0</v>
      </c>
      <c r="AI346" s="411">
        <f t="shared" ref="AI346" si="581">AI345</f>
        <v>0</v>
      </c>
      <c r="AJ346" s="411">
        <f t="shared" ref="AJ346" si="582">AJ345</f>
        <v>0</v>
      </c>
      <c r="AK346" s="411">
        <f t="shared" ref="AK346" si="583">AK345</f>
        <v>0</v>
      </c>
      <c r="AL346" s="411">
        <f t="shared" ref="AL346" si="584">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v>0</v>
      </c>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f t="shared" ref="AF349" si="585">AF348</f>
        <v>0</v>
      </c>
      <c r="AG349" s="411">
        <f t="shared" ref="AG349" si="586">AG348</f>
        <v>0</v>
      </c>
      <c r="AH349" s="411">
        <f t="shared" ref="AH349" si="587">AH348</f>
        <v>0</v>
      </c>
      <c r="AI349" s="411">
        <f t="shared" ref="AI349" si="588">AI348</f>
        <v>0</v>
      </c>
      <c r="AJ349" s="411">
        <f t="shared" ref="AJ349" si="589">AJ348</f>
        <v>0</v>
      </c>
      <c r="AK349" s="411">
        <f t="shared" ref="AK349" si="590">AK348</f>
        <v>0</v>
      </c>
      <c r="AL349" s="411">
        <f t="shared" ref="AL349" si="591">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v>0</v>
      </c>
      <c r="O352" s="295"/>
      <c r="P352" s="295"/>
      <c r="Q352" s="295"/>
      <c r="R352" s="295"/>
      <c r="S352" s="295"/>
      <c r="T352" s="295"/>
      <c r="U352" s="295"/>
      <c r="V352" s="295"/>
      <c r="W352" s="295"/>
      <c r="X352" s="295"/>
      <c r="Y352" s="411">
        <v>0</v>
      </c>
      <c r="Z352" s="411">
        <v>0</v>
      </c>
      <c r="AA352" s="411">
        <v>0</v>
      </c>
      <c r="AB352" s="411">
        <v>0</v>
      </c>
      <c r="AC352" s="411">
        <v>0</v>
      </c>
      <c r="AD352" s="411">
        <v>0</v>
      </c>
      <c r="AE352" s="411">
        <v>0</v>
      </c>
      <c r="AF352" s="411">
        <f t="shared" ref="AF352" si="592">AF351</f>
        <v>0</v>
      </c>
      <c r="AG352" s="411">
        <f t="shared" ref="AG352" si="593">AG351</f>
        <v>0</v>
      </c>
      <c r="AH352" s="411">
        <f t="shared" ref="AH352" si="594">AH351</f>
        <v>0</v>
      </c>
      <c r="AI352" s="411">
        <f t="shared" ref="AI352" si="595">AI351</f>
        <v>0</v>
      </c>
      <c r="AJ352" s="411">
        <f t="shared" ref="AJ352" si="596">AJ351</f>
        <v>0</v>
      </c>
      <c r="AK352" s="411">
        <f t="shared" ref="AK352" si="597">AK351</f>
        <v>0</v>
      </c>
      <c r="AL352" s="411">
        <f t="shared" ref="AL352" si="59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v>0</v>
      </c>
      <c r="Z355" s="411">
        <v>0</v>
      </c>
      <c r="AA355" s="411">
        <v>0</v>
      </c>
      <c r="AB355" s="411">
        <v>0</v>
      </c>
      <c r="AC355" s="411">
        <v>0</v>
      </c>
      <c r="AD355" s="411">
        <v>0</v>
      </c>
      <c r="AE355" s="411">
        <v>0</v>
      </c>
      <c r="AF355" s="411">
        <f t="shared" ref="AF355" si="599">AF354</f>
        <v>0</v>
      </c>
      <c r="AG355" s="411">
        <f t="shared" ref="AG355" si="600">AG354</f>
        <v>0</v>
      </c>
      <c r="AH355" s="411">
        <f t="shared" ref="AH355" si="601">AH354</f>
        <v>0</v>
      </c>
      <c r="AI355" s="411">
        <f t="shared" ref="AI355" si="602">AI354</f>
        <v>0</v>
      </c>
      <c r="AJ355" s="411">
        <f t="shared" ref="AJ355" si="603">AJ354</f>
        <v>0</v>
      </c>
      <c r="AK355" s="411">
        <f t="shared" ref="AK355" si="604">AK354</f>
        <v>0</v>
      </c>
      <c r="AL355" s="411">
        <f t="shared" ref="AL355" si="605">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v>0</v>
      </c>
      <c r="O358" s="295"/>
      <c r="P358" s="295"/>
      <c r="Q358" s="295"/>
      <c r="R358" s="295"/>
      <c r="S358" s="295"/>
      <c r="T358" s="295"/>
      <c r="U358" s="295"/>
      <c r="V358" s="295"/>
      <c r="W358" s="295"/>
      <c r="X358" s="295"/>
      <c r="Y358" s="411">
        <v>0</v>
      </c>
      <c r="Z358" s="411">
        <v>0</v>
      </c>
      <c r="AA358" s="411">
        <v>0</v>
      </c>
      <c r="AB358" s="411">
        <v>0</v>
      </c>
      <c r="AC358" s="411">
        <v>0</v>
      </c>
      <c r="AD358" s="411">
        <v>0</v>
      </c>
      <c r="AE358" s="411">
        <v>0</v>
      </c>
      <c r="AF358" s="411">
        <f t="shared" ref="AF358" si="606">AF357</f>
        <v>0</v>
      </c>
      <c r="AG358" s="411">
        <f t="shared" ref="AG358" si="607">AG357</f>
        <v>0</v>
      </c>
      <c r="AH358" s="411">
        <f t="shared" ref="AH358" si="608">AH357</f>
        <v>0</v>
      </c>
      <c r="AI358" s="411">
        <f t="shared" ref="AI358" si="609">AI357</f>
        <v>0</v>
      </c>
      <c r="AJ358" s="411">
        <f t="shared" ref="AJ358" si="610">AJ357</f>
        <v>0</v>
      </c>
      <c r="AK358" s="411">
        <f t="shared" ref="AK358" si="611">AK357</f>
        <v>0</v>
      </c>
      <c r="AL358" s="411">
        <f t="shared" ref="AL358" si="612">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v>0</v>
      </c>
      <c r="O361" s="295"/>
      <c r="P361" s="295"/>
      <c r="Q361" s="295"/>
      <c r="R361" s="295"/>
      <c r="S361" s="295"/>
      <c r="T361" s="295"/>
      <c r="U361" s="295"/>
      <c r="V361" s="295"/>
      <c r="W361" s="295"/>
      <c r="X361" s="295"/>
      <c r="Y361" s="411">
        <v>0</v>
      </c>
      <c r="Z361" s="411">
        <v>0</v>
      </c>
      <c r="AA361" s="411">
        <v>0</v>
      </c>
      <c r="AB361" s="411">
        <v>0</v>
      </c>
      <c r="AC361" s="411">
        <v>0</v>
      </c>
      <c r="AD361" s="411">
        <v>0</v>
      </c>
      <c r="AE361" s="411">
        <v>0</v>
      </c>
      <c r="AF361" s="411">
        <f t="shared" ref="AF361" si="613">AF360</f>
        <v>0</v>
      </c>
      <c r="AG361" s="411">
        <f t="shared" ref="AG361" si="614">AG360</f>
        <v>0</v>
      </c>
      <c r="AH361" s="411">
        <f t="shared" ref="AH361" si="615">AH360</f>
        <v>0</v>
      </c>
      <c r="AI361" s="411">
        <f t="shared" ref="AI361" si="616">AI360</f>
        <v>0</v>
      </c>
      <c r="AJ361" s="411">
        <f t="shared" ref="AJ361" si="617">AJ360</f>
        <v>0</v>
      </c>
      <c r="AK361" s="411">
        <f t="shared" ref="AK361" si="618">AK360</f>
        <v>0</v>
      </c>
      <c r="AL361" s="411">
        <f t="shared" ref="AL361" si="619">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v>0</v>
      </c>
      <c r="O364" s="295"/>
      <c r="P364" s="295"/>
      <c r="Q364" s="295"/>
      <c r="R364" s="295"/>
      <c r="S364" s="295"/>
      <c r="T364" s="295"/>
      <c r="U364" s="295"/>
      <c r="V364" s="295"/>
      <c r="W364" s="295"/>
      <c r="X364" s="295"/>
      <c r="Y364" s="411">
        <v>0</v>
      </c>
      <c r="Z364" s="411">
        <v>0</v>
      </c>
      <c r="AA364" s="411">
        <v>0</v>
      </c>
      <c r="AB364" s="411">
        <v>0</v>
      </c>
      <c r="AC364" s="411">
        <v>0</v>
      </c>
      <c r="AD364" s="411">
        <v>0</v>
      </c>
      <c r="AE364" s="411">
        <v>0</v>
      </c>
      <c r="AF364" s="411">
        <f t="shared" ref="AF364" si="620">AF363</f>
        <v>0</v>
      </c>
      <c r="AG364" s="411">
        <f t="shared" ref="AG364" si="621">AG363</f>
        <v>0</v>
      </c>
      <c r="AH364" s="411">
        <f t="shared" ref="AH364" si="622">AH363</f>
        <v>0</v>
      </c>
      <c r="AI364" s="411">
        <f t="shared" ref="AI364" si="623">AI363</f>
        <v>0</v>
      </c>
      <c r="AJ364" s="411">
        <f t="shared" ref="AJ364" si="624">AJ363</f>
        <v>0</v>
      </c>
      <c r="AK364" s="411">
        <f t="shared" ref="AK364" si="625">AK363</f>
        <v>0</v>
      </c>
      <c r="AL364" s="411">
        <f t="shared" ref="AL364" si="626">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v>0</v>
      </c>
      <c r="O367" s="295"/>
      <c r="P367" s="295"/>
      <c r="Q367" s="295"/>
      <c r="R367" s="295"/>
      <c r="S367" s="295"/>
      <c r="T367" s="295"/>
      <c r="U367" s="295"/>
      <c r="V367" s="295"/>
      <c r="W367" s="295"/>
      <c r="X367" s="295"/>
      <c r="Y367" s="411">
        <v>0</v>
      </c>
      <c r="Z367" s="411">
        <v>0</v>
      </c>
      <c r="AA367" s="411">
        <v>0</v>
      </c>
      <c r="AB367" s="411">
        <v>0</v>
      </c>
      <c r="AC367" s="411">
        <v>0</v>
      </c>
      <c r="AD367" s="411">
        <v>0</v>
      </c>
      <c r="AE367" s="411">
        <v>0</v>
      </c>
      <c r="AF367" s="411">
        <f t="shared" ref="AF367" si="627">AF366</f>
        <v>0</v>
      </c>
      <c r="AG367" s="411">
        <f t="shared" ref="AG367" si="628">AG366</f>
        <v>0</v>
      </c>
      <c r="AH367" s="411">
        <f t="shared" ref="AH367" si="629">AH366</f>
        <v>0</v>
      </c>
      <c r="AI367" s="411">
        <f t="shared" ref="AI367" si="630">AI366</f>
        <v>0</v>
      </c>
      <c r="AJ367" s="411">
        <f t="shared" ref="AJ367" si="631">AJ366</f>
        <v>0</v>
      </c>
      <c r="AK367" s="411">
        <f t="shared" ref="AK367" si="632">AK366</f>
        <v>0</v>
      </c>
      <c r="AL367" s="411">
        <f t="shared" ref="AL367" si="63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v>0</v>
      </c>
      <c r="O370" s="295"/>
      <c r="P370" s="295"/>
      <c r="Q370" s="295"/>
      <c r="R370" s="295"/>
      <c r="S370" s="295"/>
      <c r="T370" s="295"/>
      <c r="U370" s="295"/>
      <c r="V370" s="295"/>
      <c r="W370" s="295"/>
      <c r="X370" s="295"/>
      <c r="Y370" s="411">
        <v>0</v>
      </c>
      <c r="Z370" s="411">
        <v>0</v>
      </c>
      <c r="AA370" s="411">
        <v>0</v>
      </c>
      <c r="AB370" s="411">
        <v>0</v>
      </c>
      <c r="AC370" s="411">
        <v>0</v>
      </c>
      <c r="AD370" s="411">
        <v>0</v>
      </c>
      <c r="AE370" s="411">
        <v>0</v>
      </c>
      <c r="AF370" s="411">
        <f t="shared" ref="AF370" si="634">AF369</f>
        <v>0</v>
      </c>
      <c r="AG370" s="411">
        <f t="shared" ref="AG370" si="635">AG369</f>
        <v>0</v>
      </c>
      <c r="AH370" s="411">
        <f t="shared" ref="AH370" si="636">AH369</f>
        <v>0</v>
      </c>
      <c r="AI370" s="411">
        <f t="shared" ref="AI370" si="637">AI369</f>
        <v>0</v>
      </c>
      <c r="AJ370" s="411">
        <f t="shared" ref="AJ370" si="638">AJ369</f>
        <v>0</v>
      </c>
      <c r="AK370" s="411">
        <f t="shared" ref="AK370" si="639">AK369</f>
        <v>0</v>
      </c>
      <c r="AL370" s="411">
        <f t="shared" ref="AL370" si="640">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v>0</v>
      </c>
      <c r="O373" s="295"/>
      <c r="P373" s="295"/>
      <c r="Q373" s="295"/>
      <c r="R373" s="295"/>
      <c r="S373" s="295"/>
      <c r="T373" s="295"/>
      <c r="U373" s="295"/>
      <c r="V373" s="295"/>
      <c r="W373" s="295"/>
      <c r="X373" s="295"/>
      <c r="Y373" s="411">
        <v>0</v>
      </c>
      <c r="Z373" s="411">
        <v>0</v>
      </c>
      <c r="AA373" s="411">
        <v>0</v>
      </c>
      <c r="AB373" s="411">
        <v>0</v>
      </c>
      <c r="AC373" s="411">
        <v>0</v>
      </c>
      <c r="AD373" s="411">
        <v>0</v>
      </c>
      <c r="AE373" s="411">
        <v>0</v>
      </c>
      <c r="AF373" s="411">
        <f t="shared" ref="AF373" si="641">AF372</f>
        <v>0</v>
      </c>
      <c r="AG373" s="411">
        <f t="shared" ref="AG373" si="642">AG372</f>
        <v>0</v>
      </c>
      <c r="AH373" s="411">
        <f t="shared" ref="AH373" si="643">AH372</f>
        <v>0</v>
      </c>
      <c r="AI373" s="411">
        <f t="shared" ref="AI373" si="644">AI372</f>
        <v>0</v>
      </c>
      <c r="AJ373" s="411">
        <f t="shared" ref="AJ373" si="645">AJ372</f>
        <v>0</v>
      </c>
      <c r="AK373" s="411">
        <f t="shared" ref="AK373" si="646">AK372</f>
        <v>0</v>
      </c>
      <c r="AL373" s="411">
        <f t="shared" ref="AL373" si="647">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v>0</v>
      </c>
      <c r="Z376" s="411">
        <v>0</v>
      </c>
      <c r="AA376" s="411">
        <v>0</v>
      </c>
      <c r="AB376" s="411">
        <v>0</v>
      </c>
      <c r="AC376" s="411">
        <v>0</v>
      </c>
      <c r="AD376" s="411">
        <v>0</v>
      </c>
      <c r="AE376" s="411">
        <v>0</v>
      </c>
      <c r="AF376" s="411">
        <f t="shared" ref="AF376" si="648">AF375</f>
        <v>0</v>
      </c>
      <c r="AG376" s="411">
        <f t="shared" ref="AG376" si="649">AG375</f>
        <v>0</v>
      </c>
      <c r="AH376" s="411">
        <f t="shared" ref="AH376" si="650">AH375</f>
        <v>0</v>
      </c>
      <c r="AI376" s="411">
        <f t="shared" ref="AI376" si="651">AI375</f>
        <v>0</v>
      </c>
      <c r="AJ376" s="411">
        <f t="shared" ref="AJ376" si="652">AJ375</f>
        <v>0</v>
      </c>
      <c r="AK376" s="411">
        <f t="shared" ref="AK376" si="653">AK375</f>
        <v>0</v>
      </c>
      <c r="AL376" s="411">
        <f t="shared" ref="AL376" si="654">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8510759.2737719715</v>
      </c>
      <c r="E378" s="329"/>
      <c r="F378" s="329"/>
      <c r="G378" s="329"/>
      <c r="H378" s="329"/>
      <c r="I378" s="329"/>
      <c r="J378" s="329"/>
      <c r="K378" s="329"/>
      <c r="L378" s="329"/>
      <c r="M378" s="329"/>
      <c r="N378" s="329"/>
      <c r="O378" s="329">
        <f>SUM(O221:O376)</f>
        <v>1195.0434369308846</v>
      </c>
      <c r="P378" s="329"/>
      <c r="Q378" s="329"/>
      <c r="R378" s="329"/>
      <c r="S378" s="329"/>
      <c r="T378" s="329"/>
      <c r="U378" s="329"/>
      <c r="V378" s="329"/>
      <c r="W378" s="329"/>
      <c r="X378" s="329"/>
      <c r="Y378" s="329">
        <f>IF(Y219="kWh",SUMPRODUCT(D221:D376,Y221:Y376))</f>
        <v>3656441</v>
      </c>
      <c r="Z378" s="329">
        <f>IF(Z219="kWh",SUMPRODUCT(D221:D376,Z221:Z376))</f>
        <v>505631.46737719723</v>
      </c>
      <c r="AA378" s="329">
        <f>IF(AA219="kw",SUMPRODUCT(N221:N376,O221:O376,AA221:AA376),SUMPRODUCT(D221:D376,AA221:AA376))</f>
        <v>8439.088269126727</v>
      </c>
      <c r="AB378" s="329">
        <f>IF(AB219="kw",SUMPRODUCT(N221:N376,O221:O376,AB221:AB376),SUMPRODUCT(D221:D376,AB221:AB376))</f>
        <v>389.78084972682461</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4162607</v>
      </c>
      <c r="Z379" s="392">
        <f>HLOOKUP(Z218,'2. LRAMVA Threshold'!$B$42:$Q$53,8,FALSE)</f>
        <v>1601705</v>
      </c>
      <c r="AA379" s="392">
        <f>HLOOKUP(AA218,'2. LRAMVA Threshold'!$B$42:$Q$53,8,FALSE)</f>
        <v>1126</v>
      </c>
      <c r="AB379" s="392">
        <f>HLOOKUP(AB218,'2. LRAMVA Threshold'!$B$42:$Q$53,8,FALSE)</f>
        <v>607</v>
      </c>
      <c r="AC379" s="392">
        <f>HLOOKUP(AC218,'2. LRAMVA Threshold'!$B$42:$Q$53,8,FALSE)</f>
        <v>3</v>
      </c>
      <c r="AD379" s="392">
        <f>HLOOKUP(AD218,'2. LRAMVA Threshold'!$B$42:$Q$53,8,FALSE)</f>
        <v>44</v>
      </c>
      <c r="AE379" s="392">
        <f>HLOOKUP(AE218,'2. LRAMVA Threshold'!$B$42:$Q$53,8,FALSE)</f>
        <v>35877</v>
      </c>
      <c r="AF379" s="392">
        <f>HLOOKUP(AF218,'2. LRAMVA Threshold'!$B$42:$Q$53,8,FALSE)</f>
        <v>722</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655">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656">Y208*Y381</f>
        <v>0</v>
      </c>
      <c r="Z386" s="378">
        <f t="shared" si="656"/>
        <v>0</v>
      </c>
      <c r="AA386" s="378">
        <f t="shared" si="656"/>
        <v>0</v>
      </c>
      <c r="AB386" s="378">
        <f t="shared" si="656"/>
        <v>0</v>
      </c>
      <c r="AC386" s="378">
        <f t="shared" si="656"/>
        <v>0</v>
      </c>
      <c r="AD386" s="378">
        <f t="shared" si="656"/>
        <v>0</v>
      </c>
      <c r="AE386" s="378">
        <f t="shared" si="656"/>
        <v>0</v>
      </c>
      <c r="AF386" s="378">
        <f t="shared" si="656"/>
        <v>0</v>
      </c>
      <c r="AG386" s="378">
        <f t="shared" si="656"/>
        <v>0</v>
      </c>
      <c r="AH386" s="378">
        <f t="shared" si="656"/>
        <v>0</v>
      </c>
      <c r="AI386" s="378">
        <f t="shared" si="656"/>
        <v>0</v>
      </c>
      <c r="AJ386" s="378">
        <f t="shared" si="656"/>
        <v>0</v>
      </c>
      <c r="AK386" s="378">
        <f t="shared" si="656"/>
        <v>0</v>
      </c>
      <c r="AL386" s="378">
        <f t="shared" si="656"/>
        <v>0</v>
      </c>
      <c r="AM386" s="629">
        <f t="shared" si="655"/>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657">Z378*Z381</f>
        <v>0</v>
      </c>
      <c r="AA387" s="378">
        <f t="shared" si="657"/>
        <v>0</v>
      </c>
      <c r="AB387" s="378">
        <f t="shared" si="657"/>
        <v>0</v>
      </c>
      <c r="AC387" s="378">
        <f t="shared" si="657"/>
        <v>0</v>
      </c>
      <c r="AD387" s="378">
        <f t="shared" si="657"/>
        <v>0</v>
      </c>
      <c r="AE387" s="378">
        <f t="shared" si="657"/>
        <v>0</v>
      </c>
      <c r="AF387" s="378">
        <f t="shared" si="657"/>
        <v>0</v>
      </c>
      <c r="AG387" s="378">
        <f t="shared" si="657"/>
        <v>0</v>
      </c>
      <c r="AH387" s="378">
        <f t="shared" si="657"/>
        <v>0</v>
      </c>
      <c r="AI387" s="378">
        <f t="shared" si="657"/>
        <v>0</v>
      </c>
      <c r="AJ387" s="378">
        <f t="shared" si="657"/>
        <v>0</v>
      </c>
      <c r="AK387" s="378">
        <f t="shared" si="657"/>
        <v>0</v>
      </c>
      <c r="AL387" s="378">
        <f t="shared" si="657"/>
        <v>0</v>
      </c>
      <c r="AM387" s="629">
        <f t="shared" si="655"/>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658">SUM(Z382:Z387)</f>
        <v>0</v>
      </c>
      <c r="AA388" s="346">
        <f t="shared" si="658"/>
        <v>0</v>
      </c>
      <c r="AB388" s="346">
        <f t="shared" si="658"/>
        <v>0</v>
      </c>
      <c r="AC388" s="346">
        <f t="shared" si="658"/>
        <v>0</v>
      </c>
      <c r="AD388" s="346">
        <f t="shared" si="658"/>
        <v>0</v>
      </c>
      <c r="AE388" s="346">
        <f t="shared" si="658"/>
        <v>0</v>
      </c>
      <c r="AF388" s="346">
        <f>SUM(AF382:AF387)</f>
        <v>0</v>
      </c>
      <c r="AG388" s="346">
        <f t="shared" ref="AG388:AL388" si="659">SUM(AG382:AG387)</f>
        <v>0</v>
      </c>
      <c r="AH388" s="346">
        <f t="shared" si="659"/>
        <v>0</v>
      </c>
      <c r="AI388" s="346">
        <f t="shared" si="659"/>
        <v>0</v>
      </c>
      <c r="AJ388" s="346">
        <f t="shared" si="659"/>
        <v>0</v>
      </c>
      <c r="AK388" s="346">
        <f t="shared" si="659"/>
        <v>0</v>
      </c>
      <c r="AL388" s="346">
        <f t="shared" si="659"/>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660">Z379*Z381</f>
        <v>0</v>
      </c>
      <c r="AA389" s="347">
        <f t="shared" si="660"/>
        <v>0</v>
      </c>
      <c r="AB389" s="347">
        <f t="shared" si="660"/>
        <v>0</v>
      </c>
      <c r="AC389" s="347">
        <f t="shared" si="660"/>
        <v>0</v>
      </c>
      <c r="AD389" s="347">
        <f t="shared" si="660"/>
        <v>0</v>
      </c>
      <c r="AE389" s="347">
        <f t="shared" si="660"/>
        <v>0</v>
      </c>
      <c r="AF389" s="347">
        <f>AF379*AF381</f>
        <v>0</v>
      </c>
      <c r="AG389" s="347">
        <f t="shared" ref="AG389:AL389" si="661">AG379*AG381</f>
        <v>0</v>
      </c>
      <c r="AH389" s="347">
        <f t="shared" si="661"/>
        <v>0</v>
      </c>
      <c r="AI389" s="347">
        <f t="shared" si="661"/>
        <v>0</v>
      </c>
      <c r="AJ389" s="347">
        <f t="shared" si="661"/>
        <v>0</v>
      </c>
      <c r="AK389" s="347">
        <f t="shared" si="661"/>
        <v>0</v>
      </c>
      <c r="AL389" s="347">
        <f t="shared" si="661"/>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3656441</v>
      </c>
      <c r="Z392" s="291">
        <f>SUMPRODUCT(E221:E376,Z221:Z376)</f>
        <v>505640.99093961838</v>
      </c>
      <c r="AA392" s="291">
        <f t="shared" ref="AA392:AL392" si="662">IF(AA219="kw",SUMPRODUCT($N$221:$N$376,$P$221:$P$376,AA221:AA376),SUMPRODUCT($E$221:$E$376,AA221:AA376))</f>
        <v>8439.8140095921754</v>
      </c>
      <c r="AB392" s="291">
        <f t="shared" si="662"/>
        <v>389.8146050973105</v>
      </c>
      <c r="AC392" s="291">
        <f t="shared" si="662"/>
        <v>0</v>
      </c>
      <c r="AD392" s="291">
        <f t="shared" si="662"/>
        <v>0</v>
      </c>
      <c r="AE392" s="291">
        <f t="shared" si="662"/>
        <v>0</v>
      </c>
      <c r="AF392" s="291">
        <f t="shared" si="662"/>
        <v>0</v>
      </c>
      <c r="AG392" s="291">
        <f t="shared" si="662"/>
        <v>0</v>
      </c>
      <c r="AH392" s="291">
        <f t="shared" si="662"/>
        <v>0</v>
      </c>
      <c r="AI392" s="291">
        <f t="shared" si="662"/>
        <v>0</v>
      </c>
      <c r="AJ392" s="291">
        <f t="shared" si="662"/>
        <v>0</v>
      </c>
      <c r="AK392" s="291">
        <f t="shared" si="662"/>
        <v>0</v>
      </c>
      <c r="AL392" s="291">
        <f t="shared" si="662"/>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3656441</v>
      </c>
      <c r="Z393" s="291">
        <f>SUMPRODUCT(F221:F376,Z221:Z376)</f>
        <v>528809.88335584314</v>
      </c>
      <c r="AA393" s="291">
        <f t="shared" ref="AA393:AL393" si="663">IF(AA219="kw",SUMPRODUCT($N$221:$N$376,$Q$221:$Q$376,AA221:AA376),SUMPRODUCT($F$221:$F$376,AA221:AA376))</f>
        <v>9422.89077977138</v>
      </c>
      <c r="AB393" s="291">
        <f t="shared" si="663"/>
        <v>435.53910603587826</v>
      </c>
      <c r="AC393" s="291">
        <f t="shared" si="663"/>
        <v>0</v>
      </c>
      <c r="AD393" s="291">
        <f t="shared" si="663"/>
        <v>0</v>
      </c>
      <c r="AE393" s="291">
        <f t="shared" si="663"/>
        <v>0</v>
      </c>
      <c r="AF393" s="291">
        <f t="shared" si="663"/>
        <v>0</v>
      </c>
      <c r="AG393" s="291">
        <f t="shared" si="663"/>
        <v>0</v>
      </c>
      <c r="AH393" s="291">
        <f t="shared" si="663"/>
        <v>0</v>
      </c>
      <c r="AI393" s="291">
        <f t="shared" si="663"/>
        <v>0</v>
      </c>
      <c r="AJ393" s="291">
        <f t="shared" si="663"/>
        <v>0</v>
      </c>
      <c r="AK393" s="291">
        <f t="shared" si="663"/>
        <v>0</v>
      </c>
      <c r="AL393" s="291">
        <f t="shared" si="663"/>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3656441</v>
      </c>
      <c r="Z394" s="291">
        <f>SUMPRODUCT(G221:G376,Z221:Z376)</f>
        <v>528809.88335584314</v>
      </c>
      <c r="AA394" s="291">
        <f t="shared" ref="AA394:AL394" si="664">IF(AA219="kw",SUMPRODUCT($N$221:$N$376,$R$221:$R$376,AA221:AA376),SUMPRODUCT($G$221:$G$376,AA221:AA376))</f>
        <v>9422.89077977138</v>
      </c>
      <c r="AB394" s="291">
        <f t="shared" si="664"/>
        <v>435.53910603587826</v>
      </c>
      <c r="AC394" s="291">
        <f t="shared" si="664"/>
        <v>0</v>
      </c>
      <c r="AD394" s="291">
        <f t="shared" si="664"/>
        <v>0</v>
      </c>
      <c r="AE394" s="291">
        <f t="shared" si="664"/>
        <v>0</v>
      </c>
      <c r="AF394" s="291">
        <f t="shared" si="664"/>
        <v>0</v>
      </c>
      <c r="AG394" s="291">
        <f t="shared" si="664"/>
        <v>0</v>
      </c>
      <c r="AH394" s="291">
        <f t="shared" si="664"/>
        <v>0</v>
      </c>
      <c r="AI394" s="291">
        <f t="shared" si="664"/>
        <v>0</v>
      </c>
      <c r="AJ394" s="291">
        <f t="shared" si="664"/>
        <v>0</v>
      </c>
      <c r="AK394" s="291">
        <f t="shared" si="664"/>
        <v>0</v>
      </c>
      <c r="AL394" s="291">
        <f t="shared" si="664"/>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3656441</v>
      </c>
      <c r="Z395" s="326">
        <f>SUMPRODUCT(H221:H376,Z221:Z376)</f>
        <v>528809.88335584314</v>
      </c>
      <c r="AA395" s="326">
        <f t="shared" ref="AA395:AL395" si="665">IF(AA219="kw",SUMPRODUCT($N$221:$N$376,$S$221:$S$376,AA221:AA376),SUMPRODUCT($H$221:$H$376,AA221:AA376))</f>
        <v>9422.89077977138</v>
      </c>
      <c r="AB395" s="326">
        <f t="shared" si="665"/>
        <v>435.53910603587826</v>
      </c>
      <c r="AC395" s="326">
        <f t="shared" si="665"/>
        <v>0</v>
      </c>
      <c r="AD395" s="326">
        <f t="shared" si="665"/>
        <v>0</v>
      </c>
      <c r="AE395" s="326">
        <f t="shared" si="665"/>
        <v>0</v>
      </c>
      <c r="AF395" s="326">
        <f t="shared" si="665"/>
        <v>0</v>
      </c>
      <c r="AG395" s="326">
        <f t="shared" si="665"/>
        <v>0</v>
      </c>
      <c r="AH395" s="326">
        <f t="shared" si="665"/>
        <v>0</v>
      </c>
      <c r="AI395" s="326">
        <f t="shared" si="665"/>
        <v>0</v>
      </c>
      <c r="AJ395" s="326">
        <f t="shared" si="665"/>
        <v>0</v>
      </c>
      <c r="AK395" s="326">
        <f t="shared" si="665"/>
        <v>0</v>
      </c>
      <c r="AL395" s="326">
        <f t="shared" si="665"/>
        <v>0</v>
      </c>
      <c r="AM395" s="386"/>
    </row>
    <row r="396" spans="2:39" ht="21" customHeight="1">
      <c r="B396" s="368" t="s">
        <v>584</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07" t="s">
        <v>211</v>
      </c>
      <c r="C400" s="909" t="s">
        <v>33</v>
      </c>
      <c r="D400" s="284" t="s">
        <v>422</v>
      </c>
      <c r="E400" s="911" t="s">
        <v>209</v>
      </c>
      <c r="F400" s="912"/>
      <c r="G400" s="912"/>
      <c r="H400" s="912"/>
      <c r="I400" s="912"/>
      <c r="J400" s="912"/>
      <c r="K400" s="912"/>
      <c r="L400" s="912"/>
      <c r="M400" s="913"/>
      <c r="N400" s="917" t="s">
        <v>213</v>
      </c>
      <c r="O400" s="284" t="s">
        <v>423</v>
      </c>
      <c r="P400" s="911" t="s">
        <v>212</v>
      </c>
      <c r="Q400" s="912"/>
      <c r="R400" s="912"/>
      <c r="S400" s="912"/>
      <c r="T400" s="912"/>
      <c r="U400" s="912"/>
      <c r="V400" s="912"/>
      <c r="W400" s="912"/>
      <c r="X400" s="913"/>
      <c r="Y400" s="914" t="s">
        <v>243</v>
      </c>
      <c r="Z400" s="915"/>
      <c r="AA400" s="915"/>
      <c r="AB400" s="915"/>
      <c r="AC400" s="915"/>
      <c r="AD400" s="915"/>
      <c r="AE400" s="915"/>
      <c r="AF400" s="915"/>
      <c r="AG400" s="915"/>
      <c r="AH400" s="915"/>
      <c r="AI400" s="915"/>
      <c r="AJ400" s="915"/>
      <c r="AK400" s="915"/>
      <c r="AL400" s="915"/>
      <c r="AM400" s="916"/>
    </row>
    <row r="401" spans="1:39" ht="61.5" customHeight="1">
      <c r="B401" s="908"/>
      <c r="C401" s="910"/>
      <c r="D401" s="285">
        <v>2017</v>
      </c>
      <c r="E401" s="285">
        <v>2018</v>
      </c>
      <c r="F401" s="285">
        <v>2019</v>
      </c>
      <c r="G401" s="285">
        <v>2020</v>
      </c>
      <c r="H401" s="285">
        <v>2021</v>
      </c>
      <c r="I401" s="285">
        <v>2022</v>
      </c>
      <c r="J401" s="285">
        <v>2023</v>
      </c>
      <c r="K401" s="285">
        <v>2024</v>
      </c>
      <c r="L401" s="285">
        <v>2025</v>
      </c>
      <c r="M401" s="285">
        <v>2026</v>
      </c>
      <c r="N401" s="91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General Service 50 - 999 kW</v>
      </c>
      <c r="AB401" s="285" t="str">
        <f>'1.  LRAMVA Summary'!G52</f>
        <v>General Service 1,000 - 4,999 kW</v>
      </c>
      <c r="AC401" s="285" t="str">
        <f>'1.  LRAMVA Summary'!H52</f>
        <v>Sentinel Lighting</v>
      </c>
      <c r="AD401" s="285" t="str">
        <f>'1.  LRAMVA Summary'!I52</f>
        <v>Street Lighting</v>
      </c>
      <c r="AE401" s="285" t="str">
        <f>'1.  LRAMVA Summary'!J52</f>
        <v>Unmetered Scattered Load</v>
      </c>
      <c r="AF401" s="285" t="str">
        <f>'1.  LRAMVA Summary'!K52</f>
        <v>Large Use</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t="str">
        <f>'1.  LRAMVA Summary'!K53</f>
        <v>kW</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666">Z404</f>
        <v>0</v>
      </c>
      <c r="AA405" s="411">
        <f t="shared" ref="AA405" si="667">AA404</f>
        <v>0</v>
      </c>
      <c r="AB405" s="411">
        <f t="shared" ref="AB405" si="668">AB404</f>
        <v>0</v>
      </c>
      <c r="AC405" s="411">
        <f t="shared" ref="AC405" si="669">AC404</f>
        <v>0</v>
      </c>
      <c r="AD405" s="411">
        <f t="shared" ref="AD405" si="670">AD404</f>
        <v>0</v>
      </c>
      <c r="AE405" s="411">
        <f t="shared" ref="AE405" si="671">AE404</f>
        <v>0</v>
      </c>
      <c r="AF405" s="411">
        <f t="shared" ref="AF405" si="672">AF404</f>
        <v>0</v>
      </c>
      <c r="AG405" s="411">
        <f t="shared" ref="AG405" si="673">AG404</f>
        <v>0</v>
      </c>
      <c r="AH405" s="411">
        <f t="shared" ref="AH405" si="674">AH404</f>
        <v>0</v>
      </c>
      <c r="AI405" s="411">
        <f t="shared" ref="AI405" si="675">AI404</f>
        <v>0</v>
      </c>
      <c r="AJ405" s="411">
        <f t="shared" ref="AJ405" si="676">AJ404</f>
        <v>0</v>
      </c>
      <c r="AK405" s="411">
        <f t="shared" ref="AK405" si="677">AK404</f>
        <v>0</v>
      </c>
      <c r="AL405" s="411">
        <f t="shared" ref="AL405" si="678">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679">Z407</f>
        <v>0</v>
      </c>
      <c r="AA408" s="411">
        <f t="shared" ref="AA408" si="680">AA407</f>
        <v>0</v>
      </c>
      <c r="AB408" s="411">
        <f t="shared" ref="AB408" si="681">AB407</f>
        <v>0</v>
      </c>
      <c r="AC408" s="411">
        <f t="shared" ref="AC408" si="682">AC407</f>
        <v>0</v>
      </c>
      <c r="AD408" s="411">
        <f t="shared" ref="AD408" si="683">AD407</f>
        <v>0</v>
      </c>
      <c r="AE408" s="411">
        <f t="shared" ref="AE408" si="684">AE407</f>
        <v>0</v>
      </c>
      <c r="AF408" s="411">
        <f t="shared" ref="AF408" si="685">AF407</f>
        <v>0</v>
      </c>
      <c r="AG408" s="411">
        <f t="shared" ref="AG408" si="686">AG407</f>
        <v>0</v>
      </c>
      <c r="AH408" s="411">
        <f t="shared" ref="AH408" si="687">AH407</f>
        <v>0</v>
      </c>
      <c r="AI408" s="411">
        <f t="shared" ref="AI408" si="688">AI407</f>
        <v>0</v>
      </c>
      <c r="AJ408" s="411">
        <f t="shared" ref="AJ408" si="689">AJ407</f>
        <v>0</v>
      </c>
      <c r="AK408" s="411">
        <f t="shared" ref="AK408" si="690">AK407</f>
        <v>0</v>
      </c>
      <c r="AL408" s="411">
        <f t="shared" ref="AL408" si="691">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692">Z410</f>
        <v>0</v>
      </c>
      <c r="AA411" s="411">
        <f t="shared" ref="AA411" si="693">AA410</f>
        <v>0</v>
      </c>
      <c r="AB411" s="411">
        <f t="shared" ref="AB411" si="694">AB410</f>
        <v>0</v>
      </c>
      <c r="AC411" s="411">
        <f t="shared" ref="AC411" si="695">AC410</f>
        <v>0</v>
      </c>
      <c r="AD411" s="411">
        <f t="shared" ref="AD411" si="696">AD410</f>
        <v>0</v>
      </c>
      <c r="AE411" s="411">
        <f t="shared" ref="AE411" si="697">AE410</f>
        <v>0</v>
      </c>
      <c r="AF411" s="411">
        <f t="shared" ref="AF411" si="698">AF410</f>
        <v>0</v>
      </c>
      <c r="AG411" s="411">
        <f t="shared" ref="AG411" si="699">AG410</f>
        <v>0</v>
      </c>
      <c r="AH411" s="411">
        <f t="shared" ref="AH411" si="700">AH410</f>
        <v>0</v>
      </c>
      <c r="AI411" s="411">
        <f t="shared" ref="AI411" si="701">AI410</f>
        <v>0</v>
      </c>
      <c r="AJ411" s="411">
        <f t="shared" ref="AJ411" si="702">AJ410</f>
        <v>0</v>
      </c>
      <c r="AK411" s="411">
        <f t="shared" ref="AK411" si="703">AK410</f>
        <v>0</v>
      </c>
      <c r="AL411" s="411">
        <f t="shared" ref="AL411" si="704">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674</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705">Z413</f>
        <v>0</v>
      </c>
      <c r="AA414" s="411">
        <f t="shared" ref="AA414" si="706">AA413</f>
        <v>0</v>
      </c>
      <c r="AB414" s="411">
        <f t="shared" ref="AB414" si="707">AB413</f>
        <v>0</v>
      </c>
      <c r="AC414" s="411">
        <f t="shared" ref="AC414" si="708">AC413</f>
        <v>0</v>
      </c>
      <c r="AD414" s="411">
        <f t="shared" ref="AD414" si="709">AD413</f>
        <v>0</v>
      </c>
      <c r="AE414" s="411">
        <f t="shared" ref="AE414" si="710">AE413</f>
        <v>0</v>
      </c>
      <c r="AF414" s="411">
        <f t="shared" ref="AF414" si="711">AF413</f>
        <v>0</v>
      </c>
      <c r="AG414" s="411">
        <f t="shared" ref="AG414" si="712">AG413</f>
        <v>0</v>
      </c>
      <c r="AH414" s="411">
        <f t="shared" ref="AH414" si="713">AH413</f>
        <v>0</v>
      </c>
      <c r="AI414" s="411">
        <f t="shared" ref="AI414" si="714">AI413</f>
        <v>0</v>
      </c>
      <c r="AJ414" s="411">
        <f t="shared" ref="AJ414" si="715">AJ413</f>
        <v>0</v>
      </c>
      <c r="AK414" s="411">
        <f t="shared" ref="AK414" si="716">AK413</f>
        <v>0</v>
      </c>
      <c r="AL414" s="411">
        <f t="shared" ref="AL414" si="717">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718">Z416</f>
        <v>0</v>
      </c>
      <c r="AA417" s="411">
        <f t="shared" ref="AA417" si="719">AA416</f>
        <v>0</v>
      </c>
      <c r="AB417" s="411">
        <f t="shared" ref="AB417" si="720">AB416</f>
        <v>0</v>
      </c>
      <c r="AC417" s="411">
        <f t="shared" ref="AC417" si="721">AC416</f>
        <v>0</v>
      </c>
      <c r="AD417" s="411">
        <f t="shared" ref="AD417" si="722">AD416</f>
        <v>0</v>
      </c>
      <c r="AE417" s="411">
        <f t="shared" ref="AE417" si="723">AE416</f>
        <v>0</v>
      </c>
      <c r="AF417" s="411">
        <f t="shared" ref="AF417" si="724">AF416</f>
        <v>0</v>
      </c>
      <c r="AG417" s="411">
        <f t="shared" ref="AG417" si="725">AG416</f>
        <v>0</v>
      </c>
      <c r="AH417" s="411">
        <f t="shared" ref="AH417" si="726">AH416</f>
        <v>0</v>
      </c>
      <c r="AI417" s="411">
        <f t="shared" ref="AI417" si="727">AI416</f>
        <v>0</v>
      </c>
      <c r="AJ417" s="411">
        <f t="shared" ref="AJ417" si="728">AJ416</f>
        <v>0</v>
      </c>
      <c r="AK417" s="411">
        <f t="shared" ref="AK417" si="729">AK416</f>
        <v>0</v>
      </c>
      <c r="AL417" s="411">
        <f t="shared" ref="AL417" si="730">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731">Z420</f>
        <v>0</v>
      </c>
      <c r="AA421" s="411">
        <f t="shared" ref="AA421" si="732">AA420</f>
        <v>0</v>
      </c>
      <c r="AB421" s="411">
        <f t="shared" ref="AB421" si="733">AB420</f>
        <v>0</v>
      </c>
      <c r="AC421" s="411">
        <f t="shared" ref="AC421" si="734">AC420</f>
        <v>0</v>
      </c>
      <c r="AD421" s="411">
        <f t="shared" ref="AD421" si="735">AD420</f>
        <v>0</v>
      </c>
      <c r="AE421" s="411">
        <f t="shared" ref="AE421" si="736">AE420</f>
        <v>0</v>
      </c>
      <c r="AF421" s="411">
        <f t="shared" ref="AF421" si="737">AF420</f>
        <v>0</v>
      </c>
      <c r="AG421" s="411">
        <f t="shared" ref="AG421" si="738">AG420</f>
        <v>0</v>
      </c>
      <c r="AH421" s="411">
        <f t="shared" ref="AH421" si="739">AH420</f>
        <v>0</v>
      </c>
      <c r="AI421" s="411">
        <f t="shared" ref="AI421" si="740">AI420</f>
        <v>0</v>
      </c>
      <c r="AJ421" s="411">
        <f t="shared" ref="AJ421" si="741">AJ420</f>
        <v>0</v>
      </c>
      <c r="AK421" s="411">
        <f t="shared" ref="AK421" si="742">AK420</f>
        <v>0</v>
      </c>
      <c r="AL421" s="411">
        <f t="shared" ref="AL421" si="743">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744">Z423</f>
        <v>0</v>
      </c>
      <c r="AA424" s="411">
        <f t="shared" ref="AA424" si="745">AA423</f>
        <v>0</v>
      </c>
      <c r="AB424" s="411">
        <f t="shared" ref="AB424" si="746">AB423</f>
        <v>0</v>
      </c>
      <c r="AC424" s="411">
        <f t="shared" ref="AC424" si="747">AC423</f>
        <v>0</v>
      </c>
      <c r="AD424" s="411">
        <f t="shared" ref="AD424" si="748">AD423</f>
        <v>0</v>
      </c>
      <c r="AE424" s="411">
        <f t="shared" ref="AE424" si="749">AE423</f>
        <v>0</v>
      </c>
      <c r="AF424" s="411">
        <f t="shared" ref="AF424" si="750">AF423</f>
        <v>0</v>
      </c>
      <c r="AG424" s="411">
        <f t="shared" ref="AG424" si="751">AG423</f>
        <v>0</v>
      </c>
      <c r="AH424" s="411">
        <f t="shared" ref="AH424" si="752">AH423</f>
        <v>0</v>
      </c>
      <c r="AI424" s="411">
        <f t="shared" ref="AI424" si="753">AI423</f>
        <v>0</v>
      </c>
      <c r="AJ424" s="411">
        <f t="shared" ref="AJ424" si="754">AJ423</f>
        <v>0</v>
      </c>
      <c r="AK424" s="411">
        <f t="shared" ref="AK424" si="755">AK423</f>
        <v>0</v>
      </c>
      <c r="AL424" s="411">
        <f t="shared" ref="AL424" si="756">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757">Z426</f>
        <v>0</v>
      </c>
      <c r="AA427" s="411">
        <f t="shared" ref="AA427" si="758">AA426</f>
        <v>0</v>
      </c>
      <c r="AB427" s="411">
        <f t="shared" ref="AB427" si="759">AB426</f>
        <v>0</v>
      </c>
      <c r="AC427" s="411">
        <f t="shared" ref="AC427" si="760">AC426</f>
        <v>0</v>
      </c>
      <c r="AD427" s="411">
        <f t="shared" ref="AD427" si="761">AD426</f>
        <v>0</v>
      </c>
      <c r="AE427" s="411">
        <f t="shared" ref="AE427" si="762">AE426</f>
        <v>0</v>
      </c>
      <c r="AF427" s="411">
        <f t="shared" ref="AF427" si="763">AF426</f>
        <v>0</v>
      </c>
      <c r="AG427" s="411">
        <f t="shared" ref="AG427" si="764">AG426</f>
        <v>0</v>
      </c>
      <c r="AH427" s="411">
        <f t="shared" ref="AH427" si="765">AH426</f>
        <v>0</v>
      </c>
      <c r="AI427" s="411">
        <f t="shared" ref="AI427" si="766">AI426</f>
        <v>0</v>
      </c>
      <c r="AJ427" s="411">
        <f t="shared" ref="AJ427" si="767">AJ426</f>
        <v>0</v>
      </c>
      <c r="AK427" s="411">
        <f t="shared" ref="AK427" si="768">AK426</f>
        <v>0</v>
      </c>
      <c r="AL427" s="411">
        <f t="shared" ref="AL427" si="769">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770">Z429</f>
        <v>0</v>
      </c>
      <c r="AA430" s="411">
        <f t="shared" ref="AA430" si="771">AA429</f>
        <v>0</v>
      </c>
      <c r="AB430" s="411">
        <f t="shared" ref="AB430" si="772">AB429</f>
        <v>0</v>
      </c>
      <c r="AC430" s="411">
        <f t="shared" ref="AC430" si="773">AC429</f>
        <v>0</v>
      </c>
      <c r="AD430" s="411">
        <f t="shared" ref="AD430" si="774">AD429</f>
        <v>0</v>
      </c>
      <c r="AE430" s="411">
        <f t="shared" ref="AE430" si="775">AE429</f>
        <v>0</v>
      </c>
      <c r="AF430" s="411">
        <f t="shared" ref="AF430" si="776">AF429</f>
        <v>0</v>
      </c>
      <c r="AG430" s="411">
        <f t="shared" ref="AG430" si="777">AG429</f>
        <v>0</v>
      </c>
      <c r="AH430" s="411">
        <f t="shared" ref="AH430" si="778">AH429</f>
        <v>0</v>
      </c>
      <c r="AI430" s="411">
        <f t="shared" ref="AI430" si="779">AI429</f>
        <v>0</v>
      </c>
      <c r="AJ430" s="411">
        <f t="shared" ref="AJ430" si="780">AJ429</f>
        <v>0</v>
      </c>
      <c r="AK430" s="411">
        <f t="shared" ref="AK430" si="781">AK429</f>
        <v>0</v>
      </c>
      <c r="AL430" s="411">
        <f t="shared" ref="AL430" si="782">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783">Z432</f>
        <v>0</v>
      </c>
      <c r="AA433" s="411">
        <f t="shared" ref="AA433" si="784">AA432</f>
        <v>0</v>
      </c>
      <c r="AB433" s="411">
        <f t="shared" ref="AB433" si="785">AB432</f>
        <v>0</v>
      </c>
      <c r="AC433" s="411">
        <f t="shared" ref="AC433" si="786">AC432</f>
        <v>0</v>
      </c>
      <c r="AD433" s="411">
        <f t="shared" ref="AD433" si="787">AD432</f>
        <v>0</v>
      </c>
      <c r="AE433" s="411">
        <f t="shared" ref="AE433" si="788">AE432</f>
        <v>0</v>
      </c>
      <c r="AF433" s="411">
        <f t="shared" ref="AF433" si="789">AF432</f>
        <v>0</v>
      </c>
      <c r="AG433" s="411">
        <f t="shared" ref="AG433" si="790">AG432</f>
        <v>0</v>
      </c>
      <c r="AH433" s="411">
        <f t="shared" ref="AH433" si="791">AH432</f>
        <v>0</v>
      </c>
      <c r="AI433" s="411">
        <f t="shared" ref="AI433" si="792">AI432</f>
        <v>0</v>
      </c>
      <c r="AJ433" s="411">
        <f t="shared" ref="AJ433" si="793">AJ432</f>
        <v>0</v>
      </c>
      <c r="AK433" s="411">
        <f t="shared" ref="AK433" si="794">AK432</f>
        <v>0</v>
      </c>
      <c r="AL433" s="411">
        <f t="shared" ref="AL433" si="795">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796">Z436</f>
        <v>0</v>
      </c>
      <c r="AA437" s="411">
        <f t="shared" ref="AA437" si="797">AA436</f>
        <v>0</v>
      </c>
      <c r="AB437" s="411">
        <f t="shared" ref="AB437" si="798">AB436</f>
        <v>0</v>
      </c>
      <c r="AC437" s="411">
        <f t="shared" ref="AC437" si="799">AC436</f>
        <v>0</v>
      </c>
      <c r="AD437" s="411">
        <f t="shared" ref="AD437" si="800">AD436</f>
        <v>0</v>
      </c>
      <c r="AE437" s="411">
        <f t="shared" ref="AE437" si="801">AE436</f>
        <v>0</v>
      </c>
      <c r="AF437" s="411">
        <f t="shared" ref="AF437" si="802">AF436</f>
        <v>0</v>
      </c>
      <c r="AG437" s="411">
        <f t="shared" ref="AG437" si="803">AG436</f>
        <v>0</v>
      </c>
      <c r="AH437" s="411">
        <f t="shared" ref="AH437" si="804">AH436</f>
        <v>0</v>
      </c>
      <c r="AI437" s="411">
        <f t="shared" ref="AI437" si="805">AI436</f>
        <v>0</v>
      </c>
      <c r="AJ437" s="411">
        <f t="shared" ref="AJ437" si="806">AJ436</f>
        <v>0</v>
      </c>
      <c r="AK437" s="411">
        <f t="shared" ref="AK437" si="807">AK436</f>
        <v>0</v>
      </c>
      <c r="AL437" s="411">
        <f t="shared" ref="AL437" si="808">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809">Z439</f>
        <v>0</v>
      </c>
      <c r="AA440" s="411">
        <f t="shared" ref="AA440" si="810">AA439</f>
        <v>0</v>
      </c>
      <c r="AB440" s="411">
        <f t="shared" ref="AB440" si="811">AB439</f>
        <v>0</v>
      </c>
      <c r="AC440" s="411">
        <f t="shared" ref="AC440" si="812">AC439</f>
        <v>0</v>
      </c>
      <c r="AD440" s="411">
        <f t="shared" ref="AD440" si="813">AD439</f>
        <v>0</v>
      </c>
      <c r="AE440" s="411">
        <f t="shared" ref="AE440" si="814">AE439</f>
        <v>0</v>
      </c>
      <c r="AF440" s="411">
        <f t="shared" ref="AF440" si="815">AF439</f>
        <v>0</v>
      </c>
      <c r="AG440" s="411">
        <f t="shared" ref="AG440" si="816">AG439</f>
        <v>0</v>
      </c>
      <c r="AH440" s="411">
        <f t="shared" ref="AH440" si="817">AH439</f>
        <v>0</v>
      </c>
      <c r="AI440" s="411">
        <f t="shared" ref="AI440" si="818">AI439</f>
        <v>0</v>
      </c>
      <c r="AJ440" s="411">
        <f t="shared" ref="AJ440" si="819">AJ439</f>
        <v>0</v>
      </c>
      <c r="AK440" s="411">
        <f t="shared" ref="AK440" si="820">AK439</f>
        <v>0</v>
      </c>
      <c r="AL440" s="411">
        <f t="shared" ref="AL440" si="821">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822">Z442</f>
        <v>0</v>
      </c>
      <c r="AA443" s="411">
        <f t="shared" ref="AA443" si="823">AA442</f>
        <v>0</v>
      </c>
      <c r="AB443" s="411">
        <f t="shared" ref="AB443" si="824">AB442</f>
        <v>0</v>
      </c>
      <c r="AC443" s="411">
        <f t="shared" ref="AC443" si="825">AC442</f>
        <v>0</v>
      </c>
      <c r="AD443" s="411">
        <f t="shared" ref="AD443" si="826">AD442</f>
        <v>0</v>
      </c>
      <c r="AE443" s="411">
        <f t="shared" ref="AE443" si="827">AE442</f>
        <v>0</v>
      </c>
      <c r="AF443" s="411">
        <f t="shared" ref="AF443" si="828">AF442</f>
        <v>0</v>
      </c>
      <c r="AG443" s="411">
        <f t="shared" ref="AG443" si="829">AG442</f>
        <v>0</v>
      </c>
      <c r="AH443" s="411">
        <f t="shared" ref="AH443" si="830">AH442</f>
        <v>0</v>
      </c>
      <c r="AI443" s="411">
        <f t="shared" ref="AI443" si="831">AI442</f>
        <v>0</v>
      </c>
      <c r="AJ443" s="411">
        <f t="shared" ref="AJ443" si="832">AJ442</f>
        <v>0</v>
      </c>
      <c r="AK443" s="411">
        <f t="shared" ref="AK443" si="833">AK442</f>
        <v>0</v>
      </c>
      <c r="AL443" s="411">
        <f t="shared" ref="AL443" si="834">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835">Z446</f>
        <v>0</v>
      </c>
      <c r="AA447" s="411">
        <f t="shared" ref="AA447" si="836">AA446</f>
        <v>0</v>
      </c>
      <c r="AB447" s="411">
        <f t="shared" ref="AB447" si="837">AB446</f>
        <v>0</v>
      </c>
      <c r="AC447" s="411">
        <f t="shared" ref="AC447" si="838">AC446</f>
        <v>0</v>
      </c>
      <c r="AD447" s="411">
        <f t="shared" ref="AD447" si="839">AD446</f>
        <v>0</v>
      </c>
      <c r="AE447" s="411">
        <f t="shared" ref="AE447" si="840">AE446</f>
        <v>0</v>
      </c>
      <c r="AF447" s="411">
        <f t="shared" ref="AF447" si="841">AF446</f>
        <v>0</v>
      </c>
      <c r="AG447" s="411">
        <f t="shared" ref="AG447" si="842">AG446</f>
        <v>0</v>
      </c>
      <c r="AH447" s="411">
        <f t="shared" ref="AH447" si="843">AH446</f>
        <v>0</v>
      </c>
      <c r="AI447" s="411">
        <f t="shared" ref="AI447" si="844">AI446</f>
        <v>0</v>
      </c>
      <c r="AJ447" s="411">
        <f t="shared" ref="AJ447" si="845">AJ446</f>
        <v>0</v>
      </c>
      <c r="AK447" s="411">
        <f t="shared" ref="AK447" si="846">AK446</f>
        <v>0</v>
      </c>
      <c r="AL447" s="411">
        <f t="shared" ref="AL447" si="847">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848">Z450</f>
        <v>0</v>
      </c>
      <c r="AA451" s="411">
        <f t="shared" si="848"/>
        <v>0</v>
      </c>
      <c r="AB451" s="411">
        <f t="shared" si="848"/>
        <v>0</v>
      </c>
      <c r="AC451" s="411">
        <f t="shared" si="848"/>
        <v>0</v>
      </c>
      <c r="AD451" s="411">
        <f t="shared" si="848"/>
        <v>0</v>
      </c>
      <c r="AE451" s="411">
        <f t="shared" si="848"/>
        <v>0</v>
      </c>
      <c r="AF451" s="411">
        <f t="shared" si="848"/>
        <v>0</v>
      </c>
      <c r="AG451" s="411">
        <f t="shared" si="848"/>
        <v>0</v>
      </c>
      <c r="AH451" s="411">
        <f t="shared" si="848"/>
        <v>0</v>
      </c>
      <c r="AI451" s="411">
        <f t="shared" si="848"/>
        <v>0</v>
      </c>
      <c r="AJ451" s="411">
        <f t="shared" si="848"/>
        <v>0</v>
      </c>
      <c r="AK451" s="411">
        <f t="shared" si="848"/>
        <v>0</v>
      </c>
      <c r="AL451" s="411">
        <f t="shared" si="848"/>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849">Z453</f>
        <v>0</v>
      </c>
      <c r="AA454" s="411">
        <f t="shared" si="849"/>
        <v>0</v>
      </c>
      <c r="AB454" s="411">
        <f t="shared" si="849"/>
        <v>0</v>
      </c>
      <c r="AC454" s="411">
        <f t="shared" si="849"/>
        <v>0</v>
      </c>
      <c r="AD454" s="411">
        <f t="shared" si="849"/>
        <v>0</v>
      </c>
      <c r="AE454" s="411">
        <f t="shared" si="849"/>
        <v>0</v>
      </c>
      <c r="AF454" s="411">
        <f t="shared" si="849"/>
        <v>0</v>
      </c>
      <c r="AG454" s="411">
        <f t="shared" si="849"/>
        <v>0</v>
      </c>
      <c r="AH454" s="411">
        <f t="shared" si="849"/>
        <v>0</v>
      </c>
      <c r="AI454" s="411">
        <f t="shared" si="849"/>
        <v>0</v>
      </c>
      <c r="AJ454" s="411">
        <f t="shared" si="849"/>
        <v>0</v>
      </c>
      <c r="AK454" s="411">
        <f t="shared" si="849"/>
        <v>0</v>
      </c>
      <c r="AL454" s="411">
        <f t="shared" si="849"/>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850">Z457</f>
        <v>0</v>
      </c>
      <c r="AA458" s="411">
        <f t="shared" si="850"/>
        <v>0</v>
      </c>
      <c r="AB458" s="411">
        <f t="shared" si="850"/>
        <v>0</v>
      </c>
      <c r="AC458" s="411">
        <f t="shared" si="850"/>
        <v>0</v>
      </c>
      <c r="AD458" s="411">
        <f t="shared" si="850"/>
        <v>0</v>
      </c>
      <c r="AE458" s="411">
        <f t="shared" si="850"/>
        <v>0</v>
      </c>
      <c r="AF458" s="411">
        <f t="shared" si="850"/>
        <v>0</v>
      </c>
      <c r="AG458" s="411">
        <f t="shared" si="850"/>
        <v>0</v>
      </c>
      <c r="AH458" s="411">
        <f t="shared" si="850"/>
        <v>0</v>
      </c>
      <c r="AI458" s="411">
        <f t="shared" si="850"/>
        <v>0</v>
      </c>
      <c r="AJ458" s="411">
        <f t="shared" si="850"/>
        <v>0</v>
      </c>
      <c r="AK458" s="411">
        <f t="shared" si="850"/>
        <v>0</v>
      </c>
      <c r="AL458" s="411">
        <f t="shared" si="850"/>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851">Z460</f>
        <v>0</v>
      </c>
      <c r="AA461" s="411">
        <f t="shared" si="851"/>
        <v>0</v>
      </c>
      <c r="AB461" s="411">
        <f t="shared" si="851"/>
        <v>0</v>
      </c>
      <c r="AC461" s="411">
        <f t="shared" si="851"/>
        <v>0</v>
      </c>
      <c r="AD461" s="411">
        <f t="shared" si="851"/>
        <v>0</v>
      </c>
      <c r="AE461" s="411">
        <f t="shared" si="851"/>
        <v>0</v>
      </c>
      <c r="AF461" s="411">
        <f t="shared" si="851"/>
        <v>0</v>
      </c>
      <c r="AG461" s="411">
        <f t="shared" si="851"/>
        <v>0</v>
      </c>
      <c r="AH461" s="411">
        <f t="shared" si="851"/>
        <v>0</v>
      </c>
      <c r="AI461" s="411">
        <f t="shared" si="851"/>
        <v>0</v>
      </c>
      <c r="AJ461" s="411">
        <f t="shared" si="851"/>
        <v>0</v>
      </c>
      <c r="AK461" s="411">
        <f t="shared" si="851"/>
        <v>0</v>
      </c>
      <c r="AL461" s="411">
        <f t="shared" si="851"/>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852">Z463</f>
        <v>0</v>
      </c>
      <c r="AA464" s="411">
        <f t="shared" si="852"/>
        <v>0</v>
      </c>
      <c r="AB464" s="411">
        <f t="shared" si="852"/>
        <v>0</v>
      </c>
      <c r="AC464" s="411">
        <f t="shared" si="852"/>
        <v>0</v>
      </c>
      <c r="AD464" s="411">
        <f t="shared" si="852"/>
        <v>0</v>
      </c>
      <c r="AE464" s="411">
        <f t="shared" si="852"/>
        <v>0</v>
      </c>
      <c r="AF464" s="411">
        <f t="shared" si="852"/>
        <v>0</v>
      </c>
      <c r="AG464" s="411">
        <f t="shared" si="852"/>
        <v>0</v>
      </c>
      <c r="AH464" s="411">
        <f t="shared" si="852"/>
        <v>0</v>
      </c>
      <c r="AI464" s="411">
        <f t="shared" si="852"/>
        <v>0</v>
      </c>
      <c r="AJ464" s="411">
        <f t="shared" si="852"/>
        <v>0</v>
      </c>
      <c r="AK464" s="411">
        <f t="shared" si="852"/>
        <v>0</v>
      </c>
      <c r="AL464" s="411">
        <f t="shared" si="852"/>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853">Y466</f>
        <v>0</v>
      </c>
      <c r="Z467" s="411">
        <f t="shared" si="853"/>
        <v>0</v>
      </c>
      <c r="AA467" s="411">
        <f t="shared" si="853"/>
        <v>0</v>
      </c>
      <c r="AB467" s="411">
        <f t="shared" si="853"/>
        <v>0</v>
      </c>
      <c r="AC467" s="411">
        <f t="shared" si="853"/>
        <v>0</v>
      </c>
      <c r="AD467" s="411">
        <f t="shared" si="853"/>
        <v>0</v>
      </c>
      <c r="AE467" s="411">
        <f t="shared" si="853"/>
        <v>0</v>
      </c>
      <c r="AF467" s="411">
        <f t="shared" si="853"/>
        <v>0</v>
      </c>
      <c r="AG467" s="411">
        <f t="shared" si="853"/>
        <v>0</v>
      </c>
      <c r="AH467" s="411">
        <f t="shared" si="853"/>
        <v>0</v>
      </c>
      <c r="AI467" s="411">
        <f t="shared" si="853"/>
        <v>0</v>
      </c>
      <c r="AJ467" s="411">
        <f t="shared" si="853"/>
        <v>0</v>
      </c>
      <c r="AK467" s="411">
        <f t="shared" si="853"/>
        <v>0</v>
      </c>
      <c r="AL467" s="411">
        <f t="shared" si="853"/>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3302399</v>
      </c>
      <c r="E471" s="295">
        <v>2649493</v>
      </c>
      <c r="F471" s="295">
        <v>2649493</v>
      </c>
      <c r="G471" s="295">
        <v>2649493</v>
      </c>
      <c r="H471" s="295">
        <v>2649493</v>
      </c>
      <c r="I471" s="295">
        <v>2649493</v>
      </c>
      <c r="J471" s="295">
        <v>2649493</v>
      </c>
      <c r="K471" s="295">
        <v>2649468</v>
      </c>
      <c r="L471" s="295">
        <v>2649468</v>
      </c>
      <c r="M471" s="295">
        <v>2643701</v>
      </c>
      <c r="N471" s="291"/>
      <c r="O471" s="295">
        <v>228</v>
      </c>
      <c r="P471" s="295">
        <v>184</v>
      </c>
      <c r="Q471" s="295">
        <v>184</v>
      </c>
      <c r="R471" s="295">
        <v>184</v>
      </c>
      <c r="S471" s="295">
        <v>184</v>
      </c>
      <c r="T471" s="295">
        <v>184</v>
      </c>
      <c r="U471" s="295">
        <v>184</v>
      </c>
      <c r="V471" s="295">
        <v>184</v>
      </c>
      <c r="W471" s="295">
        <v>184</v>
      </c>
      <c r="X471" s="295">
        <v>184</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v>4056.6228437288664</v>
      </c>
      <c r="E472" s="295">
        <v>3254.6018297909263</v>
      </c>
      <c r="F472" s="295">
        <v>3254.6018297909263</v>
      </c>
      <c r="G472" s="295">
        <v>3254.6018297909263</v>
      </c>
      <c r="H472" s="295">
        <v>0</v>
      </c>
      <c r="I472" s="295">
        <v>0</v>
      </c>
      <c r="J472" s="295">
        <v>0</v>
      </c>
      <c r="K472" s="295">
        <v>0</v>
      </c>
      <c r="L472" s="295">
        <v>0</v>
      </c>
      <c r="M472" s="295">
        <v>0</v>
      </c>
      <c r="N472" s="291"/>
      <c r="O472" s="295">
        <v>0</v>
      </c>
      <c r="P472" s="295">
        <v>0</v>
      </c>
      <c r="Q472" s="295">
        <v>0</v>
      </c>
      <c r="R472" s="295">
        <v>0</v>
      </c>
      <c r="S472" s="295">
        <v>0</v>
      </c>
      <c r="T472" s="295">
        <v>0</v>
      </c>
      <c r="U472" s="295">
        <v>0</v>
      </c>
      <c r="V472" s="295">
        <v>0</v>
      </c>
      <c r="W472" s="295">
        <v>0</v>
      </c>
      <c r="X472" s="295">
        <v>0</v>
      </c>
      <c r="Y472" s="411">
        <v>1</v>
      </c>
      <c r="Z472" s="411">
        <v>0</v>
      </c>
      <c r="AA472" s="411">
        <v>0</v>
      </c>
      <c r="AB472" s="411">
        <v>0</v>
      </c>
      <c r="AC472" s="411">
        <v>0</v>
      </c>
      <c r="AD472" s="411">
        <v>0</v>
      </c>
      <c r="AE472" s="411">
        <v>0</v>
      </c>
      <c r="AF472" s="411">
        <f t="shared" ref="AF472" si="854">AF471</f>
        <v>0</v>
      </c>
      <c r="AG472" s="411">
        <f t="shared" ref="AG472" si="855">AG471</f>
        <v>0</v>
      </c>
      <c r="AH472" s="411">
        <f t="shared" ref="AH472" si="856">AH471</f>
        <v>0</v>
      </c>
      <c r="AI472" s="411">
        <f t="shared" ref="AI472" si="857">AI471</f>
        <v>0</v>
      </c>
      <c r="AJ472" s="411">
        <f t="shared" ref="AJ472" si="858">AJ471</f>
        <v>0</v>
      </c>
      <c r="AK472" s="411">
        <f t="shared" ref="AK472" si="859">AK471</f>
        <v>0</v>
      </c>
      <c r="AL472" s="411">
        <f t="shared" ref="AL472" si="860">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513769</v>
      </c>
      <c r="E474" s="295">
        <v>513769</v>
      </c>
      <c r="F474" s="295">
        <v>513769</v>
      </c>
      <c r="G474" s="295">
        <v>513769</v>
      </c>
      <c r="H474" s="295">
        <v>513769</v>
      </c>
      <c r="I474" s="295">
        <v>513769</v>
      </c>
      <c r="J474" s="295">
        <v>513769</v>
      </c>
      <c r="K474" s="295">
        <v>513769</v>
      </c>
      <c r="L474" s="295">
        <v>513769</v>
      </c>
      <c r="M474" s="295">
        <v>513769</v>
      </c>
      <c r="N474" s="291"/>
      <c r="O474" s="295">
        <v>149</v>
      </c>
      <c r="P474" s="295">
        <v>149</v>
      </c>
      <c r="Q474" s="295">
        <v>149</v>
      </c>
      <c r="R474" s="295">
        <v>149</v>
      </c>
      <c r="S474" s="295">
        <v>149</v>
      </c>
      <c r="T474" s="295">
        <v>149</v>
      </c>
      <c r="U474" s="295">
        <v>149</v>
      </c>
      <c r="V474" s="295">
        <v>149</v>
      </c>
      <c r="W474" s="295">
        <v>149</v>
      </c>
      <c r="X474" s="295">
        <v>149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v>36976.235849131248</v>
      </c>
      <c r="E475" s="295">
        <v>36976.235849131248</v>
      </c>
      <c r="F475" s="295">
        <v>36976.235849131248</v>
      </c>
      <c r="G475" s="295">
        <v>36976.235849131248</v>
      </c>
      <c r="H475" s="295">
        <v>0</v>
      </c>
      <c r="I475" s="295">
        <v>0</v>
      </c>
      <c r="J475" s="295">
        <v>0</v>
      </c>
      <c r="K475" s="295">
        <v>0</v>
      </c>
      <c r="L475" s="295">
        <v>0</v>
      </c>
      <c r="M475" s="295">
        <v>0</v>
      </c>
      <c r="N475" s="291"/>
      <c r="O475" s="295">
        <v>9.8173264076478066</v>
      </c>
      <c r="P475" s="295">
        <v>9.7977562769920983</v>
      </c>
      <c r="Q475" s="295">
        <v>10.114340982091214</v>
      </c>
      <c r="R475" s="295">
        <v>10.114340982091214</v>
      </c>
      <c r="S475" s="295">
        <v>0</v>
      </c>
      <c r="T475" s="295">
        <v>0</v>
      </c>
      <c r="U475" s="295">
        <v>0</v>
      </c>
      <c r="V475" s="295">
        <v>0</v>
      </c>
      <c r="W475" s="295">
        <v>0</v>
      </c>
      <c r="X475" s="295">
        <v>0</v>
      </c>
      <c r="Y475" s="411">
        <v>1</v>
      </c>
      <c r="Z475" s="411">
        <v>0</v>
      </c>
      <c r="AA475" s="411">
        <v>0</v>
      </c>
      <c r="AB475" s="411">
        <v>0</v>
      </c>
      <c r="AC475" s="411">
        <v>0</v>
      </c>
      <c r="AD475" s="411">
        <v>0</v>
      </c>
      <c r="AE475" s="411">
        <v>0</v>
      </c>
      <c r="AF475" s="411">
        <f t="shared" ref="AF475" si="861">AF474</f>
        <v>0</v>
      </c>
      <c r="AG475" s="411">
        <f t="shared" ref="AG475" si="862">AG474</f>
        <v>0</v>
      </c>
      <c r="AH475" s="411">
        <f t="shared" ref="AH475" si="863">AH474</f>
        <v>0</v>
      </c>
      <c r="AI475" s="411">
        <f t="shared" ref="AI475" si="864">AI474</f>
        <v>0</v>
      </c>
      <c r="AJ475" s="411">
        <f t="shared" ref="AJ475" si="865">AJ474</f>
        <v>0</v>
      </c>
      <c r="AK475" s="411">
        <f t="shared" ref="AK475" si="866">AK474</f>
        <v>0</v>
      </c>
      <c r="AL475" s="411">
        <f t="shared" ref="AL475" si="86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756" t="s">
        <v>770</v>
      </c>
      <c r="C477" s="291" t="s">
        <v>25</v>
      </c>
      <c r="D477" s="295">
        <v>2724036</v>
      </c>
      <c r="E477" s="295">
        <v>1972715</v>
      </c>
      <c r="F477" s="295">
        <v>1972715</v>
      </c>
      <c r="G477" s="295">
        <v>1972715</v>
      </c>
      <c r="H477" s="295">
        <v>1972715</v>
      </c>
      <c r="I477" s="295">
        <v>1972715</v>
      </c>
      <c r="J477" s="295">
        <v>1972715</v>
      </c>
      <c r="K477" s="295">
        <v>1972677</v>
      </c>
      <c r="L477" s="295">
        <v>1972677</v>
      </c>
      <c r="M477" s="295">
        <v>1972677</v>
      </c>
      <c r="N477" s="291"/>
      <c r="O477" s="295">
        <v>187</v>
      </c>
      <c r="P477" s="295">
        <v>136</v>
      </c>
      <c r="Q477" s="295">
        <v>136</v>
      </c>
      <c r="R477" s="295">
        <v>136</v>
      </c>
      <c r="S477" s="295">
        <v>136</v>
      </c>
      <c r="T477" s="295">
        <v>136</v>
      </c>
      <c r="U477" s="295">
        <v>136</v>
      </c>
      <c r="V477" s="295">
        <v>136</v>
      </c>
      <c r="W477" s="295">
        <v>136</v>
      </c>
      <c r="X477" s="295">
        <v>136</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f t="shared" ref="AF478" si="868">AF477</f>
        <v>0</v>
      </c>
      <c r="AG478" s="411">
        <f t="shared" ref="AG478" si="869">AG477</f>
        <v>0</v>
      </c>
      <c r="AH478" s="411">
        <f t="shared" ref="AH478" si="870">AH477</f>
        <v>0</v>
      </c>
      <c r="AI478" s="411">
        <f t="shared" ref="AI478" si="871">AI477</f>
        <v>0</v>
      </c>
      <c r="AJ478" s="411">
        <f t="shared" ref="AJ478" si="872">AJ477</f>
        <v>0</v>
      </c>
      <c r="AK478" s="411">
        <f t="shared" ref="AK478" si="873">AK477</f>
        <v>0</v>
      </c>
      <c r="AL478" s="411">
        <f t="shared" ref="AL478" si="874">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65722</v>
      </c>
      <c r="E480" s="295">
        <v>65722</v>
      </c>
      <c r="F480" s="295">
        <v>65722</v>
      </c>
      <c r="G480" s="295">
        <v>65722</v>
      </c>
      <c r="H480" s="295">
        <v>65722</v>
      </c>
      <c r="I480" s="295">
        <v>65722</v>
      </c>
      <c r="J480" s="295">
        <v>65722</v>
      </c>
      <c r="K480" s="295">
        <v>65722</v>
      </c>
      <c r="L480" s="295">
        <v>65722</v>
      </c>
      <c r="M480" s="295">
        <v>65608</v>
      </c>
      <c r="N480" s="291"/>
      <c r="O480" s="295">
        <v>29</v>
      </c>
      <c r="P480" s="295">
        <v>29</v>
      </c>
      <c r="Q480" s="295">
        <v>29</v>
      </c>
      <c r="R480" s="295">
        <v>29</v>
      </c>
      <c r="S480" s="295">
        <v>29</v>
      </c>
      <c r="T480" s="295">
        <v>29</v>
      </c>
      <c r="U480" s="295">
        <v>29</v>
      </c>
      <c r="V480" s="295">
        <v>29</v>
      </c>
      <c r="W480" s="295">
        <v>29</v>
      </c>
      <c r="X480" s="295">
        <v>28</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v>0</v>
      </c>
      <c r="AC481" s="411">
        <v>0</v>
      </c>
      <c r="AD481" s="411">
        <v>0</v>
      </c>
      <c r="AE481" s="411">
        <v>0</v>
      </c>
      <c r="AF481" s="411">
        <f t="shared" ref="AF481" si="875">AF480</f>
        <v>0</v>
      </c>
      <c r="AG481" s="411">
        <f t="shared" ref="AG481" si="876">AG480</f>
        <v>0</v>
      </c>
      <c r="AH481" s="411">
        <f t="shared" ref="AH481" si="877">AH480</f>
        <v>0</v>
      </c>
      <c r="AI481" s="411">
        <f t="shared" ref="AI481" si="878">AI480</f>
        <v>0</v>
      </c>
      <c r="AJ481" s="411">
        <f t="shared" ref="AJ481" si="879">AJ480</f>
        <v>0</v>
      </c>
      <c r="AK481" s="411">
        <f t="shared" ref="AK481" si="880">AK480</f>
        <v>0</v>
      </c>
      <c r="AL481" s="411">
        <f t="shared" ref="AL481" si="881">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v>130667</v>
      </c>
      <c r="E484" s="295">
        <v>130667</v>
      </c>
      <c r="F484" s="295">
        <v>130667</v>
      </c>
      <c r="G484" s="295">
        <v>130667</v>
      </c>
      <c r="H484" s="295">
        <v>130667</v>
      </c>
      <c r="I484" s="295">
        <v>130667</v>
      </c>
      <c r="J484" s="295">
        <v>130667</v>
      </c>
      <c r="K484" s="295">
        <v>130667</v>
      </c>
      <c r="L484" s="295">
        <v>130667</v>
      </c>
      <c r="M484" s="295">
        <v>112855</v>
      </c>
      <c r="N484" s="295">
        <v>12</v>
      </c>
      <c r="O484" s="295">
        <v>6</v>
      </c>
      <c r="P484" s="295">
        <v>6</v>
      </c>
      <c r="Q484" s="295">
        <v>6</v>
      </c>
      <c r="R484" s="295">
        <v>6</v>
      </c>
      <c r="S484" s="295">
        <v>6</v>
      </c>
      <c r="T484" s="295">
        <v>6</v>
      </c>
      <c r="U484" s="295">
        <v>6</v>
      </c>
      <c r="V484" s="295">
        <v>6</v>
      </c>
      <c r="W484" s="295">
        <v>6</v>
      </c>
      <c r="X484" s="295">
        <v>5</v>
      </c>
      <c r="Y484" s="426"/>
      <c r="Z484" s="410">
        <v>1</v>
      </c>
      <c r="AA484" s="410"/>
      <c r="AB484" s="410"/>
      <c r="AC484" s="410"/>
      <c r="AD484" s="410"/>
      <c r="AE484" s="410"/>
      <c r="AF484" s="415"/>
      <c r="AG484" s="415"/>
      <c r="AH484" s="415"/>
      <c r="AI484" s="415"/>
      <c r="AJ484" s="415"/>
      <c r="AK484" s="415"/>
      <c r="AL484" s="415"/>
      <c r="AM484" s="296">
        <f>SUM(Y484:AL484)</f>
        <v>1</v>
      </c>
    </row>
    <row r="485" spans="1:39"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1</v>
      </c>
      <c r="AA485" s="411">
        <v>0</v>
      </c>
      <c r="AB485" s="411">
        <v>0</v>
      </c>
      <c r="AC485" s="411">
        <v>0</v>
      </c>
      <c r="AD485" s="411">
        <v>0</v>
      </c>
      <c r="AE485" s="411">
        <v>0</v>
      </c>
      <c r="AF485" s="411">
        <f t="shared" ref="AF485" si="882">AF484</f>
        <v>0</v>
      </c>
      <c r="AG485" s="411">
        <f t="shared" ref="AG485" si="883">AG484</f>
        <v>0</v>
      </c>
      <c r="AH485" s="411">
        <f t="shared" ref="AH485" si="884">AH484</f>
        <v>0</v>
      </c>
      <c r="AI485" s="411">
        <f t="shared" ref="AI485" si="885">AI484</f>
        <v>0</v>
      </c>
      <c r="AJ485" s="411">
        <f t="shared" ref="AJ485" si="886">AJ484</f>
        <v>0</v>
      </c>
      <c r="AK485" s="411">
        <f t="shared" ref="AK485" si="887">AK484</f>
        <v>0</v>
      </c>
      <c r="AL485" s="411">
        <f t="shared" ref="AL485" si="888">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3248461</v>
      </c>
      <c r="E487" s="295">
        <v>3431569</v>
      </c>
      <c r="F487" s="295">
        <v>3431569</v>
      </c>
      <c r="G487" s="295">
        <v>3431569</v>
      </c>
      <c r="H487" s="295">
        <v>3431569</v>
      </c>
      <c r="I487" s="295">
        <v>3349094</v>
      </c>
      <c r="J487" s="295">
        <v>3349094</v>
      </c>
      <c r="K487" s="295">
        <v>3349094</v>
      </c>
      <c r="L487" s="295">
        <v>3299116</v>
      </c>
      <c r="M487" s="295">
        <v>3299116</v>
      </c>
      <c r="N487" s="295">
        <v>12</v>
      </c>
      <c r="O487" s="295">
        <v>681</v>
      </c>
      <c r="P487" s="295">
        <v>754</v>
      </c>
      <c r="Q487" s="295">
        <v>754</v>
      </c>
      <c r="R487" s="295">
        <v>754</v>
      </c>
      <c r="S487" s="295">
        <v>754</v>
      </c>
      <c r="T487" s="295">
        <v>741</v>
      </c>
      <c r="U487" s="295">
        <v>741</v>
      </c>
      <c r="V487" s="295">
        <v>741</v>
      </c>
      <c r="W487" s="295">
        <v>737</v>
      </c>
      <c r="X487" s="295">
        <v>737</v>
      </c>
      <c r="Y487" s="426"/>
      <c r="Z487" s="410">
        <v>0.20200000000000001</v>
      </c>
      <c r="AA487" s="410">
        <v>0.71199999999999997</v>
      </c>
      <c r="AB487" s="410">
        <v>4.0000000000000001E-3</v>
      </c>
      <c r="AC487" s="410"/>
      <c r="AD487" s="410"/>
      <c r="AE487" s="410"/>
      <c r="AF487" s="415"/>
      <c r="AG487" s="415"/>
      <c r="AH487" s="415"/>
      <c r="AI487" s="415"/>
      <c r="AJ487" s="415"/>
      <c r="AK487" s="415"/>
      <c r="AL487" s="415"/>
      <c r="AM487" s="296">
        <f>SUM(Y487:AL487)</f>
        <v>0.91799999999999993</v>
      </c>
    </row>
    <row r="488" spans="1:39" outlineLevel="1">
      <c r="A488" s="532"/>
      <c r="B488" s="431" t="s">
        <v>308</v>
      </c>
      <c r="C488" s="291" t="s">
        <v>163</v>
      </c>
      <c r="D488" s="295">
        <v>1389818.5209193826</v>
      </c>
      <c r="E488" s="295">
        <v>1468159.2766583329</v>
      </c>
      <c r="F488" s="295">
        <v>1468159.2766583329</v>
      </c>
      <c r="G488" s="295">
        <v>1468159.2766583329</v>
      </c>
      <c r="H488" s="295">
        <v>0</v>
      </c>
      <c r="I488" s="295">
        <v>0</v>
      </c>
      <c r="J488" s="295">
        <v>0</v>
      </c>
      <c r="K488" s="295">
        <v>0</v>
      </c>
      <c r="L488" s="295">
        <v>0</v>
      </c>
      <c r="M488" s="295">
        <v>0</v>
      </c>
      <c r="N488" s="295">
        <v>12</v>
      </c>
      <c r="O488" s="295">
        <v>258.69335670283778</v>
      </c>
      <c r="P488" s="295">
        <v>280.24875863402815</v>
      </c>
      <c r="Q488" s="295">
        <v>289.13017347103278</v>
      </c>
      <c r="R488" s="295">
        <v>289.13017347103278</v>
      </c>
      <c r="S488" s="295">
        <v>0</v>
      </c>
      <c r="T488" s="295">
        <v>0</v>
      </c>
      <c r="U488" s="295">
        <v>0</v>
      </c>
      <c r="V488" s="295">
        <v>0</v>
      </c>
      <c r="W488" s="295">
        <v>0</v>
      </c>
      <c r="X488" s="295">
        <v>0</v>
      </c>
      <c r="Y488" s="411">
        <v>0</v>
      </c>
      <c r="Z488" s="411">
        <v>0.20200000000000001</v>
      </c>
      <c r="AA488" s="411">
        <v>0.71199999999999997</v>
      </c>
      <c r="AB488" s="411">
        <v>4.0000000000000001E-3</v>
      </c>
      <c r="AC488" s="411">
        <v>0</v>
      </c>
      <c r="AD488" s="411">
        <v>0</v>
      </c>
      <c r="AE488" s="411">
        <v>0</v>
      </c>
      <c r="AF488" s="411">
        <f t="shared" ref="AF488" si="889">AF487</f>
        <v>0</v>
      </c>
      <c r="AG488" s="411">
        <f t="shared" ref="AG488" si="890">AG487</f>
        <v>0</v>
      </c>
      <c r="AH488" s="411">
        <f t="shared" ref="AH488" si="891">AH487</f>
        <v>0</v>
      </c>
      <c r="AI488" s="411">
        <f t="shared" ref="AI488" si="892">AI487</f>
        <v>0</v>
      </c>
      <c r="AJ488" s="411">
        <f t="shared" ref="AJ488" si="893">AJ487</f>
        <v>0</v>
      </c>
      <c r="AK488" s="411">
        <f t="shared" ref="AK488" si="894">AK487</f>
        <v>0</v>
      </c>
      <c r="AL488" s="411">
        <f t="shared" ref="AL488" si="895">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63401</v>
      </c>
      <c r="E490" s="295">
        <v>63401</v>
      </c>
      <c r="F490" s="295">
        <v>63401</v>
      </c>
      <c r="G490" s="295">
        <v>62253</v>
      </c>
      <c r="H490" s="295">
        <v>41542</v>
      </c>
      <c r="I490" s="295">
        <v>29406</v>
      </c>
      <c r="J490" s="295">
        <v>14773</v>
      </c>
      <c r="K490" s="295">
        <v>14773</v>
      </c>
      <c r="L490" s="295">
        <v>14773</v>
      </c>
      <c r="M490" s="295">
        <v>14773</v>
      </c>
      <c r="N490" s="295">
        <v>12</v>
      </c>
      <c r="O490" s="295">
        <v>13</v>
      </c>
      <c r="P490" s="295">
        <v>13</v>
      </c>
      <c r="Q490" s="295">
        <v>13</v>
      </c>
      <c r="R490" s="295">
        <v>13</v>
      </c>
      <c r="S490" s="295">
        <v>10</v>
      </c>
      <c r="T490" s="295">
        <v>8</v>
      </c>
      <c r="U490" s="295">
        <v>6</v>
      </c>
      <c r="V490" s="295">
        <v>6</v>
      </c>
      <c r="W490" s="295">
        <v>6</v>
      </c>
      <c r="X490" s="295">
        <v>6</v>
      </c>
      <c r="Y490" s="426"/>
      <c r="Z490" s="410">
        <v>0.22</v>
      </c>
      <c r="AA490" s="410">
        <v>0.79</v>
      </c>
      <c r="AB490" s="410"/>
      <c r="AC490" s="410"/>
      <c r="AD490" s="410"/>
      <c r="AE490" s="410"/>
      <c r="AF490" s="415"/>
      <c r="AG490" s="415"/>
      <c r="AH490" s="415"/>
      <c r="AI490" s="415"/>
      <c r="AJ490" s="415"/>
      <c r="AK490" s="415"/>
      <c r="AL490" s="415"/>
      <c r="AM490" s="296">
        <f>SUM(Y490:AL490)</f>
        <v>1.01</v>
      </c>
    </row>
    <row r="491" spans="1:39"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0.22</v>
      </c>
      <c r="AA491" s="411">
        <v>0.79</v>
      </c>
      <c r="AB491" s="411">
        <v>0</v>
      </c>
      <c r="AC491" s="411">
        <v>0</v>
      </c>
      <c r="AD491" s="411">
        <v>0</v>
      </c>
      <c r="AE491" s="411">
        <v>0</v>
      </c>
      <c r="AF491" s="411">
        <f t="shared" ref="AF491" si="896">AF490</f>
        <v>0</v>
      </c>
      <c r="AG491" s="411">
        <f t="shared" ref="AG491" si="897">AG490</f>
        <v>0</v>
      </c>
      <c r="AH491" s="411">
        <f t="shared" ref="AH491" si="898">AH490</f>
        <v>0</v>
      </c>
      <c r="AI491" s="411">
        <f t="shared" ref="AI491" si="899">AI490</f>
        <v>0</v>
      </c>
      <c r="AJ491" s="411">
        <f t="shared" ref="AJ491" si="900">AJ490</f>
        <v>0</v>
      </c>
      <c r="AK491" s="411">
        <f t="shared" ref="AK491" si="901">AK490</f>
        <v>0</v>
      </c>
      <c r="AL491" s="411">
        <f t="shared" ref="AL491" si="90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v>0</v>
      </c>
      <c r="AC494" s="411">
        <v>0</v>
      </c>
      <c r="AD494" s="411">
        <v>0</v>
      </c>
      <c r="AE494" s="411">
        <v>0</v>
      </c>
      <c r="AF494" s="411">
        <f t="shared" ref="AF494" si="903">AF493</f>
        <v>0</v>
      </c>
      <c r="AG494" s="411">
        <f t="shared" ref="AG494" si="904">AG493</f>
        <v>0</v>
      </c>
      <c r="AH494" s="411">
        <f t="shared" ref="AH494" si="905">AH493</f>
        <v>0</v>
      </c>
      <c r="AI494" s="411">
        <f t="shared" ref="AI494" si="906">AI493</f>
        <v>0</v>
      </c>
      <c r="AJ494" s="411">
        <f t="shared" ref="AJ494" si="907">AJ493</f>
        <v>0</v>
      </c>
      <c r="AK494" s="411">
        <f t="shared" ref="AK494" si="908">AK493</f>
        <v>0</v>
      </c>
      <c r="AL494" s="411">
        <f t="shared" ref="AL494" si="909">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v>0</v>
      </c>
      <c r="AD497" s="411">
        <v>0</v>
      </c>
      <c r="AE497" s="411">
        <v>0</v>
      </c>
      <c r="AF497" s="411">
        <f t="shared" ref="AF497" si="910">AF496</f>
        <v>0</v>
      </c>
      <c r="AG497" s="411">
        <f t="shared" ref="AG497" si="911">AG496</f>
        <v>0</v>
      </c>
      <c r="AH497" s="411">
        <f t="shared" ref="AH497" si="912">AH496</f>
        <v>0</v>
      </c>
      <c r="AI497" s="411">
        <f t="shared" ref="AI497" si="913">AI496</f>
        <v>0</v>
      </c>
      <c r="AJ497" s="411">
        <f t="shared" ref="AJ497" si="914">AJ496</f>
        <v>0</v>
      </c>
      <c r="AK497" s="411">
        <f t="shared" ref="AK497" si="915">AK496</f>
        <v>0</v>
      </c>
      <c r="AL497" s="411">
        <f t="shared" ref="AL497" si="916">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v>0</v>
      </c>
      <c r="AD500" s="411">
        <v>0</v>
      </c>
      <c r="AE500" s="411">
        <v>0</v>
      </c>
      <c r="AF500" s="411">
        <f t="shared" ref="AF500" si="917">AF499</f>
        <v>0</v>
      </c>
      <c r="AG500" s="411">
        <f t="shared" ref="AG500" si="918">AG499</f>
        <v>0</v>
      </c>
      <c r="AH500" s="411">
        <f t="shared" ref="AH500" si="919">AH499</f>
        <v>0</v>
      </c>
      <c r="AI500" s="411">
        <f t="shared" ref="AI500" si="920">AI499</f>
        <v>0</v>
      </c>
      <c r="AJ500" s="411">
        <f t="shared" ref="AJ500" si="921">AJ499</f>
        <v>0</v>
      </c>
      <c r="AK500" s="411">
        <f t="shared" ref="AK500" si="922">AK499</f>
        <v>0</v>
      </c>
      <c r="AL500" s="411">
        <f t="shared" ref="AL500" si="923">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v>0</v>
      </c>
      <c r="AC503" s="411">
        <v>0</v>
      </c>
      <c r="AD503" s="411">
        <v>0</v>
      </c>
      <c r="AE503" s="411">
        <v>0</v>
      </c>
      <c r="AF503" s="411">
        <f t="shared" ref="AF503" si="924">AF502</f>
        <v>0</v>
      </c>
      <c r="AG503" s="411">
        <f t="shared" ref="AG503" si="925">AG502</f>
        <v>0</v>
      </c>
      <c r="AH503" s="411">
        <f t="shared" ref="AH503" si="926">AH502</f>
        <v>0</v>
      </c>
      <c r="AI503" s="411">
        <f t="shared" ref="AI503" si="927">AI502</f>
        <v>0</v>
      </c>
      <c r="AJ503" s="411">
        <f t="shared" ref="AJ503" si="928">AJ502</f>
        <v>0</v>
      </c>
      <c r="AK503" s="411">
        <f t="shared" ref="AK503" si="929">AK502</f>
        <v>0</v>
      </c>
      <c r="AL503" s="411">
        <f t="shared" ref="AL503" si="930">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v>65440</v>
      </c>
      <c r="E505" s="295">
        <v>65440</v>
      </c>
      <c r="F505" s="295">
        <v>65440</v>
      </c>
      <c r="G505" s="295">
        <v>0</v>
      </c>
      <c r="H505" s="295">
        <v>0</v>
      </c>
      <c r="I505" s="295">
        <v>0</v>
      </c>
      <c r="J505" s="295">
        <v>0</v>
      </c>
      <c r="K505" s="295">
        <v>0</v>
      </c>
      <c r="L505" s="295">
        <v>0</v>
      </c>
      <c r="M505" s="295">
        <v>0</v>
      </c>
      <c r="N505" s="295">
        <v>12</v>
      </c>
      <c r="O505" s="295">
        <v>0</v>
      </c>
      <c r="P505" s="295">
        <v>0</v>
      </c>
      <c r="Q505" s="295">
        <v>0</v>
      </c>
      <c r="R505" s="295">
        <v>0</v>
      </c>
      <c r="S505" s="295">
        <v>0</v>
      </c>
      <c r="T505" s="295">
        <v>0</v>
      </c>
      <c r="U505" s="295">
        <v>0</v>
      </c>
      <c r="V505" s="295">
        <v>0</v>
      </c>
      <c r="W505" s="295">
        <v>0</v>
      </c>
      <c r="X505" s="295">
        <v>0</v>
      </c>
      <c r="Y505" s="426"/>
      <c r="Z505" s="410"/>
      <c r="AA505" s="410"/>
      <c r="AB505" s="410">
        <v>1</v>
      </c>
      <c r="AC505" s="410"/>
      <c r="AD505" s="410"/>
      <c r="AE505" s="410"/>
      <c r="AF505" s="415"/>
      <c r="AG505" s="415"/>
      <c r="AH505" s="415"/>
      <c r="AI505" s="415"/>
      <c r="AJ505" s="415"/>
      <c r="AK505" s="415"/>
      <c r="AL505" s="415"/>
      <c r="AM505" s="296">
        <f>SUM(Y505:AL505)</f>
        <v>1</v>
      </c>
    </row>
    <row r="506" spans="1:39"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1</v>
      </c>
      <c r="AC506" s="411">
        <v>0</v>
      </c>
      <c r="AD506" s="411">
        <v>0</v>
      </c>
      <c r="AE506" s="411">
        <v>0</v>
      </c>
      <c r="AF506" s="411">
        <f t="shared" ref="AF506" si="931">AF505</f>
        <v>0</v>
      </c>
      <c r="AG506" s="411">
        <f t="shared" ref="AG506" si="932">AG505</f>
        <v>0</v>
      </c>
      <c r="AH506" s="411">
        <f t="shared" ref="AH506" si="933">AH505</f>
        <v>0</v>
      </c>
      <c r="AI506" s="411">
        <f t="shared" ref="AI506" si="934">AI505</f>
        <v>0</v>
      </c>
      <c r="AJ506" s="411">
        <f t="shared" ref="AJ506" si="935">AJ505</f>
        <v>0</v>
      </c>
      <c r="AK506" s="411">
        <f t="shared" ref="AK506" si="936">AK505</f>
        <v>0</v>
      </c>
      <c r="AL506" s="411">
        <f t="shared" ref="AL506" si="93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756" t="s">
        <v>771</v>
      </c>
      <c r="C509" s="291" t="s">
        <v>25</v>
      </c>
      <c r="D509" s="295">
        <v>519685</v>
      </c>
      <c r="E509" s="295">
        <v>519685</v>
      </c>
      <c r="F509" s="295">
        <v>519685</v>
      </c>
      <c r="G509" s="295">
        <v>519685</v>
      </c>
      <c r="H509" s="295">
        <v>519685</v>
      </c>
      <c r="I509" s="295">
        <v>519685</v>
      </c>
      <c r="J509" s="295">
        <v>519685</v>
      </c>
      <c r="K509" s="295">
        <v>519685</v>
      </c>
      <c r="L509" s="295">
        <v>519685</v>
      </c>
      <c r="M509" s="295">
        <v>519685</v>
      </c>
      <c r="N509" s="295">
        <v>0</v>
      </c>
      <c r="O509" s="295">
        <v>81</v>
      </c>
      <c r="P509" s="295">
        <v>81</v>
      </c>
      <c r="Q509" s="295">
        <v>81</v>
      </c>
      <c r="R509" s="295">
        <v>81</v>
      </c>
      <c r="S509" s="295">
        <v>81</v>
      </c>
      <c r="T509" s="295">
        <v>81</v>
      </c>
      <c r="U509" s="295">
        <v>81</v>
      </c>
      <c r="V509" s="295">
        <v>81</v>
      </c>
      <c r="W509" s="295">
        <v>81</v>
      </c>
      <c r="X509" s="295">
        <v>81</v>
      </c>
      <c r="Y509" s="426">
        <v>1</v>
      </c>
      <c r="Z509" s="410"/>
      <c r="AA509" s="410"/>
      <c r="AB509" s="410"/>
      <c r="AC509" s="410"/>
      <c r="AD509" s="410"/>
      <c r="AE509" s="410"/>
      <c r="AF509" s="415"/>
      <c r="AG509" s="415"/>
      <c r="AH509" s="415"/>
      <c r="AI509" s="415"/>
      <c r="AJ509" s="415"/>
      <c r="AK509" s="415"/>
      <c r="AL509" s="415"/>
      <c r="AM509" s="296">
        <f>SUM(Y509:AL509)</f>
        <v>1</v>
      </c>
    </row>
    <row r="510" spans="1:39"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1</v>
      </c>
      <c r="Z510" s="411">
        <v>0</v>
      </c>
      <c r="AA510" s="411">
        <v>0</v>
      </c>
      <c r="AB510" s="411">
        <v>0</v>
      </c>
      <c r="AC510" s="411">
        <v>0</v>
      </c>
      <c r="AD510" s="411">
        <v>0</v>
      </c>
      <c r="AE510" s="411">
        <v>0</v>
      </c>
      <c r="AF510" s="411">
        <f t="shared" ref="AF510" si="938">AF509</f>
        <v>0</v>
      </c>
      <c r="AG510" s="411">
        <f t="shared" ref="AG510" si="939">AG509</f>
        <v>0</v>
      </c>
      <c r="AH510" s="411">
        <f t="shared" ref="AH510" si="940">AH509</f>
        <v>0</v>
      </c>
      <c r="AI510" s="411">
        <f t="shared" ref="AI510" si="941">AI509</f>
        <v>0</v>
      </c>
      <c r="AJ510" s="411">
        <f t="shared" ref="AJ510" si="942">AJ509</f>
        <v>0</v>
      </c>
      <c r="AK510" s="411">
        <f t="shared" ref="AK510" si="943">AK509</f>
        <v>0</v>
      </c>
      <c r="AL510" s="411">
        <f t="shared" ref="AL510" si="944">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v>0</v>
      </c>
      <c r="AC513" s="411">
        <v>0</v>
      </c>
      <c r="AD513" s="411">
        <v>0</v>
      </c>
      <c r="AE513" s="411">
        <v>0</v>
      </c>
      <c r="AF513" s="411">
        <f t="shared" ref="AF513" si="945">AF512</f>
        <v>0</v>
      </c>
      <c r="AG513" s="411">
        <f t="shared" ref="AG513" si="946">AG512</f>
        <v>0</v>
      </c>
      <c r="AH513" s="411">
        <f t="shared" ref="AH513" si="947">AH512</f>
        <v>0</v>
      </c>
      <c r="AI513" s="411">
        <f t="shared" ref="AI513" si="948">AI512</f>
        <v>0</v>
      </c>
      <c r="AJ513" s="411">
        <f t="shared" ref="AJ513" si="949">AJ512</f>
        <v>0</v>
      </c>
      <c r="AK513" s="411">
        <f t="shared" ref="AK513" si="950">AK512</f>
        <v>0</v>
      </c>
      <c r="AL513" s="411">
        <f t="shared" ref="AL513" si="951">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0</v>
      </c>
      <c r="Z516" s="411">
        <v>0</v>
      </c>
      <c r="AA516" s="411">
        <v>0</v>
      </c>
      <c r="AB516" s="411">
        <v>0</v>
      </c>
      <c r="AC516" s="411">
        <v>0</v>
      </c>
      <c r="AD516" s="411">
        <v>0</v>
      </c>
      <c r="AE516" s="411">
        <v>0</v>
      </c>
      <c r="AF516" s="411">
        <f t="shared" ref="AF516" si="952">AF515</f>
        <v>0</v>
      </c>
      <c r="AG516" s="411">
        <f t="shared" ref="AG516" si="953">AG515</f>
        <v>0</v>
      </c>
      <c r="AH516" s="411">
        <f t="shared" ref="AH516" si="954">AH515</f>
        <v>0</v>
      </c>
      <c r="AI516" s="411">
        <f t="shared" ref="AI516" si="955">AI515</f>
        <v>0</v>
      </c>
      <c r="AJ516" s="411">
        <f t="shared" ref="AJ516" si="956">AJ515</f>
        <v>0</v>
      </c>
      <c r="AK516" s="411">
        <f t="shared" ref="AK516" si="957">AK515</f>
        <v>0</v>
      </c>
      <c r="AL516" s="411">
        <f t="shared" ref="AL516" si="958">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532">
        <v>36</v>
      </c>
      <c r="B519" s="756" t="s">
        <v>772</v>
      </c>
      <c r="C519" s="291" t="s">
        <v>25</v>
      </c>
      <c r="D519" s="295">
        <v>63082</v>
      </c>
      <c r="E519" s="295">
        <v>63082</v>
      </c>
      <c r="F519" s="295">
        <v>63082</v>
      </c>
      <c r="G519" s="295">
        <v>63082</v>
      </c>
      <c r="H519" s="295">
        <v>62522</v>
      </c>
      <c r="I519" s="295">
        <v>60848</v>
      </c>
      <c r="J519" s="295">
        <v>60848</v>
      </c>
      <c r="K519" s="295">
        <v>60848</v>
      </c>
      <c r="L519" s="295">
        <v>60848</v>
      </c>
      <c r="M519" s="295">
        <v>60848</v>
      </c>
      <c r="N519" s="295">
        <v>0</v>
      </c>
      <c r="O519" s="295">
        <v>12</v>
      </c>
      <c r="P519" s="295">
        <v>12</v>
      </c>
      <c r="Q519" s="295">
        <v>12</v>
      </c>
      <c r="R519" s="295">
        <v>12</v>
      </c>
      <c r="S519" s="295">
        <v>12</v>
      </c>
      <c r="T519" s="295">
        <v>12</v>
      </c>
      <c r="U519" s="295">
        <v>12</v>
      </c>
      <c r="V519" s="295">
        <v>12</v>
      </c>
      <c r="W519" s="295">
        <v>12</v>
      </c>
      <c r="X519" s="295">
        <v>12</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11">
        <v>1</v>
      </c>
      <c r="Z520" s="411">
        <v>0</v>
      </c>
      <c r="AA520" s="411">
        <v>0</v>
      </c>
      <c r="AB520" s="411">
        <v>0</v>
      </c>
      <c r="AC520" s="411">
        <v>0</v>
      </c>
      <c r="AD520" s="411">
        <v>0</v>
      </c>
      <c r="AE520" s="411">
        <v>0</v>
      </c>
      <c r="AF520" s="411">
        <f t="shared" ref="AF520" si="959">AF519</f>
        <v>0</v>
      </c>
      <c r="AG520" s="411">
        <f t="shared" ref="AG520" si="960">AG519</f>
        <v>0</v>
      </c>
      <c r="AH520" s="411">
        <f t="shared" ref="AH520" si="961">AH519</f>
        <v>0</v>
      </c>
      <c r="AI520" s="411">
        <f t="shared" ref="AI520" si="962">AI519</f>
        <v>0</v>
      </c>
      <c r="AJ520" s="411">
        <f t="shared" ref="AJ520" si="963">AJ519</f>
        <v>0</v>
      </c>
      <c r="AK520" s="411">
        <f t="shared" ref="AK520" si="964">AK519</f>
        <v>0</v>
      </c>
      <c r="AL520" s="411">
        <f t="shared" ref="AL520" si="965">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756" t="s">
        <v>773</v>
      </c>
      <c r="C522" s="291" t="s">
        <v>25</v>
      </c>
      <c r="D522" s="295">
        <v>64997</v>
      </c>
      <c r="E522" s="295">
        <v>64997</v>
      </c>
      <c r="F522" s="295">
        <v>64997</v>
      </c>
      <c r="G522" s="295">
        <v>64997</v>
      </c>
      <c r="H522" s="295">
        <v>64997</v>
      </c>
      <c r="I522" s="295">
        <v>64997</v>
      </c>
      <c r="J522" s="295">
        <v>64997</v>
      </c>
      <c r="K522" s="295">
        <v>64997</v>
      </c>
      <c r="L522" s="295">
        <v>64997</v>
      </c>
      <c r="M522" s="295">
        <v>64997</v>
      </c>
      <c r="N522" s="295">
        <v>0</v>
      </c>
      <c r="O522" s="295">
        <v>4</v>
      </c>
      <c r="P522" s="295">
        <v>4</v>
      </c>
      <c r="Q522" s="295">
        <v>4</v>
      </c>
      <c r="R522" s="295">
        <v>4</v>
      </c>
      <c r="S522" s="295">
        <v>4</v>
      </c>
      <c r="T522" s="295">
        <v>4</v>
      </c>
      <c r="U522" s="295">
        <v>4</v>
      </c>
      <c r="V522" s="295">
        <v>4</v>
      </c>
      <c r="W522" s="295">
        <v>4</v>
      </c>
      <c r="X522" s="295">
        <v>4</v>
      </c>
      <c r="Y522" s="426"/>
      <c r="Z522" s="410">
        <v>1</v>
      </c>
      <c r="AA522" s="410"/>
      <c r="AB522" s="410"/>
      <c r="AC522" s="410"/>
      <c r="AD522" s="410"/>
      <c r="AE522" s="410"/>
      <c r="AF522" s="415"/>
      <c r="AG522" s="415"/>
      <c r="AH522" s="415"/>
      <c r="AI522" s="415"/>
      <c r="AJ522" s="415"/>
      <c r="AK522" s="415"/>
      <c r="AL522" s="415"/>
      <c r="AM522" s="296">
        <f>SUM(Y522:AL522)</f>
        <v>1</v>
      </c>
    </row>
    <row r="523" spans="1:39" outlineLevel="1">
      <c r="A523" s="532"/>
      <c r="B523" s="431" t="s">
        <v>308</v>
      </c>
      <c r="C523" s="291" t="s">
        <v>163</v>
      </c>
      <c r="D523" s="295"/>
      <c r="E523" s="295"/>
      <c r="F523" s="295"/>
      <c r="G523" s="295"/>
      <c r="H523" s="295"/>
      <c r="I523" s="295"/>
      <c r="J523" s="295"/>
      <c r="K523" s="295"/>
      <c r="L523" s="295"/>
      <c r="M523" s="295"/>
      <c r="N523" s="295">
        <v>0</v>
      </c>
      <c r="O523" s="295"/>
      <c r="P523" s="295"/>
      <c r="Q523" s="295"/>
      <c r="R523" s="295"/>
      <c r="S523" s="295"/>
      <c r="T523" s="295"/>
      <c r="U523" s="295"/>
      <c r="V523" s="295"/>
      <c r="W523" s="295"/>
      <c r="X523" s="295"/>
      <c r="Y523" s="411">
        <v>0</v>
      </c>
      <c r="Z523" s="411">
        <v>1</v>
      </c>
      <c r="AA523" s="411">
        <v>0</v>
      </c>
      <c r="AB523" s="411">
        <v>0</v>
      </c>
      <c r="AC523" s="411">
        <v>0</v>
      </c>
      <c r="AD523" s="411">
        <v>0</v>
      </c>
      <c r="AE523" s="411">
        <v>0</v>
      </c>
      <c r="AF523" s="411">
        <f t="shared" ref="AF523" si="966">AF522</f>
        <v>0</v>
      </c>
      <c r="AG523" s="411">
        <f t="shared" ref="AG523" si="967">AG522</f>
        <v>0</v>
      </c>
      <c r="AH523" s="411">
        <f t="shared" ref="AH523" si="968">AH522</f>
        <v>0</v>
      </c>
      <c r="AI523" s="411">
        <f t="shared" ref="AI523" si="969">AI522</f>
        <v>0</v>
      </c>
      <c r="AJ523" s="411">
        <f t="shared" ref="AJ523" si="970">AJ522</f>
        <v>0</v>
      </c>
      <c r="AK523" s="411">
        <f t="shared" ref="AK523" si="971">AK522</f>
        <v>0</v>
      </c>
      <c r="AL523" s="411">
        <f t="shared" ref="AL523" si="97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38</v>
      </c>
      <c r="B525" s="757" t="s">
        <v>774</v>
      </c>
      <c r="C525" s="291" t="s">
        <v>25</v>
      </c>
      <c r="D525" s="295"/>
      <c r="E525" s="295"/>
      <c r="F525" s="295"/>
      <c r="G525" s="295"/>
      <c r="H525" s="295"/>
      <c r="I525" s="295"/>
      <c r="J525" s="295"/>
      <c r="K525" s="295"/>
      <c r="L525" s="295"/>
      <c r="M525" s="295"/>
      <c r="N525" s="295">
        <v>0</v>
      </c>
      <c r="O525" s="295"/>
      <c r="P525" s="295"/>
      <c r="Q525" s="295"/>
      <c r="R525" s="295"/>
      <c r="S525" s="295"/>
      <c r="T525" s="295"/>
      <c r="U525" s="295"/>
      <c r="V525" s="295"/>
      <c r="W525" s="295"/>
      <c r="X525" s="295"/>
      <c r="Y525" s="426">
        <v>1</v>
      </c>
      <c r="Z525" s="410"/>
      <c r="AA525" s="410"/>
      <c r="AB525" s="410"/>
      <c r="AC525" s="410"/>
      <c r="AD525" s="410"/>
      <c r="AE525" s="410"/>
      <c r="AF525" s="415"/>
      <c r="AG525" s="415"/>
      <c r="AH525" s="415"/>
      <c r="AI525" s="415"/>
      <c r="AJ525" s="415"/>
      <c r="AK525" s="415"/>
      <c r="AL525" s="415"/>
      <c r="AM525" s="296">
        <f>SUM(Y525:AL525)</f>
        <v>1</v>
      </c>
    </row>
    <row r="526" spans="1:39" outlineLevel="1">
      <c r="A526" s="532"/>
      <c r="B526" s="431" t="s">
        <v>308</v>
      </c>
      <c r="C526" s="291" t="s">
        <v>163</v>
      </c>
      <c r="D526" s="295">
        <v>7410.9000000000024</v>
      </c>
      <c r="E526" s="295">
        <v>7410.9000000000024</v>
      </c>
      <c r="F526" s="295">
        <v>7410.9000000000024</v>
      </c>
      <c r="G526" s="295">
        <v>7410.9000000000024</v>
      </c>
      <c r="H526" s="295">
        <v>0</v>
      </c>
      <c r="I526" s="295">
        <v>0</v>
      </c>
      <c r="J526" s="295">
        <v>0</v>
      </c>
      <c r="K526" s="295">
        <v>0</v>
      </c>
      <c r="L526" s="295">
        <v>0</v>
      </c>
      <c r="M526" s="295">
        <v>0</v>
      </c>
      <c r="N526" s="295">
        <v>0</v>
      </c>
      <c r="O526" s="295"/>
      <c r="P526" s="295"/>
      <c r="Q526" s="295"/>
      <c r="R526" s="295"/>
      <c r="S526" s="295"/>
      <c r="T526" s="295"/>
      <c r="U526" s="295"/>
      <c r="V526" s="295"/>
      <c r="W526" s="295"/>
      <c r="X526" s="295"/>
      <c r="Y526" s="411">
        <v>1</v>
      </c>
      <c r="Z526" s="411">
        <v>0</v>
      </c>
      <c r="AA526" s="411">
        <v>0</v>
      </c>
      <c r="AB526" s="411">
        <v>0</v>
      </c>
      <c r="AC526" s="411">
        <v>0</v>
      </c>
      <c r="AD526" s="411">
        <v>0</v>
      </c>
      <c r="AE526" s="411">
        <v>0</v>
      </c>
      <c r="AF526" s="411">
        <f t="shared" ref="AF526" si="973">AF525</f>
        <v>0</v>
      </c>
      <c r="AG526" s="411">
        <f t="shared" ref="AG526" si="974">AG525</f>
        <v>0</v>
      </c>
      <c r="AH526" s="411">
        <f t="shared" ref="AH526" si="975">AH525</f>
        <v>0</v>
      </c>
      <c r="AI526" s="411">
        <f t="shared" ref="AI526" si="976">AI525</f>
        <v>0</v>
      </c>
      <c r="AJ526" s="411">
        <f t="shared" ref="AJ526" si="977">AJ525</f>
        <v>0</v>
      </c>
      <c r="AK526" s="411">
        <f t="shared" ref="AK526" si="978">AK525</f>
        <v>0</v>
      </c>
      <c r="AL526" s="411">
        <f t="shared" ref="AL526" si="979">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v>0</v>
      </c>
      <c r="O529" s="295"/>
      <c r="P529" s="295"/>
      <c r="Q529" s="295"/>
      <c r="R529" s="295"/>
      <c r="S529" s="295"/>
      <c r="T529" s="295"/>
      <c r="U529" s="295"/>
      <c r="V529" s="295"/>
      <c r="W529" s="295"/>
      <c r="X529" s="295"/>
      <c r="Y529" s="411">
        <v>0</v>
      </c>
      <c r="Z529" s="411">
        <v>0</v>
      </c>
      <c r="AA529" s="411">
        <v>0</v>
      </c>
      <c r="AB529" s="411">
        <v>0</v>
      </c>
      <c r="AC529" s="411">
        <v>0</v>
      </c>
      <c r="AD529" s="411">
        <v>0</v>
      </c>
      <c r="AE529" s="411">
        <v>0</v>
      </c>
      <c r="AF529" s="411">
        <f t="shared" ref="AF529" si="980">AF528</f>
        <v>0</v>
      </c>
      <c r="AG529" s="411">
        <f t="shared" ref="AG529" si="981">AG528</f>
        <v>0</v>
      </c>
      <c r="AH529" s="411">
        <f t="shared" ref="AH529" si="982">AH528</f>
        <v>0</v>
      </c>
      <c r="AI529" s="411">
        <f t="shared" ref="AI529" si="983">AI528</f>
        <v>0</v>
      </c>
      <c r="AJ529" s="411">
        <f t="shared" ref="AJ529" si="984">AJ528</f>
        <v>0</v>
      </c>
      <c r="AK529" s="411">
        <f t="shared" ref="AK529" si="985">AK528</f>
        <v>0</v>
      </c>
      <c r="AL529" s="411">
        <f t="shared" ref="AL529" si="986">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v>0</v>
      </c>
      <c r="O532" s="295"/>
      <c r="P532" s="295"/>
      <c r="Q532" s="295"/>
      <c r="R532" s="295"/>
      <c r="S532" s="295"/>
      <c r="T532" s="295"/>
      <c r="U532" s="295"/>
      <c r="V532" s="295"/>
      <c r="W532" s="295"/>
      <c r="X532" s="295"/>
      <c r="Y532" s="411">
        <v>0</v>
      </c>
      <c r="Z532" s="411">
        <v>0</v>
      </c>
      <c r="AA532" s="411">
        <v>0</v>
      </c>
      <c r="AB532" s="411">
        <v>0</v>
      </c>
      <c r="AC532" s="411">
        <v>0</v>
      </c>
      <c r="AD532" s="411">
        <v>0</v>
      </c>
      <c r="AE532" s="411">
        <v>0</v>
      </c>
      <c r="AF532" s="411">
        <f t="shared" ref="AF532" si="987">AF531</f>
        <v>0</v>
      </c>
      <c r="AG532" s="411">
        <f t="shared" ref="AG532" si="988">AG531</f>
        <v>0</v>
      </c>
      <c r="AH532" s="411">
        <f t="shared" ref="AH532" si="989">AH531</f>
        <v>0</v>
      </c>
      <c r="AI532" s="411">
        <f t="shared" ref="AI532" si="990">AI531</f>
        <v>0</v>
      </c>
      <c r="AJ532" s="411">
        <f t="shared" ref="AJ532" si="991">AJ531</f>
        <v>0</v>
      </c>
      <c r="AK532" s="411">
        <f t="shared" ref="AK532" si="992">AK531</f>
        <v>0</v>
      </c>
      <c r="AL532" s="411">
        <f t="shared" ref="AL532" si="993">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v>0</v>
      </c>
      <c r="O535" s="295"/>
      <c r="P535" s="295"/>
      <c r="Q535" s="295"/>
      <c r="R535" s="295"/>
      <c r="S535" s="295"/>
      <c r="T535" s="295"/>
      <c r="U535" s="295"/>
      <c r="V535" s="295"/>
      <c r="W535" s="295"/>
      <c r="X535" s="295"/>
      <c r="Y535" s="411">
        <v>0</v>
      </c>
      <c r="Z535" s="411">
        <v>0</v>
      </c>
      <c r="AA535" s="411">
        <v>0</v>
      </c>
      <c r="AB535" s="411">
        <v>0</v>
      </c>
      <c r="AC535" s="411">
        <v>0</v>
      </c>
      <c r="AD535" s="411">
        <v>0</v>
      </c>
      <c r="AE535" s="411">
        <v>0</v>
      </c>
      <c r="AF535" s="411">
        <f t="shared" ref="AF535" si="994">AF534</f>
        <v>0</v>
      </c>
      <c r="AG535" s="411">
        <f t="shared" ref="AG535" si="995">AG534</f>
        <v>0</v>
      </c>
      <c r="AH535" s="411">
        <f t="shared" ref="AH535" si="996">AH534</f>
        <v>0</v>
      </c>
      <c r="AI535" s="411">
        <f t="shared" ref="AI535" si="997">AI534</f>
        <v>0</v>
      </c>
      <c r="AJ535" s="411">
        <f t="shared" ref="AJ535" si="998">AJ534</f>
        <v>0</v>
      </c>
      <c r="AK535" s="411">
        <f t="shared" ref="AK535" si="999">AK534</f>
        <v>0</v>
      </c>
      <c r="AL535" s="411">
        <f t="shared" ref="AL535" si="1000">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v>0</v>
      </c>
      <c r="Z538" s="411">
        <v>0</v>
      </c>
      <c r="AA538" s="411">
        <v>0</v>
      </c>
      <c r="AB538" s="411">
        <v>0</v>
      </c>
      <c r="AC538" s="411">
        <v>0</v>
      </c>
      <c r="AD538" s="411">
        <v>0</v>
      </c>
      <c r="AE538" s="411">
        <v>0</v>
      </c>
      <c r="AF538" s="411">
        <f t="shared" ref="AF538" si="1001">AF537</f>
        <v>0</v>
      </c>
      <c r="AG538" s="411">
        <f t="shared" ref="AG538" si="1002">AG537</f>
        <v>0</v>
      </c>
      <c r="AH538" s="411">
        <f t="shared" ref="AH538" si="1003">AH537</f>
        <v>0</v>
      </c>
      <c r="AI538" s="411">
        <f t="shared" ref="AI538" si="1004">AI537</f>
        <v>0</v>
      </c>
      <c r="AJ538" s="411">
        <f t="shared" ref="AJ538" si="1005">AJ537</f>
        <v>0</v>
      </c>
      <c r="AK538" s="411">
        <f t="shared" ref="AK538" si="1006">AK537</f>
        <v>0</v>
      </c>
      <c r="AL538" s="411">
        <f t="shared" ref="AL538" si="10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0</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v>0</v>
      </c>
      <c r="O541" s="295"/>
      <c r="P541" s="295"/>
      <c r="Q541" s="295"/>
      <c r="R541" s="295"/>
      <c r="S541" s="295"/>
      <c r="T541" s="295"/>
      <c r="U541" s="295"/>
      <c r="V541" s="295"/>
      <c r="W541" s="295"/>
      <c r="X541" s="295"/>
      <c r="Y541" s="411">
        <v>0</v>
      </c>
      <c r="Z541" s="411">
        <v>0</v>
      </c>
      <c r="AA541" s="411">
        <v>0</v>
      </c>
      <c r="AB541" s="411">
        <v>0</v>
      </c>
      <c r="AC541" s="411">
        <v>0</v>
      </c>
      <c r="AD541" s="411">
        <v>0</v>
      </c>
      <c r="AE541" s="411">
        <v>0</v>
      </c>
      <c r="AF541" s="411">
        <f t="shared" ref="AF541" si="1008">AF540</f>
        <v>0</v>
      </c>
      <c r="AG541" s="411">
        <f t="shared" ref="AG541" si="1009">AG540</f>
        <v>0</v>
      </c>
      <c r="AH541" s="411">
        <f t="shared" ref="AH541" si="1010">AH540</f>
        <v>0</v>
      </c>
      <c r="AI541" s="411">
        <f t="shared" ref="AI541" si="1011">AI540</f>
        <v>0</v>
      </c>
      <c r="AJ541" s="411">
        <f t="shared" ref="AJ541" si="1012">AJ540</f>
        <v>0</v>
      </c>
      <c r="AK541" s="411">
        <f t="shared" ref="AK541" si="1013">AK540</f>
        <v>0</v>
      </c>
      <c r="AL541" s="411">
        <f t="shared" ref="AL541" si="1014">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0</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v>0</v>
      </c>
      <c r="O544" s="295"/>
      <c r="P544" s="295"/>
      <c r="Q544" s="295"/>
      <c r="R544" s="295"/>
      <c r="S544" s="295"/>
      <c r="T544" s="295"/>
      <c r="U544" s="295"/>
      <c r="V544" s="295"/>
      <c r="W544" s="295"/>
      <c r="X544" s="295"/>
      <c r="Y544" s="411">
        <v>0</v>
      </c>
      <c r="Z544" s="411">
        <v>0</v>
      </c>
      <c r="AA544" s="411">
        <v>0</v>
      </c>
      <c r="AB544" s="411">
        <v>0</v>
      </c>
      <c r="AC544" s="411">
        <v>0</v>
      </c>
      <c r="AD544" s="411">
        <v>0</v>
      </c>
      <c r="AE544" s="411">
        <v>0</v>
      </c>
      <c r="AF544" s="411">
        <f t="shared" ref="AF544" si="1015">AF543</f>
        <v>0</v>
      </c>
      <c r="AG544" s="411">
        <f t="shared" ref="AG544" si="1016">AG543</f>
        <v>0</v>
      </c>
      <c r="AH544" s="411">
        <f t="shared" ref="AH544" si="1017">AH543</f>
        <v>0</v>
      </c>
      <c r="AI544" s="411">
        <f t="shared" ref="AI544" si="1018">AI543</f>
        <v>0</v>
      </c>
      <c r="AJ544" s="411">
        <f t="shared" ref="AJ544" si="1019">AJ543</f>
        <v>0</v>
      </c>
      <c r="AK544" s="411">
        <f t="shared" ref="AK544" si="1020">AK543</f>
        <v>0</v>
      </c>
      <c r="AL544" s="411">
        <f t="shared" ref="AL544" si="1021">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0</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v>0</v>
      </c>
      <c r="O547" s="295"/>
      <c r="P547" s="295"/>
      <c r="Q547" s="295"/>
      <c r="R547" s="295"/>
      <c r="S547" s="295"/>
      <c r="T547" s="295"/>
      <c r="U547" s="295"/>
      <c r="V547" s="295"/>
      <c r="W547" s="295"/>
      <c r="X547" s="295"/>
      <c r="Y547" s="411">
        <v>0</v>
      </c>
      <c r="Z547" s="411">
        <v>0</v>
      </c>
      <c r="AA547" s="411">
        <v>0</v>
      </c>
      <c r="AB547" s="411">
        <v>0</v>
      </c>
      <c r="AC547" s="411">
        <v>0</v>
      </c>
      <c r="AD547" s="411">
        <v>0</v>
      </c>
      <c r="AE547" s="411">
        <v>0</v>
      </c>
      <c r="AF547" s="411">
        <f t="shared" ref="AF547" si="1022">AF546</f>
        <v>0</v>
      </c>
      <c r="AG547" s="411">
        <f t="shared" ref="AG547" si="1023">AG546</f>
        <v>0</v>
      </c>
      <c r="AH547" s="411">
        <f t="shared" ref="AH547" si="1024">AH546</f>
        <v>0</v>
      </c>
      <c r="AI547" s="411">
        <f t="shared" ref="AI547" si="1025">AI546</f>
        <v>0</v>
      </c>
      <c r="AJ547" s="411">
        <f t="shared" ref="AJ547" si="1026">AJ546</f>
        <v>0</v>
      </c>
      <c r="AK547" s="411">
        <f t="shared" ref="AK547" si="1027">AK546</f>
        <v>0</v>
      </c>
      <c r="AL547" s="411">
        <f t="shared" ref="AL547" si="1028">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0</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v>0</v>
      </c>
      <c r="O550" s="295"/>
      <c r="P550" s="295"/>
      <c r="Q550" s="295"/>
      <c r="R550" s="295"/>
      <c r="S550" s="295"/>
      <c r="T550" s="295"/>
      <c r="U550" s="295"/>
      <c r="V550" s="295"/>
      <c r="W550" s="295"/>
      <c r="X550" s="295"/>
      <c r="Y550" s="411">
        <v>0</v>
      </c>
      <c r="Z550" s="411">
        <v>0</v>
      </c>
      <c r="AA550" s="411">
        <v>0</v>
      </c>
      <c r="AB550" s="411">
        <v>0</v>
      </c>
      <c r="AC550" s="411">
        <v>0</v>
      </c>
      <c r="AD550" s="411">
        <v>0</v>
      </c>
      <c r="AE550" s="411">
        <v>0</v>
      </c>
      <c r="AF550" s="411">
        <f t="shared" ref="AF550" si="1029">AF549</f>
        <v>0</v>
      </c>
      <c r="AG550" s="411">
        <f t="shared" ref="AG550" si="1030">AG549</f>
        <v>0</v>
      </c>
      <c r="AH550" s="411">
        <f t="shared" ref="AH550" si="1031">AH549</f>
        <v>0</v>
      </c>
      <c r="AI550" s="411">
        <f t="shared" ref="AI550" si="1032">AI549</f>
        <v>0</v>
      </c>
      <c r="AJ550" s="411">
        <f t="shared" ref="AJ550" si="1033">AJ549</f>
        <v>0</v>
      </c>
      <c r="AK550" s="411">
        <f t="shared" ref="AK550" si="1034">AK549</f>
        <v>0</v>
      </c>
      <c r="AL550" s="411">
        <f t="shared" ref="AL550" si="1035">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0</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v>0</v>
      </c>
      <c r="O553" s="295"/>
      <c r="P553" s="295"/>
      <c r="Q553" s="295"/>
      <c r="R553" s="295"/>
      <c r="S553" s="295"/>
      <c r="T553" s="295"/>
      <c r="U553" s="295"/>
      <c r="V553" s="295"/>
      <c r="W553" s="295"/>
      <c r="X553" s="295"/>
      <c r="Y553" s="411">
        <v>0</v>
      </c>
      <c r="Z553" s="411">
        <v>0</v>
      </c>
      <c r="AA553" s="411">
        <v>0</v>
      </c>
      <c r="AB553" s="411">
        <v>0</v>
      </c>
      <c r="AC553" s="411">
        <v>0</v>
      </c>
      <c r="AD553" s="411">
        <v>0</v>
      </c>
      <c r="AE553" s="411">
        <v>0</v>
      </c>
      <c r="AF553" s="411">
        <f t="shared" ref="AF553" si="1036">AF552</f>
        <v>0</v>
      </c>
      <c r="AG553" s="411">
        <f t="shared" ref="AG553" si="1037">AG552</f>
        <v>0</v>
      </c>
      <c r="AH553" s="411">
        <f t="shared" ref="AH553" si="1038">AH552</f>
        <v>0</v>
      </c>
      <c r="AI553" s="411">
        <f t="shared" ref="AI553" si="1039">AI552</f>
        <v>0</v>
      </c>
      <c r="AJ553" s="411">
        <f t="shared" ref="AJ553" si="1040">AJ552</f>
        <v>0</v>
      </c>
      <c r="AK553" s="411">
        <f t="shared" ref="AK553" si="1041">AK552</f>
        <v>0</v>
      </c>
      <c r="AL553" s="411">
        <f t="shared" ref="AL553" si="104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0</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v>0</v>
      </c>
      <c r="O556" s="295"/>
      <c r="P556" s="295"/>
      <c r="Q556" s="295"/>
      <c r="R556" s="295"/>
      <c r="S556" s="295"/>
      <c r="T556" s="295"/>
      <c r="U556" s="295"/>
      <c r="V556" s="295"/>
      <c r="W556" s="295"/>
      <c r="X556" s="295"/>
      <c r="Y556" s="411">
        <v>0</v>
      </c>
      <c r="Z556" s="411">
        <v>0</v>
      </c>
      <c r="AA556" s="411">
        <v>0</v>
      </c>
      <c r="AB556" s="411">
        <v>0</v>
      </c>
      <c r="AC556" s="411">
        <v>0</v>
      </c>
      <c r="AD556" s="411">
        <v>0</v>
      </c>
      <c r="AE556" s="411">
        <v>0</v>
      </c>
      <c r="AF556" s="411">
        <f t="shared" ref="AF556" si="1043">AF555</f>
        <v>0</v>
      </c>
      <c r="AG556" s="411">
        <f t="shared" ref="AG556" si="1044">AG555</f>
        <v>0</v>
      </c>
      <c r="AH556" s="411">
        <f t="shared" ref="AH556" si="1045">AH555</f>
        <v>0</v>
      </c>
      <c r="AI556" s="411">
        <f t="shared" ref="AI556" si="1046">AI555</f>
        <v>0</v>
      </c>
      <c r="AJ556" s="411">
        <f t="shared" ref="AJ556" si="1047">AJ555</f>
        <v>0</v>
      </c>
      <c r="AK556" s="411">
        <f t="shared" ref="AK556" si="1048">AK555</f>
        <v>0</v>
      </c>
      <c r="AL556" s="411">
        <f t="shared" ref="AL556" si="1049">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0</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v>0</v>
      </c>
      <c r="O559" s="295"/>
      <c r="P559" s="295"/>
      <c r="Q559" s="295"/>
      <c r="R559" s="295"/>
      <c r="S559" s="295"/>
      <c r="T559" s="295"/>
      <c r="U559" s="295"/>
      <c r="V559" s="295"/>
      <c r="W559" s="295"/>
      <c r="X559" s="295"/>
      <c r="Y559" s="411">
        <v>0</v>
      </c>
      <c r="Z559" s="411">
        <v>0</v>
      </c>
      <c r="AA559" s="411">
        <v>0</v>
      </c>
      <c r="AB559" s="411">
        <v>0</v>
      </c>
      <c r="AC559" s="411">
        <v>0</v>
      </c>
      <c r="AD559" s="411">
        <v>0</v>
      </c>
      <c r="AE559" s="411">
        <v>0</v>
      </c>
      <c r="AF559" s="411">
        <f t="shared" ref="AF559" si="1050">AF558</f>
        <v>0</v>
      </c>
      <c r="AG559" s="411">
        <f t="shared" ref="AG559" si="1051">AG558</f>
        <v>0</v>
      </c>
      <c r="AH559" s="411">
        <f t="shared" ref="AH559" si="1052">AH558</f>
        <v>0</v>
      </c>
      <c r="AI559" s="411">
        <f t="shared" ref="AI559" si="1053">AI558</f>
        <v>0</v>
      </c>
      <c r="AJ559" s="411">
        <f t="shared" ref="AJ559" si="1054">AJ558</f>
        <v>0</v>
      </c>
      <c r="AK559" s="411">
        <f t="shared" ref="AK559" si="1055">AK558</f>
        <v>0</v>
      </c>
      <c r="AL559" s="411">
        <f t="shared" ref="AL559" si="1056">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12199921.279612243</v>
      </c>
      <c r="E561" s="329"/>
      <c r="F561" s="329"/>
      <c r="G561" s="329"/>
      <c r="H561" s="329"/>
      <c r="I561" s="329"/>
      <c r="J561" s="329"/>
      <c r="K561" s="329"/>
      <c r="L561" s="329"/>
      <c r="M561" s="329"/>
      <c r="N561" s="329"/>
      <c r="O561" s="329">
        <f>SUM(O404:O559)</f>
        <v>1658.5106831104854</v>
      </c>
      <c r="P561" s="329"/>
      <c r="Q561" s="329"/>
      <c r="R561" s="329"/>
      <c r="S561" s="329"/>
      <c r="T561" s="329"/>
      <c r="U561" s="329"/>
      <c r="V561" s="329"/>
      <c r="W561" s="329"/>
      <c r="X561" s="329"/>
      <c r="Y561" s="329">
        <f>IF(Y402="kWh",SUMPRODUCT(D404:D559,Y404:Y559))</f>
        <v>7237136.7586928606</v>
      </c>
      <c r="Z561" s="329">
        <f>IF(Z402="kWh",SUMPRODUCT(D404:D559,Z404:Z559))</f>
        <v>1146544.6832257153</v>
      </c>
      <c r="AA561" s="329">
        <f>IF(AA402="kw",SUMPRODUCT(N404:N559,O404:O559,AA404:AA559),SUMPRODUCT(D404:D559,AA404:AA559))</f>
        <v>8151.9800396690462</v>
      </c>
      <c r="AB561" s="329">
        <f>IF(AB402="kw",SUMPRODUCT(N404:N559,O404:O559,AB404:AB559),SUMPRODUCT(D404:D559,AB404:AB559))</f>
        <v>45.105281121736219</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4162607</v>
      </c>
      <c r="Z562" s="392">
        <f>HLOOKUP(Z218,'2. LRAMVA Threshold'!$B$42:$Q$53,9,FALSE)</f>
        <v>1601705</v>
      </c>
      <c r="AA562" s="392">
        <f>HLOOKUP(AA218,'2. LRAMVA Threshold'!$B$42:$Q$53,9,FALSE)</f>
        <v>1126</v>
      </c>
      <c r="AB562" s="392">
        <f>HLOOKUP(AB218,'2. LRAMVA Threshold'!$B$42:$Q$53,9,FALSE)</f>
        <v>607</v>
      </c>
      <c r="AC562" s="392">
        <f>HLOOKUP(AC218,'2. LRAMVA Threshold'!$B$42:$Q$53,9,FALSE)</f>
        <v>3</v>
      </c>
      <c r="AD562" s="392">
        <f>HLOOKUP(AD218,'2. LRAMVA Threshold'!$B$42:$Q$53,9,FALSE)</f>
        <v>44</v>
      </c>
      <c r="AE562" s="392">
        <f>HLOOKUP(AE218,'2. LRAMVA Threshold'!$B$42:$Q$53,9,FALSE)</f>
        <v>35877</v>
      </c>
      <c r="AF562" s="392">
        <f>HLOOKUP(AF218,'2. LRAMVA Threshold'!$B$42:$Q$53,9,FALSE)</f>
        <v>722</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057">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057"/>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057"/>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057"/>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058">Y209*Y564</f>
        <v>0</v>
      </c>
      <c r="Z569" s="378">
        <f t="shared" si="1058"/>
        <v>0</v>
      </c>
      <c r="AA569" s="378">
        <f t="shared" si="1058"/>
        <v>0</v>
      </c>
      <c r="AB569" s="378">
        <f>AB209*AB564</f>
        <v>0</v>
      </c>
      <c r="AC569" s="378">
        <f t="shared" si="1058"/>
        <v>0</v>
      </c>
      <c r="AD569" s="378">
        <f t="shared" si="1058"/>
        <v>0</v>
      </c>
      <c r="AE569" s="378">
        <f t="shared" si="1058"/>
        <v>0</v>
      </c>
      <c r="AF569" s="378">
        <f t="shared" si="1058"/>
        <v>0</v>
      </c>
      <c r="AG569" s="378">
        <f t="shared" si="1058"/>
        <v>0</v>
      </c>
      <c r="AH569" s="378">
        <f t="shared" si="1058"/>
        <v>0</v>
      </c>
      <c r="AI569" s="378">
        <f t="shared" si="1058"/>
        <v>0</v>
      </c>
      <c r="AJ569" s="378">
        <f t="shared" si="1058"/>
        <v>0</v>
      </c>
      <c r="AK569" s="378">
        <f t="shared" si="1058"/>
        <v>0</v>
      </c>
      <c r="AL569" s="378">
        <f t="shared" si="1058"/>
        <v>0</v>
      </c>
      <c r="AM569" s="629">
        <f t="shared" si="1057"/>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059">AA392*AA564</f>
        <v>0</v>
      </c>
      <c r="AB570" s="378">
        <f>AB392*AB564</f>
        <v>0</v>
      </c>
      <c r="AC570" s="378">
        <f t="shared" si="1059"/>
        <v>0</v>
      </c>
      <c r="AD570" s="378">
        <f t="shared" si="1059"/>
        <v>0</v>
      </c>
      <c r="AE570" s="378">
        <f t="shared" si="1059"/>
        <v>0</v>
      </c>
      <c r="AF570" s="378">
        <f t="shared" si="1059"/>
        <v>0</v>
      </c>
      <c r="AG570" s="378">
        <f t="shared" si="1059"/>
        <v>0</v>
      </c>
      <c r="AH570" s="378">
        <f t="shared" si="1059"/>
        <v>0</v>
      </c>
      <c r="AI570" s="378">
        <f t="shared" si="1059"/>
        <v>0</v>
      </c>
      <c r="AJ570" s="378">
        <f t="shared" si="1059"/>
        <v>0</v>
      </c>
      <c r="AK570" s="378">
        <f t="shared" si="1059"/>
        <v>0</v>
      </c>
      <c r="AL570" s="378">
        <f t="shared" si="1059"/>
        <v>0</v>
      </c>
      <c r="AM570" s="629">
        <f t="shared" si="1057"/>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060">Z561*Z564</f>
        <v>0</v>
      </c>
      <c r="AA571" s="378">
        <f t="shared" si="1060"/>
        <v>0</v>
      </c>
      <c r="AB571" s="378">
        <f t="shared" si="1060"/>
        <v>0</v>
      </c>
      <c r="AC571" s="378">
        <f t="shared" si="1060"/>
        <v>0</v>
      </c>
      <c r="AD571" s="378">
        <f t="shared" si="1060"/>
        <v>0</v>
      </c>
      <c r="AE571" s="378">
        <f t="shared" si="1060"/>
        <v>0</v>
      </c>
      <c r="AF571" s="378">
        <f t="shared" si="1060"/>
        <v>0</v>
      </c>
      <c r="AG571" s="378">
        <f t="shared" si="1060"/>
        <v>0</v>
      </c>
      <c r="AH571" s="378">
        <f t="shared" si="1060"/>
        <v>0</v>
      </c>
      <c r="AI571" s="378">
        <f t="shared" si="1060"/>
        <v>0</v>
      </c>
      <c r="AJ571" s="378">
        <f t="shared" si="1060"/>
        <v>0</v>
      </c>
      <c r="AK571" s="378">
        <f t="shared" si="1060"/>
        <v>0</v>
      </c>
      <c r="AL571" s="378">
        <f t="shared" si="1060"/>
        <v>0</v>
      </c>
      <c r="AM571" s="629">
        <f t="shared" si="1057"/>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061">SUM(AA565:AA571)</f>
        <v>0</v>
      </c>
      <c r="AB572" s="346">
        <f t="shared" si="1061"/>
        <v>0</v>
      </c>
      <c r="AC572" s="346">
        <f t="shared" si="1061"/>
        <v>0</v>
      </c>
      <c r="AD572" s="346">
        <f>SUM(AD565:AD571)</f>
        <v>0</v>
      </c>
      <c r="AE572" s="346">
        <f t="shared" si="1061"/>
        <v>0</v>
      </c>
      <c r="AF572" s="346">
        <f>SUM(AF565:AF571)</f>
        <v>0</v>
      </c>
      <c r="AG572" s="346">
        <f>SUM(AG565:AG571)</f>
        <v>0</v>
      </c>
      <c r="AH572" s="346">
        <f t="shared" ref="AH572:AL572" si="1062">SUM(AH565:AH571)</f>
        <v>0</v>
      </c>
      <c r="AI572" s="346">
        <f t="shared" si="1062"/>
        <v>0</v>
      </c>
      <c r="AJ572" s="346">
        <f>SUM(AJ565:AJ571)</f>
        <v>0</v>
      </c>
      <c r="AK572" s="346">
        <f t="shared" si="1062"/>
        <v>0</v>
      </c>
      <c r="AL572" s="346">
        <f t="shared" si="1062"/>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063">Z562*Z564</f>
        <v>0</v>
      </c>
      <c r="AA573" s="347">
        <f t="shared" si="1063"/>
        <v>0</v>
      </c>
      <c r="AB573" s="347">
        <f t="shared" si="1063"/>
        <v>0</v>
      </c>
      <c r="AC573" s="347">
        <f t="shared" si="1063"/>
        <v>0</v>
      </c>
      <c r="AD573" s="347">
        <f>AD562*AD564</f>
        <v>0</v>
      </c>
      <c r="AE573" s="347">
        <f t="shared" si="1063"/>
        <v>0</v>
      </c>
      <c r="AF573" s="347">
        <f>AF562*AF564</f>
        <v>0</v>
      </c>
      <c r="AG573" s="347">
        <f t="shared" ref="AG573:AL573" si="1064">AG562*AG564</f>
        <v>0</v>
      </c>
      <c r="AH573" s="347">
        <f t="shared" si="1064"/>
        <v>0</v>
      </c>
      <c r="AI573" s="347">
        <f t="shared" si="1064"/>
        <v>0</v>
      </c>
      <c r="AJ573" s="347">
        <f>AJ562*AJ564</f>
        <v>0</v>
      </c>
      <c r="AK573" s="347">
        <f>AK562*AK564</f>
        <v>0</v>
      </c>
      <c r="AL573" s="347">
        <f t="shared" si="1064"/>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5832107.7376789227</v>
      </c>
      <c r="Z576" s="291">
        <f>SUMPRODUCT(E404:E559,Z404:Z559)</f>
        <v>1199357.3318849832</v>
      </c>
      <c r="AA576" s="291">
        <f>IF(AA402="kw",SUMPRODUCT($N$404:$N$559,$P$404:$P$559,AA404:AA559),SUMPRODUCT($E$404:$E$559,AA404:AA559))</f>
        <v>8959.8613937691352</v>
      </c>
      <c r="AB576" s="291">
        <f>IF(AB402="kw",SUMPRODUCT($N$404:$N$559,$P$404:$P$559,AB404:AB559),SUMPRODUCT($E$404:$E$559,AB404:AB559))</f>
        <v>49.643940414433352</v>
      </c>
      <c r="AC576" s="291">
        <f>IF(AC402="kw",SUMPRODUCT($N$404:$N$559,$P$404:$P$559,AC404:AC559),SUMPRODUCT($E$404:$E$559,AC404:AC559))</f>
        <v>0</v>
      </c>
      <c r="AD576" s="291">
        <f t="shared" ref="AD576:AL576" si="1065">IF(AD402="kw",SUMPRODUCT($N$404:$N$559,$P$404:$P$559,AD404:AD559),SUMPRODUCT($E$404:$E$559,AD404:AD559))</f>
        <v>0</v>
      </c>
      <c r="AE576" s="291">
        <f t="shared" si="1065"/>
        <v>0</v>
      </c>
      <c r="AF576" s="291">
        <f t="shared" si="1065"/>
        <v>0</v>
      </c>
      <c r="AG576" s="291">
        <f t="shared" si="1065"/>
        <v>0</v>
      </c>
      <c r="AH576" s="291">
        <f t="shared" si="1065"/>
        <v>0</v>
      </c>
      <c r="AI576" s="291">
        <f t="shared" si="1065"/>
        <v>0</v>
      </c>
      <c r="AJ576" s="291">
        <f t="shared" si="1065"/>
        <v>0</v>
      </c>
      <c r="AK576" s="291">
        <f t="shared" si="1065"/>
        <v>0</v>
      </c>
      <c r="AL576" s="291">
        <f t="shared" si="1065"/>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5832107.7376789227</v>
      </c>
      <c r="Z577" s="291">
        <f>SUMPRODUCT(F404:F559,Z404:Z559)</f>
        <v>1199357.3318849832</v>
      </c>
      <c r="AA577" s="291">
        <f t="shared" ref="AA577:AL577" si="1066">IF(AA402="kw",SUMPRODUCT($N$404:$N$559,$Q$404:$Q$559,AA404:AA559),SUMPRODUCT($F$404:$F$559,AA404:AA559))</f>
        <v>9035.7442021365041</v>
      </c>
      <c r="AB577" s="291">
        <f t="shared" si="1066"/>
        <v>50.070248326609573</v>
      </c>
      <c r="AC577" s="291">
        <f>IF(AC402="kw",SUMPRODUCT($N$404:$N$559,$Q$404:$Q$559,AC404:AC559),SUMPRODUCT($F$404:$F$559,AC404:AC559))</f>
        <v>0</v>
      </c>
      <c r="AD577" s="291">
        <f t="shared" si="1066"/>
        <v>0</v>
      </c>
      <c r="AE577" s="291">
        <f t="shared" si="1066"/>
        <v>0</v>
      </c>
      <c r="AF577" s="291">
        <f t="shared" si="1066"/>
        <v>0</v>
      </c>
      <c r="AG577" s="291">
        <f t="shared" si="1066"/>
        <v>0</v>
      </c>
      <c r="AH577" s="291">
        <f t="shared" si="1066"/>
        <v>0</v>
      </c>
      <c r="AI577" s="291">
        <f t="shared" si="1066"/>
        <v>0</v>
      </c>
      <c r="AJ577" s="291">
        <f t="shared" si="1066"/>
        <v>0</v>
      </c>
      <c r="AK577" s="291">
        <f t="shared" si="1066"/>
        <v>0</v>
      </c>
      <c r="AL577" s="291">
        <f t="shared" si="1066"/>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5832107.7376789227</v>
      </c>
      <c r="Z578" s="326">
        <f>SUMPRODUCT(G404:G559,Z404:Z559)</f>
        <v>1199104.7718849832</v>
      </c>
      <c r="AA578" s="326">
        <f t="shared" ref="AA578:AL578" si="1067">IF(AA402="kw",SUMPRODUCT($N$404:$N$559,$R$404:$R$559,AA404:AA559),SUMPRODUCT($G$404:$G$559,AA404:AA559))</f>
        <v>9035.7442021365041</v>
      </c>
      <c r="AB578" s="326">
        <f t="shared" si="1067"/>
        <v>50.070248326609573</v>
      </c>
      <c r="AC578" s="326">
        <f>IF(AC402="kw",SUMPRODUCT($N$404:$N$559,$R$404:$R$559,AC404:AC559),SUMPRODUCT($G$404:$G$559,AC404:AC559))</f>
        <v>0</v>
      </c>
      <c r="AD578" s="326">
        <f t="shared" si="1067"/>
        <v>0</v>
      </c>
      <c r="AE578" s="326">
        <f t="shared" si="1067"/>
        <v>0</v>
      </c>
      <c r="AF578" s="326">
        <f t="shared" si="1067"/>
        <v>0</v>
      </c>
      <c r="AG578" s="326">
        <f t="shared" si="1067"/>
        <v>0</v>
      </c>
      <c r="AH578" s="326">
        <f t="shared" si="1067"/>
        <v>0</v>
      </c>
      <c r="AI578" s="326">
        <f t="shared" si="1067"/>
        <v>0</v>
      </c>
      <c r="AJ578" s="326">
        <f t="shared" si="1067"/>
        <v>0</v>
      </c>
      <c r="AK578" s="326">
        <f t="shared" si="1067"/>
        <v>0</v>
      </c>
      <c r="AL578" s="326">
        <f t="shared" si="1067"/>
        <v>0</v>
      </c>
      <c r="AM578" s="386"/>
    </row>
    <row r="579" spans="1:39" ht="22.5" customHeight="1">
      <c r="B579" s="368" t="s">
        <v>584</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07" t="s">
        <v>211</v>
      </c>
      <c r="C583" s="909" t="s">
        <v>33</v>
      </c>
      <c r="D583" s="284" t="s">
        <v>422</v>
      </c>
      <c r="E583" s="911" t="s">
        <v>209</v>
      </c>
      <c r="F583" s="912"/>
      <c r="G583" s="912"/>
      <c r="H583" s="912"/>
      <c r="I583" s="912"/>
      <c r="J583" s="912"/>
      <c r="K583" s="912"/>
      <c r="L583" s="912"/>
      <c r="M583" s="913"/>
      <c r="N583" s="917" t="s">
        <v>213</v>
      </c>
      <c r="O583" s="284" t="s">
        <v>423</v>
      </c>
      <c r="P583" s="911" t="s">
        <v>212</v>
      </c>
      <c r="Q583" s="912"/>
      <c r="R583" s="912"/>
      <c r="S583" s="912"/>
      <c r="T583" s="912"/>
      <c r="U583" s="912"/>
      <c r="V583" s="912"/>
      <c r="W583" s="912"/>
      <c r="X583" s="913"/>
      <c r="Y583" s="914" t="s">
        <v>243</v>
      </c>
      <c r="Z583" s="915"/>
      <c r="AA583" s="915"/>
      <c r="AB583" s="915"/>
      <c r="AC583" s="915"/>
      <c r="AD583" s="915"/>
      <c r="AE583" s="915"/>
      <c r="AF583" s="915"/>
      <c r="AG583" s="915"/>
      <c r="AH583" s="915"/>
      <c r="AI583" s="915"/>
      <c r="AJ583" s="915"/>
      <c r="AK583" s="915"/>
      <c r="AL583" s="915"/>
      <c r="AM583" s="916"/>
    </row>
    <row r="584" spans="1:39" ht="68.25" customHeight="1">
      <c r="B584" s="908"/>
      <c r="C584" s="910"/>
      <c r="D584" s="285">
        <v>2018</v>
      </c>
      <c r="E584" s="285">
        <v>2019</v>
      </c>
      <c r="F584" s="285">
        <v>2020</v>
      </c>
      <c r="G584" s="285">
        <v>2021</v>
      </c>
      <c r="H584" s="285">
        <v>2022</v>
      </c>
      <c r="I584" s="285">
        <v>2023</v>
      </c>
      <c r="J584" s="285">
        <v>2024</v>
      </c>
      <c r="K584" s="285">
        <v>2025</v>
      </c>
      <c r="L584" s="285">
        <v>2026</v>
      </c>
      <c r="M584" s="285">
        <v>2027</v>
      </c>
      <c r="N584" s="91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General Service 50 - 999 kW</v>
      </c>
      <c r="AB584" s="285" t="str">
        <f>'1.  LRAMVA Summary'!G52</f>
        <v>General Service 1,000 - 4,999 kW</v>
      </c>
      <c r="AC584" s="285" t="str">
        <f>'1.  LRAMVA Summary'!H52</f>
        <v>Sentinel Lighting</v>
      </c>
      <c r="AD584" s="285" t="str">
        <f>'1.  LRAMVA Summary'!I52</f>
        <v>Street Lighting</v>
      </c>
      <c r="AE584" s="285" t="str">
        <f>'1.  LRAMVA Summary'!J52</f>
        <v>Unmetered Scattered Load</v>
      </c>
      <c r="AF584" s="285" t="str">
        <f>'1.  LRAMVA Summary'!K52</f>
        <v>Large Use</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t="str">
        <f>'1.  LRAMVA Summary'!K53</f>
        <v>kW</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068">Z587</f>
        <v>0</v>
      </c>
      <c r="AA588" s="411">
        <f t="shared" ref="AA588" si="1069">AA587</f>
        <v>0</v>
      </c>
      <c r="AB588" s="411">
        <f t="shared" ref="AB588" si="1070">AB587</f>
        <v>0</v>
      </c>
      <c r="AC588" s="411">
        <f t="shared" ref="AC588" si="1071">AC587</f>
        <v>0</v>
      </c>
      <c r="AD588" s="411">
        <f t="shared" ref="AD588" si="1072">AD587</f>
        <v>0</v>
      </c>
      <c r="AE588" s="411">
        <f t="shared" ref="AE588" si="1073">AE587</f>
        <v>0</v>
      </c>
      <c r="AF588" s="411">
        <f t="shared" ref="AF588" si="1074">AF587</f>
        <v>0</v>
      </c>
      <c r="AG588" s="411">
        <f t="shared" ref="AG588" si="1075">AG587</f>
        <v>0</v>
      </c>
      <c r="AH588" s="411">
        <f t="shared" ref="AH588" si="1076">AH587</f>
        <v>0</v>
      </c>
      <c r="AI588" s="411">
        <f t="shared" ref="AI588" si="1077">AI587</f>
        <v>0</v>
      </c>
      <c r="AJ588" s="411">
        <f t="shared" ref="AJ588" si="1078">AJ587</f>
        <v>0</v>
      </c>
      <c r="AK588" s="411">
        <f t="shared" ref="AK588" si="1079">AK587</f>
        <v>0</v>
      </c>
      <c r="AL588" s="411">
        <f t="shared" ref="AL588" si="1080">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081">Z590</f>
        <v>0</v>
      </c>
      <c r="AA591" s="411">
        <f t="shared" ref="AA591" si="1082">AA590</f>
        <v>0</v>
      </c>
      <c r="AB591" s="411">
        <f t="shared" ref="AB591" si="1083">AB590</f>
        <v>0</v>
      </c>
      <c r="AC591" s="411">
        <f t="shared" ref="AC591" si="1084">AC590</f>
        <v>0</v>
      </c>
      <c r="AD591" s="411">
        <f t="shared" ref="AD591" si="1085">AD590</f>
        <v>0</v>
      </c>
      <c r="AE591" s="411">
        <f t="shared" ref="AE591" si="1086">AE590</f>
        <v>0</v>
      </c>
      <c r="AF591" s="411">
        <f t="shared" ref="AF591" si="1087">AF590</f>
        <v>0</v>
      </c>
      <c r="AG591" s="411">
        <f t="shared" ref="AG591" si="1088">AG590</f>
        <v>0</v>
      </c>
      <c r="AH591" s="411">
        <f t="shared" ref="AH591" si="1089">AH590</f>
        <v>0</v>
      </c>
      <c r="AI591" s="411">
        <f t="shared" ref="AI591" si="1090">AI590</f>
        <v>0</v>
      </c>
      <c r="AJ591" s="411">
        <f t="shared" ref="AJ591" si="1091">AJ590</f>
        <v>0</v>
      </c>
      <c r="AK591" s="411">
        <f t="shared" ref="AK591" si="1092">AK590</f>
        <v>0</v>
      </c>
      <c r="AL591" s="411">
        <f t="shared" ref="AL591" si="1093">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094">Z593</f>
        <v>0</v>
      </c>
      <c r="AA594" s="411">
        <f t="shared" ref="AA594" si="1095">AA593</f>
        <v>0</v>
      </c>
      <c r="AB594" s="411">
        <f t="shared" ref="AB594" si="1096">AB593</f>
        <v>0</v>
      </c>
      <c r="AC594" s="411">
        <f t="shared" ref="AC594" si="1097">AC593</f>
        <v>0</v>
      </c>
      <c r="AD594" s="411">
        <f t="shared" ref="AD594" si="1098">AD593</f>
        <v>0</v>
      </c>
      <c r="AE594" s="411">
        <f t="shared" ref="AE594" si="1099">AE593</f>
        <v>0</v>
      </c>
      <c r="AF594" s="411">
        <f t="shared" ref="AF594" si="1100">AF593</f>
        <v>0</v>
      </c>
      <c r="AG594" s="411">
        <f t="shared" ref="AG594" si="1101">AG593</f>
        <v>0</v>
      </c>
      <c r="AH594" s="411">
        <f t="shared" ref="AH594" si="1102">AH593</f>
        <v>0</v>
      </c>
      <c r="AI594" s="411">
        <f t="shared" ref="AI594" si="1103">AI593</f>
        <v>0</v>
      </c>
      <c r="AJ594" s="411">
        <f t="shared" ref="AJ594" si="1104">AJ593</f>
        <v>0</v>
      </c>
      <c r="AK594" s="411">
        <f t="shared" ref="AK594" si="1105">AK593</f>
        <v>0</v>
      </c>
      <c r="AL594" s="411">
        <f t="shared" ref="AL594" si="1106">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674</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107">Z596</f>
        <v>0</v>
      </c>
      <c r="AA597" s="411">
        <f t="shared" ref="AA597" si="1108">AA596</f>
        <v>0</v>
      </c>
      <c r="AB597" s="411">
        <f t="shared" ref="AB597" si="1109">AB596</f>
        <v>0</v>
      </c>
      <c r="AC597" s="411">
        <f t="shared" ref="AC597" si="1110">AC596</f>
        <v>0</v>
      </c>
      <c r="AD597" s="411">
        <f t="shared" ref="AD597" si="1111">AD596</f>
        <v>0</v>
      </c>
      <c r="AE597" s="411">
        <f t="shared" ref="AE597" si="1112">AE596</f>
        <v>0</v>
      </c>
      <c r="AF597" s="411">
        <f t="shared" ref="AF597" si="1113">AF596</f>
        <v>0</v>
      </c>
      <c r="AG597" s="411">
        <f t="shared" ref="AG597" si="1114">AG596</f>
        <v>0</v>
      </c>
      <c r="AH597" s="411">
        <f t="shared" ref="AH597" si="1115">AH596</f>
        <v>0</v>
      </c>
      <c r="AI597" s="411">
        <f t="shared" ref="AI597" si="1116">AI596</f>
        <v>0</v>
      </c>
      <c r="AJ597" s="411">
        <f t="shared" ref="AJ597" si="1117">AJ596</f>
        <v>0</v>
      </c>
      <c r="AK597" s="411">
        <f t="shared" ref="AK597" si="1118">AK596</f>
        <v>0</v>
      </c>
      <c r="AL597" s="411">
        <f t="shared" ref="AL597" si="1119">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120">Z599</f>
        <v>0</v>
      </c>
      <c r="AA600" s="411">
        <f t="shared" ref="AA600" si="1121">AA599</f>
        <v>0</v>
      </c>
      <c r="AB600" s="411">
        <f t="shared" ref="AB600" si="1122">AB599</f>
        <v>0</v>
      </c>
      <c r="AC600" s="411">
        <f t="shared" ref="AC600" si="1123">AC599</f>
        <v>0</v>
      </c>
      <c r="AD600" s="411">
        <f t="shared" ref="AD600" si="1124">AD599</f>
        <v>0</v>
      </c>
      <c r="AE600" s="411">
        <f t="shared" ref="AE600" si="1125">AE599</f>
        <v>0</v>
      </c>
      <c r="AF600" s="411">
        <f t="shared" ref="AF600" si="1126">AF599</f>
        <v>0</v>
      </c>
      <c r="AG600" s="411">
        <f t="shared" ref="AG600" si="1127">AG599</f>
        <v>0</v>
      </c>
      <c r="AH600" s="411">
        <f t="shared" ref="AH600" si="1128">AH599</f>
        <v>0</v>
      </c>
      <c r="AI600" s="411">
        <f t="shared" ref="AI600" si="1129">AI599</f>
        <v>0</v>
      </c>
      <c r="AJ600" s="411">
        <f t="shared" ref="AJ600" si="1130">AJ599</f>
        <v>0</v>
      </c>
      <c r="AK600" s="411">
        <f t="shared" ref="AK600" si="1131">AK599</f>
        <v>0</v>
      </c>
      <c r="AL600" s="411">
        <f t="shared" ref="AL600" si="1132">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133">Z603</f>
        <v>0</v>
      </c>
      <c r="AA604" s="411">
        <f t="shared" ref="AA604" si="1134">AA603</f>
        <v>0</v>
      </c>
      <c r="AB604" s="411">
        <f t="shared" ref="AB604" si="1135">AB603</f>
        <v>0</v>
      </c>
      <c r="AC604" s="411">
        <f t="shared" ref="AC604" si="1136">AC603</f>
        <v>0</v>
      </c>
      <c r="AD604" s="411">
        <f t="shared" ref="AD604" si="1137">AD603</f>
        <v>0</v>
      </c>
      <c r="AE604" s="411">
        <f t="shared" ref="AE604" si="1138">AE603</f>
        <v>0</v>
      </c>
      <c r="AF604" s="411">
        <f t="shared" ref="AF604" si="1139">AF603</f>
        <v>0</v>
      </c>
      <c r="AG604" s="411">
        <f t="shared" ref="AG604" si="1140">AG603</f>
        <v>0</v>
      </c>
      <c r="AH604" s="411">
        <f t="shared" ref="AH604" si="1141">AH603</f>
        <v>0</v>
      </c>
      <c r="AI604" s="411">
        <f t="shared" ref="AI604" si="1142">AI603</f>
        <v>0</v>
      </c>
      <c r="AJ604" s="411">
        <f t="shared" ref="AJ604" si="1143">AJ603</f>
        <v>0</v>
      </c>
      <c r="AK604" s="411">
        <f t="shared" ref="AK604" si="1144">AK603</f>
        <v>0</v>
      </c>
      <c r="AL604" s="411">
        <f t="shared" ref="AL604" si="1145">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146">Z606</f>
        <v>0</v>
      </c>
      <c r="AA607" s="411">
        <f t="shared" ref="AA607" si="1147">AA606</f>
        <v>0</v>
      </c>
      <c r="AB607" s="411">
        <f t="shared" ref="AB607" si="1148">AB606</f>
        <v>0</v>
      </c>
      <c r="AC607" s="411">
        <f t="shared" ref="AC607" si="1149">AC606</f>
        <v>0</v>
      </c>
      <c r="AD607" s="411">
        <f t="shared" ref="AD607" si="1150">AD606</f>
        <v>0</v>
      </c>
      <c r="AE607" s="411">
        <f t="shared" ref="AE607" si="1151">AE606</f>
        <v>0</v>
      </c>
      <c r="AF607" s="411">
        <f t="shared" ref="AF607" si="1152">AF606</f>
        <v>0</v>
      </c>
      <c r="AG607" s="411">
        <f t="shared" ref="AG607" si="1153">AG606</f>
        <v>0</v>
      </c>
      <c r="AH607" s="411">
        <f t="shared" ref="AH607" si="1154">AH606</f>
        <v>0</v>
      </c>
      <c r="AI607" s="411">
        <f t="shared" ref="AI607" si="1155">AI606</f>
        <v>0</v>
      </c>
      <c r="AJ607" s="411">
        <f t="shared" ref="AJ607" si="1156">AJ606</f>
        <v>0</v>
      </c>
      <c r="AK607" s="411">
        <f t="shared" ref="AK607" si="1157">AK606</f>
        <v>0</v>
      </c>
      <c r="AL607" s="411">
        <f t="shared" ref="AL607" si="1158">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159">Z609</f>
        <v>0</v>
      </c>
      <c r="AA610" s="411">
        <f t="shared" ref="AA610" si="1160">AA609</f>
        <v>0</v>
      </c>
      <c r="AB610" s="411">
        <f t="shared" ref="AB610" si="1161">AB609</f>
        <v>0</v>
      </c>
      <c r="AC610" s="411">
        <f t="shared" ref="AC610" si="1162">AC609</f>
        <v>0</v>
      </c>
      <c r="AD610" s="411">
        <f t="shared" ref="AD610" si="1163">AD609</f>
        <v>0</v>
      </c>
      <c r="AE610" s="411">
        <f t="shared" ref="AE610" si="1164">AE609</f>
        <v>0</v>
      </c>
      <c r="AF610" s="411">
        <f t="shared" ref="AF610" si="1165">AF609</f>
        <v>0</v>
      </c>
      <c r="AG610" s="411">
        <f t="shared" ref="AG610" si="1166">AG609</f>
        <v>0</v>
      </c>
      <c r="AH610" s="411">
        <f t="shared" ref="AH610" si="1167">AH609</f>
        <v>0</v>
      </c>
      <c r="AI610" s="411">
        <f t="shared" ref="AI610" si="1168">AI609</f>
        <v>0</v>
      </c>
      <c r="AJ610" s="411">
        <f t="shared" ref="AJ610" si="1169">AJ609</f>
        <v>0</v>
      </c>
      <c r="AK610" s="411">
        <f t="shared" ref="AK610" si="1170">AK609</f>
        <v>0</v>
      </c>
      <c r="AL610" s="411">
        <f t="shared" ref="AL610" si="1171">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172">Z612</f>
        <v>0</v>
      </c>
      <c r="AA613" s="411">
        <f t="shared" ref="AA613" si="1173">AA612</f>
        <v>0</v>
      </c>
      <c r="AB613" s="411">
        <f t="shared" ref="AB613" si="1174">AB612</f>
        <v>0</v>
      </c>
      <c r="AC613" s="411">
        <f t="shared" ref="AC613" si="1175">AC612</f>
        <v>0</v>
      </c>
      <c r="AD613" s="411">
        <f t="shared" ref="AD613" si="1176">AD612</f>
        <v>0</v>
      </c>
      <c r="AE613" s="411">
        <f t="shared" ref="AE613" si="1177">AE612</f>
        <v>0</v>
      </c>
      <c r="AF613" s="411">
        <f t="shared" ref="AF613" si="1178">AF612</f>
        <v>0</v>
      </c>
      <c r="AG613" s="411">
        <f t="shared" ref="AG613" si="1179">AG612</f>
        <v>0</v>
      </c>
      <c r="AH613" s="411">
        <f t="shared" ref="AH613" si="1180">AH612</f>
        <v>0</v>
      </c>
      <c r="AI613" s="411">
        <f t="shared" ref="AI613" si="1181">AI612</f>
        <v>0</v>
      </c>
      <c r="AJ613" s="411">
        <f t="shared" ref="AJ613" si="1182">AJ612</f>
        <v>0</v>
      </c>
      <c r="AK613" s="411">
        <f t="shared" ref="AK613" si="1183">AK612</f>
        <v>0</v>
      </c>
      <c r="AL613" s="411">
        <f t="shared" ref="AL613" si="1184">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185">Z615</f>
        <v>0</v>
      </c>
      <c r="AA616" s="411">
        <f t="shared" ref="AA616" si="1186">AA615</f>
        <v>0</v>
      </c>
      <c r="AB616" s="411">
        <f t="shared" ref="AB616" si="1187">AB615</f>
        <v>0</v>
      </c>
      <c r="AC616" s="411">
        <f t="shared" ref="AC616" si="1188">AC615</f>
        <v>0</v>
      </c>
      <c r="AD616" s="411">
        <f t="shared" ref="AD616" si="1189">AD615</f>
        <v>0</v>
      </c>
      <c r="AE616" s="411">
        <f t="shared" ref="AE616" si="1190">AE615</f>
        <v>0</v>
      </c>
      <c r="AF616" s="411">
        <f t="shared" ref="AF616" si="1191">AF615</f>
        <v>0</v>
      </c>
      <c r="AG616" s="411">
        <f t="shared" ref="AG616" si="1192">AG615</f>
        <v>0</v>
      </c>
      <c r="AH616" s="411">
        <f t="shared" ref="AH616" si="1193">AH615</f>
        <v>0</v>
      </c>
      <c r="AI616" s="411">
        <f t="shared" ref="AI616" si="1194">AI615</f>
        <v>0</v>
      </c>
      <c r="AJ616" s="411">
        <f t="shared" ref="AJ616" si="1195">AJ615</f>
        <v>0</v>
      </c>
      <c r="AK616" s="411">
        <f t="shared" ref="AK616" si="1196">AK615</f>
        <v>0</v>
      </c>
      <c r="AL616" s="411">
        <f t="shared" ref="AL616" si="1197">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198">Z619</f>
        <v>0</v>
      </c>
      <c r="AA620" s="411">
        <f t="shared" ref="AA620" si="1199">AA619</f>
        <v>0</v>
      </c>
      <c r="AB620" s="411">
        <f t="shared" ref="AB620" si="1200">AB619</f>
        <v>0</v>
      </c>
      <c r="AC620" s="411">
        <f t="shared" ref="AC620" si="1201">AC619</f>
        <v>0</v>
      </c>
      <c r="AD620" s="411">
        <f t="shared" ref="AD620" si="1202">AD619</f>
        <v>0</v>
      </c>
      <c r="AE620" s="411">
        <f t="shared" ref="AE620" si="1203">AE619</f>
        <v>0</v>
      </c>
      <c r="AF620" s="411">
        <f t="shared" ref="AF620" si="1204">AF619</f>
        <v>0</v>
      </c>
      <c r="AG620" s="411">
        <f t="shared" ref="AG620" si="1205">AG619</f>
        <v>0</v>
      </c>
      <c r="AH620" s="411">
        <f t="shared" ref="AH620" si="1206">AH619</f>
        <v>0</v>
      </c>
      <c r="AI620" s="411">
        <f t="shared" ref="AI620" si="1207">AI619</f>
        <v>0</v>
      </c>
      <c r="AJ620" s="411">
        <f t="shared" ref="AJ620" si="1208">AJ619</f>
        <v>0</v>
      </c>
      <c r="AK620" s="411">
        <f t="shared" ref="AK620" si="1209">AK619</f>
        <v>0</v>
      </c>
      <c r="AL620" s="411">
        <f t="shared" ref="AL620" si="1210">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211">Z622</f>
        <v>0</v>
      </c>
      <c r="AA623" s="411">
        <f t="shared" ref="AA623" si="1212">AA622</f>
        <v>0</v>
      </c>
      <c r="AB623" s="411">
        <f t="shared" ref="AB623" si="1213">AB622</f>
        <v>0</v>
      </c>
      <c r="AC623" s="411">
        <f t="shared" ref="AC623" si="1214">AC622</f>
        <v>0</v>
      </c>
      <c r="AD623" s="411">
        <f t="shared" ref="AD623" si="1215">AD622</f>
        <v>0</v>
      </c>
      <c r="AE623" s="411">
        <f t="shared" ref="AE623" si="1216">AE622</f>
        <v>0</v>
      </c>
      <c r="AF623" s="411">
        <f t="shared" ref="AF623" si="1217">AF622</f>
        <v>0</v>
      </c>
      <c r="AG623" s="411">
        <f t="shared" ref="AG623" si="1218">AG622</f>
        <v>0</v>
      </c>
      <c r="AH623" s="411">
        <f t="shared" ref="AH623" si="1219">AH622</f>
        <v>0</v>
      </c>
      <c r="AI623" s="411">
        <f t="shared" ref="AI623" si="1220">AI622</f>
        <v>0</v>
      </c>
      <c r="AJ623" s="411">
        <f t="shared" ref="AJ623" si="1221">AJ622</f>
        <v>0</v>
      </c>
      <c r="AK623" s="411">
        <f t="shared" ref="AK623" si="1222">AK622</f>
        <v>0</v>
      </c>
      <c r="AL623" s="411">
        <f t="shared" ref="AL623" si="1223">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224">Z625</f>
        <v>0</v>
      </c>
      <c r="AA626" s="411">
        <f t="shared" ref="AA626" si="1225">AA625</f>
        <v>0</v>
      </c>
      <c r="AB626" s="411">
        <f t="shared" ref="AB626" si="1226">AB625</f>
        <v>0</v>
      </c>
      <c r="AC626" s="411">
        <f t="shared" ref="AC626" si="1227">AC625</f>
        <v>0</v>
      </c>
      <c r="AD626" s="411">
        <f t="shared" ref="AD626" si="1228">AD625</f>
        <v>0</v>
      </c>
      <c r="AE626" s="411">
        <f t="shared" ref="AE626" si="1229">AE625</f>
        <v>0</v>
      </c>
      <c r="AF626" s="411">
        <f t="shared" ref="AF626" si="1230">AF625</f>
        <v>0</v>
      </c>
      <c r="AG626" s="411">
        <f t="shared" ref="AG626" si="1231">AG625</f>
        <v>0</v>
      </c>
      <c r="AH626" s="411">
        <f t="shared" ref="AH626" si="1232">AH625</f>
        <v>0</v>
      </c>
      <c r="AI626" s="411">
        <f t="shared" ref="AI626" si="1233">AI625</f>
        <v>0</v>
      </c>
      <c r="AJ626" s="411">
        <f t="shared" ref="AJ626" si="1234">AJ625</f>
        <v>0</v>
      </c>
      <c r="AK626" s="411">
        <f t="shared" ref="AK626" si="1235">AK625</f>
        <v>0</v>
      </c>
      <c r="AL626" s="411">
        <f t="shared" ref="AL626" si="1236">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237">Z629</f>
        <v>0</v>
      </c>
      <c r="AA630" s="411">
        <f t="shared" ref="AA630" si="1238">AA629</f>
        <v>0</v>
      </c>
      <c r="AB630" s="411">
        <f t="shared" ref="AB630" si="1239">AB629</f>
        <v>0</v>
      </c>
      <c r="AC630" s="411">
        <f t="shared" ref="AC630" si="1240">AC629</f>
        <v>0</v>
      </c>
      <c r="AD630" s="411">
        <f t="shared" ref="AD630" si="1241">AD629</f>
        <v>0</v>
      </c>
      <c r="AE630" s="411">
        <f t="shared" ref="AE630" si="1242">AE629</f>
        <v>0</v>
      </c>
      <c r="AF630" s="411">
        <f t="shared" ref="AF630" si="1243">AF629</f>
        <v>0</v>
      </c>
      <c r="AG630" s="411">
        <f t="shared" ref="AG630" si="1244">AG629</f>
        <v>0</v>
      </c>
      <c r="AH630" s="411">
        <f t="shared" ref="AH630" si="1245">AH629</f>
        <v>0</v>
      </c>
      <c r="AI630" s="411">
        <f t="shared" ref="AI630" si="1246">AI629</f>
        <v>0</v>
      </c>
      <c r="AJ630" s="411">
        <f t="shared" ref="AJ630" si="1247">AJ629</f>
        <v>0</v>
      </c>
      <c r="AK630" s="411">
        <f t="shared" ref="AK630" si="1248">AK629</f>
        <v>0</v>
      </c>
      <c r="AL630" s="411">
        <f t="shared" ref="AL630" si="1249">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250">Z633</f>
        <v>0</v>
      </c>
      <c r="AA634" s="411">
        <f t="shared" si="1250"/>
        <v>0</v>
      </c>
      <c r="AB634" s="411">
        <f t="shared" si="1250"/>
        <v>0</v>
      </c>
      <c r="AC634" s="411">
        <f t="shared" si="1250"/>
        <v>0</v>
      </c>
      <c r="AD634" s="411">
        <f t="shared" si="1250"/>
        <v>0</v>
      </c>
      <c r="AE634" s="411">
        <f t="shared" si="1250"/>
        <v>0</v>
      </c>
      <c r="AF634" s="411">
        <f t="shared" si="1250"/>
        <v>0</v>
      </c>
      <c r="AG634" s="411">
        <f t="shared" si="1250"/>
        <v>0</v>
      </c>
      <c r="AH634" s="411">
        <f t="shared" si="1250"/>
        <v>0</v>
      </c>
      <c r="AI634" s="411">
        <f t="shared" si="1250"/>
        <v>0</v>
      </c>
      <c r="AJ634" s="411">
        <f t="shared" si="1250"/>
        <v>0</v>
      </c>
      <c r="AK634" s="411">
        <f t="shared" si="1250"/>
        <v>0</v>
      </c>
      <c r="AL634" s="411">
        <f t="shared" si="1250"/>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251">Z636</f>
        <v>0</v>
      </c>
      <c r="AA637" s="411">
        <f t="shared" si="1251"/>
        <v>0</v>
      </c>
      <c r="AB637" s="411">
        <f t="shared" si="1251"/>
        <v>0</v>
      </c>
      <c r="AC637" s="411">
        <f t="shared" si="1251"/>
        <v>0</v>
      </c>
      <c r="AD637" s="411">
        <f t="shared" si="1251"/>
        <v>0</v>
      </c>
      <c r="AE637" s="411">
        <f t="shared" si="1251"/>
        <v>0</v>
      </c>
      <c r="AF637" s="411">
        <f t="shared" si="1251"/>
        <v>0</v>
      </c>
      <c r="AG637" s="411">
        <f t="shared" si="1251"/>
        <v>0</v>
      </c>
      <c r="AH637" s="411">
        <f t="shared" si="1251"/>
        <v>0</v>
      </c>
      <c r="AI637" s="411">
        <f t="shared" si="1251"/>
        <v>0</v>
      </c>
      <c r="AJ637" s="411">
        <f t="shared" si="1251"/>
        <v>0</v>
      </c>
      <c r="AK637" s="411">
        <f t="shared" si="1251"/>
        <v>0</v>
      </c>
      <c r="AL637" s="411">
        <f t="shared" si="1251"/>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252">Z640</f>
        <v>0</v>
      </c>
      <c r="AA641" s="411">
        <f t="shared" si="1252"/>
        <v>0</v>
      </c>
      <c r="AB641" s="411">
        <f t="shared" si="1252"/>
        <v>0</v>
      </c>
      <c r="AC641" s="411">
        <f t="shared" si="1252"/>
        <v>0</v>
      </c>
      <c r="AD641" s="411">
        <f t="shared" si="1252"/>
        <v>0</v>
      </c>
      <c r="AE641" s="411">
        <f t="shared" si="1252"/>
        <v>0</v>
      </c>
      <c r="AF641" s="411">
        <f t="shared" si="1252"/>
        <v>0</v>
      </c>
      <c r="AG641" s="411">
        <f t="shared" si="1252"/>
        <v>0</v>
      </c>
      <c r="AH641" s="411">
        <f t="shared" si="1252"/>
        <v>0</v>
      </c>
      <c r="AI641" s="411">
        <f t="shared" si="1252"/>
        <v>0</v>
      </c>
      <c r="AJ641" s="411">
        <f t="shared" si="1252"/>
        <v>0</v>
      </c>
      <c r="AK641" s="411">
        <f t="shared" si="1252"/>
        <v>0</v>
      </c>
      <c r="AL641" s="411">
        <f t="shared" si="1252"/>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253">Z643</f>
        <v>0</v>
      </c>
      <c r="AA644" s="411">
        <f t="shared" si="1253"/>
        <v>0</v>
      </c>
      <c r="AB644" s="411">
        <f t="shared" si="1253"/>
        <v>0</v>
      </c>
      <c r="AC644" s="411">
        <f t="shared" si="1253"/>
        <v>0</v>
      </c>
      <c r="AD644" s="411">
        <f t="shared" si="1253"/>
        <v>0</v>
      </c>
      <c r="AE644" s="411">
        <f t="shared" si="1253"/>
        <v>0</v>
      </c>
      <c r="AF644" s="411">
        <f t="shared" si="1253"/>
        <v>0</v>
      </c>
      <c r="AG644" s="411">
        <f t="shared" si="1253"/>
        <v>0</v>
      </c>
      <c r="AH644" s="411">
        <f t="shared" si="1253"/>
        <v>0</v>
      </c>
      <c r="AI644" s="411">
        <f t="shared" si="1253"/>
        <v>0</v>
      </c>
      <c r="AJ644" s="411">
        <f t="shared" si="1253"/>
        <v>0</v>
      </c>
      <c r="AK644" s="411">
        <f t="shared" si="1253"/>
        <v>0</v>
      </c>
      <c r="AL644" s="411">
        <f t="shared" si="1253"/>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254">Z646</f>
        <v>0</v>
      </c>
      <c r="AA647" s="411">
        <f t="shared" si="1254"/>
        <v>0</v>
      </c>
      <c r="AB647" s="411">
        <f t="shared" si="1254"/>
        <v>0</v>
      </c>
      <c r="AC647" s="411">
        <f t="shared" si="1254"/>
        <v>0</v>
      </c>
      <c r="AD647" s="411">
        <f t="shared" si="1254"/>
        <v>0</v>
      </c>
      <c r="AE647" s="411">
        <f t="shared" si="1254"/>
        <v>0</v>
      </c>
      <c r="AF647" s="411">
        <f t="shared" si="1254"/>
        <v>0</v>
      </c>
      <c r="AG647" s="411">
        <f t="shared" si="1254"/>
        <v>0</v>
      </c>
      <c r="AH647" s="411">
        <f t="shared" si="1254"/>
        <v>0</v>
      </c>
      <c r="AI647" s="411">
        <f t="shared" si="1254"/>
        <v>0</v>
      </c>
      <c r="AJ647" s="411">
        <f t="shared" si="1254"/>
        <v>0</v>
      </c>
      <c r="AK647" s="411">
        <f t="shared" si="1254"/>
        <v>0</v>
      </c>
      <c r="AL647" s="411">
        <f t="shared" si="1254"/>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255">Z649</f>
        <v>0</v>
      </c>
      <c r="AA650" s="411">
        <f t="shared" si="1255"/>
        <v>0</v>
      </c>
      <c r="AB650" s="411">
        <f t="shared" si="1255"/>
        <v>0</v>
      </c>
      <c r="AC650" s="411">
        <f t="shared" si="1255"/>
        <v>0</v>
      </c>
      <c r="AD650" s="411">
        <f t="shared" si="1255"/>
        <v>0</v>
      </c>
      <c r="AE650" s="411">
        <f t="shared" si="1255"/>
        <v>0</v>
      </c>
      <c r="AF650" s="411">
        <f t="shared" si="1255"/>
        <v>0</v>
      </c>
      <c r="AG650" s="411">
        <f t="shared" si="1255"/>
        <v>0</v>
      </c>
      <c r="AH650" s="411">
        <f t="shared" si="1255"/>
        <v>0</v>
      </c>
      <c r="AI650" s="411">
        <f t="shared" si="1255"/>
        <v>0</v>
      </c>
      <c r="AJ650" s="411">
        <f t="shared" si="1255"/>
        <v>0</v>
      </c>
      <c r="AK650" s="411">
        <f t="shared" si="1255"/>
        <v>0</v>
      </c>
      <c r="AL650" s="411">
        <f t="shared" si="1255"/>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v>0</v>
      </c>
      <c r="Z655" s="411">
        <v>0</v>
      </c>
      <c r="AA655" s="411">
        <v>0</v>
      </c>
      <c r="AB655" s="411">
        <v>0</v>
      </c>
      <c r="AC655" s="411">
        <v>0</v>
      </c>
      <c r="AD655" s="411">
        <v>0</v>
      </c>
      <c r="AE655" s="411">
        <v>0</v>
      </c>
      <c r="AF655" s="411">
        <f t="shared" ref="AF655" si="1256">AF654</f>
        <v>0</v>
      </c>
      <c r="AG655" s="411">
        <f t="shared" ref="AG655" si="1257">AG654</f>
        <v>0</v>
      </c>
      <c r="AH655" s="411">
        <f t="shared" ref="AH655" si="1258">AH654</f>
        <v>0</v>
      </c>
      <c r="AI655" s="411">
        <f t="shared" ref="AI655" si="1259">AI654</f>
        <v>0</v>
      </c>
      <c r="AJ655" s="411">
        <f t="shared" ref="AJ655" si="1260">AJ654</f>
        <v>0</v>
      </c>
      <c r="AK655" s="411">
        <f t="shared" ref="AK655" si="1261">AK654</f>
        <v>0</v>
      </c>
      <c r="AL655" s="411">
        <f t="shared" ref="AL655" si="1262">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f>'7.  Persistence Report'!AX143</f>
        <v>248835.78206249999</v>
      </c>
      <c r="E657" s="295">
        <f>'7.  Persistence Report'!AY143</f>
        <v>248835.78206249999</v>
      </c>
      <c r="F657" s="295">
        <f>'7.  Persistence Report'!AZ143</f>
        <v>248835.78206249999</v>
      </c>
      <c r="G657" s="295"/>
      <c r="H657" s="295"/>
      <c r="I657" s="295"/>
      <c r="J657" s="295"/>
      <c r="K657" s="295"/>
      <c r="L657" s="295"/>
      <c r="M657" s="295"/>
      <c r="N657" s="291"/>
      <c r="O657" s="295">
        <f>'7.  Persistence Report'!S143</f>
        <v>66.066813949837766</v>
      </c>
      <c r="P657" s="295">
        <f>'7.  Persistence Report'!T143</f>
        <v>65.935114531144961</v>
      </c>
      <c r="Q657" s="295">
        <f>'7.  Persistence Report'!U143</f>
        <v>68.06560728881206</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v>1</v>
      </c>
      <c r="Z658" s="411">
        <v>0</v>
      </c>
      <c r="AA658" s="411">
        <v>0</v>
      </c>
      <c r="AB658" s="411">
        <v>0</v>
      </c>
      <c r="AC658" s="411">
        <v>0</v>
      </c>
      <c r="AD658" s="411">
        <v>0</v>
      </c>
      <c r="AE658" s="411">
        <v>0</v>
      </c>
      <c r="AF658" s="411">
        <f t="shared" ref="AF658" si="1263">AF657</f>
        <v>0</v>
      </c>
      <c r="AG658" s="411">
        <f t="shared" ref="AG658" si="1264">AG657</f>
        <v>0</v>
      </c>
      <c r="AH658" s="411">
        <f t="shared" ref="AH658" si="1265">AH657</f>
        <v>0</v>
      </c>
      <c r="AI658" s="411">
        <f t="shared" ref="AI658" si="1266">AI657</f>
        <v>0</v>
      </c>
      <c r="AJ658" s="411">
        <f t="shared" ref="AJ658" si="1267">AJ657</f>
        <v>0</v>
      </c>
      <c r="AK658" s="411">
        <f t="shared" ref="AK658" si="1268">AK657</f>
        <v>0</v>
      </c>
      <c r="AL658" s="411">
        <f t="shared" ref="AL658" si="1269">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23</v>
      </c>
      <c r="B660" s="756" t="s">
        <v>770</v>
      </c>
      <c r="C660" s="291" t="s">
        <v>25</v>
      </c>
      <c r="D660" s="295">
        <f>'7.  Persistence Report'!AX144</f>
        <v>1167568.9929317737</v>
      </c>
      <c r="E660" s="295">
        <f>'7.  Persistence Report'!AY144</f>
        <v>1162769.9106278671</v>
      </c>
      <c r="F660" s="295">
        <f>'7.  Persistence Report'!AZ144</f>
        <v>1157970.8283239603</v>
      </c>
      <c r="G660" s="295"/>
      <c r="H660" s="295"/>
      <c r="I660" s="295"/>
      <c r="J660" s="295"/>
      <c r="K660" s="295"/>
      <c r="L660" s="295"/>
      <c r="M660" s="295"/>
      <c r="N660" s="291"/>
      <c r="O660" s="295">
        <f>'7.  Persistence Report'!S144</f>
        <v>80.151437674921198</v>
      </c>
      <c r="P660" s="295">
        <f>'7.  Persistence Report'!T144</f>
        <v>80.161963509878476</v>
      </c>
      <c r="Q660" s="295">
        <f>'7.  Persistence Report'!U144</f>
        <v>79.831112275244323</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v>1</v>
      </c>
      <c r="Z661" s="411">
        <v>0</v>
      </c>
      <c r="AA661" s="411">
        <v>0</v>
      </c>
      <c r="AB661" s="411">
        <v>0</v>
      </c>
      <c r="AC661" s="411">
        <v>0</v>
      </c>
      <c r="AD661" s="411">
        <v>0</v>
      </c>
      <c r="AE661" s="411">
        <v>0</v>
      </c>
      <c r="AF661" s="411">
        <f t="shared" ref="AF661" si="1270">AF660</f>
        <v>0</v>
      </c>
      <c r="AG661" s="411">
        <f t="shared" ref="AG661" si="1271">AG660</f>
        <v>0</v>
      </c>
      <c r="AH661" s="411">
        <f t="shared" ref="AH661" si="1272">AH660</f>
        <v>0</v>
      </c>
      <c r="AI661" s="411">
        <f t="shared" ref="AI661" si="1273">AI660</f>
        <v>0</v>
      </c>
      <c r="AJ661" s="411">
        <f t="shared" ref="AJ661" si="1274">AJ660</f>
        <v>0</v>
      </c>
      <c r="AK661" s="411">
        <f t="shared" ref="AK661" si="1275">AK660</f>
        <v>0</v>
      </c>
      <c r="AL661" s="411">
        <f t="shared" ref="AL661" si="127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outlineLevel="1">
      <c r="A663" s="532">
        <v>24</v>
      </c>
      <c r="B663" s="756" t="s">
        <v>775</v>
      </c>
      <c r="C663" s="291" t="s">
        <v>25</v>
      </c>
      <c r="D663" s="295">
        <f>'7.  Persistence Report'!AX145</f>
        <v>44471.399999999907</v>
      </c>
      <c r="E663" s="295">
        <f>'7.  Persistence Report'!AY145</f>
        <v>44471.399999999907</v>
      </c>
      <c r="F663" s="295">
        <f>'7.  Persistence Report'!AZ145</f>
        <v>44471.399999999907</v>
      </c>
      <c r="G663" s="295"/>
      <c r="H663" s="295"/>
      <c r="I663" s="295"/>
      <c r="J663" s="295"/>
      <c r="K663" s="295"/>
      <c r="L663" s="295"/>
      <c r="M663" s="295"/>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v>1</v>
      </c>
      <c r="Z664" s="411">
        <v>0</v>
      </c>
      <c r="AA664" s="411">
        <v>0</v>
      </c>
      <c r="AB664" s="411">
        <v>0</v>
      </c>
      <c r="AC664" s="411">
        <v>0</v>
      </c>
      <c r="AD664" s="411">
        <v>0</v>
      </c>
      <c r="AE664" s="411">
        <v>0</v>
      </c>
      <c r="AF664" s="411">
        <f t="shared" ref="AF664" si="1277">AF663</f>
        <v>0</v>
      </c>
      <c r="AG664" s="411">
        <f t="shared" ref="AG664" si="1278">AG663</f>
        <v>0</v>
      </c>
      <c r="AH664" s="411">
        <f t="shared" ref="AH664" si="1279">AH663</f>
        <v>0</v>
      </c>
      <c r="AI664" s="411">
        <f t="shared" ref="AI664" si="1280">AI663</f>
        <v>0</v>
      </c>
      <c r="AJ664" s="411">
        <f t="shared" ref="AJ664" si="1281">AJ663</f>
        <v>0</v>
      </c>
      <c r="AK664" s="411">
        <f t="shared" ref="AK664" si="1282">AK663</f>
        <v>0</v>
      </c>
      <c r="AL664" s="411">
        <f t="shared" ref="AL664" si="1283">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411">
        <v>0</v>
      </c>
      <c r="Z668" s="411">
        <v>0</v>
      </c>
      <c r="AA668" s="411">
        <v>0</v>
      </c>
      <c r="AB668" s="411">
        <v>0</v>
      </c>
      <c r="AC668" s="411">
        <v>0</v>
      </c>
      <c r="AD668" s="411">
        <v>0</v>
      </c>
      <c r="AE668" s="411">
        <v>0</v>
      </c>
      <c r="AF668" s="411">
        <f t="shared" ref="AF668" si="1284">AF667</f>
        <v>0</v>
      </c>
      <c r="AG668" s="411">
        <f t="shared" ref="AG668" si="1285">AG667</f>
        <v>0</v>
      </c>
      <c r="AH668" s="411">
        <f t="shared" ref="AH668" si="1286">AH667</f>
        <v>0</v>
      </c>
      <c r="AI668" s="411">
        <f t="shared" ref="AI668" si="1287">AI667</f>
        <v>0</v>
      </c>
      <c r="AJ668" s="411">
        <f t="shared" ref="AJ668" si="1288">AJ667</f>
        <v>0</v>
      </c>
      <c r="AK668" s="411">
        <f t="shared" ref="AK668" si="1289">AK667</f>
        <v>0</v>
      </c>
      <c r="AL668" s="411">
        <f t="shared" ref="AL668" si="1290">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f>'7.  Persistence Report'!AX146</f>
        <v>4611250.7621967997</v>
      </c>
      <c r="E670" s="295">
        <f>'7.  Persistence Report'!AY146</f>
        <v>4599849.204583725</v>
      </c>
      <c r="F670" s="295">
        <f>'7.  Persistence Report'!AZ146</f>
        <v>4588447.6469706502</v>
      </c>
      <c r="G670" s="295"/>
      <c r="H670" s="295"/>
      <c r="I670" s="295"/>
      <c r="J670" s="295"/>
      <c r="K670" s="295"/>
      <c r="L670" s="295"/>
      <c r="M670" s="295"/>
      <c r="N670" s="295">
        <v>12</v>
      </c>
      <c r="O670" s="295">
        <f>'7.  Persistence Report'!S146</f>
        <v>858.3134562648446</v>
      </c>
      <c r="P670" s="295">
        <f>'7.  Persistence Report'!T146</f>
        <v>878.03963097411793</v>
      </c>
      <c r="Q670" s="295">
        <f>'7.  Persistence Report'!U146</f>
        <v>903.62039406989595</v>
      </c>
      <c r="R670" s="295"/>
      <c r="S670" s="295"/>
      <c r="T670" s="295"/>
      <c r="U670" s="295"/>
      <c r="V670" s="295"/>
      <c r="W670" s="295"/>
      <c r="X670" s="295"/>
      <c r="Y670" s="426"/>
      <c r="Z670" s="410">
        <v>6.3200000000000006E-2</v>
      </c>
      <c r="AA670" s="410">
        <v>0.90190000000000003</v>
      </c>
      <c r="AB670" s="410">
        <v>2.07E-2</v>
      </c>
      <c r="AC670" s="410"/>
      <c r="AD670" s="410"/>
      <c r="AE670" s="410"/>
      <c r="AF670" s="415"/>
      <c r="AG670" s="415"/>
      <c r="AH670" s="415"/>
      <c r="AI670" s="415"/>
      <c r="AJ670" s="415"/>
      <c r="AK670" s="415"/>
      <c r="AL670" s="415"/>
      <c r="AM670" s="296">
        <f>SUM(Y670:AL670)</f>
        <v>0.98580000000000012</v>
      </c>
    </row>
    <row r="671" spans="1:39" outlineLevel="1">
      <c r="A671" s="532"/>
      <c r="B671" s="294" t="s">
        <v>310</v>
      </c>
      <c r="C671" s="291" t="s">
        <v>163</v>
      </c>
      <c r="D671" s="295"/>
      <c r="E671" s="295"/>
      <c r="F671" s="295"/>
      <c r="G671" s="295"/>
      <c r="H671" s="295"/>
      <c r="I671" s="295"/>
      <c r="J671" s="295"/>
      <c r="K671" s="295"/>
      <c r="L671" s="295"/>
      <c r="M671" s="295"/>
      <c r="N671" s="295">
        <v>12</v>
      </c>
      <c r="O671" s="295"/>
      <c r="P671" s="295"/>
      <c r="Q671" s="295"/>
      <c r="R671" s="295"/>
      <c r="S671" s="295"/>
      <c r="T671" s="295"/>
      <c r="U671" s="295"/>
      <c r="V671" s="295"/>
      <c r="W671" s="295"/>
      <c r="X671" s="295"/>
      <c r="Y671" s="411">
        <v>0</v>
      </c>
      <c r="Z671" s="411">
        <v>6.3200000000000006E-2</v>
      </c>
      <c r="AA671" s="411">
        <v>0.90190000000000003</v>
      </c>
      <c r="AB671" s="411">
        <v>2.07E-2</v>
      </c>
      <c r="AC671" s="411">
        <v>0</v>
      </c>
      <c r="AD671" s="411">
        <v>0</v>
      </c>
      <c r="AE671" s="411">
        <v>0</v>
      </c>
      <c r="AF671" s="411">
        <f t="shared" ref="AF671" si="1291">AF670</f>
        <v>0</v>
      </c>
      <c r="AG671" s="411">
        <f t="shared" ref="AG671" si="1292">AG670</f>
        <v>0</v>
      </c>
      <c r="AH671" s="411">
        <f t="shared" ref="AH671" si="1293">AH670</f>
        <v>0</v>
      </c>
      <c r="AI671" s="411">
        <f t="shared" ref="AI671" si="1294">AI670</f>
        <v>0</v>
      </c>
      <c r="AJ671" s="411">
        <f t="shared" ref="AJ671" si="1295">AJ670</f>
        <v>0</v>
      </c>
      <c r="AK671" s="411">
        <f t="shared" ref="AK671" si="1296">AK670</f>
        <v>0</v>
      </c>
      <c r="AL671" s="411">
        <f t="shared" ref="AL671" si="1297">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f>'7.  Persistence Report'!AX147</f>
        <v>15116.681264697032</v>
      </c>
      <c r="E673" s="295">
        <f>'7.  Persistence Report'!AY147</f>
        <v>12418.266200000293</v>
      </c>
      <c r="F673" s="295">
        <f>'7.  Persistence Report'!AZ147</f>
        <v>9719.8511353035556</v>
      </c>
      <c r="G673" s="295"/>
      <c r="H673" s="295"/>
      <c r="I673" s="295"/>
      <c r="J673" s="295"/>
      <c r="K673" s="295"/>
      <c r="L673" s="295"/>
      <c r="M673" s="295"/>
      <c r="N673" s="295">
        <v>12</v>
      </c>
      <c r="O673" s="295">
        <f>'7.  Persistence Report'!S147</f>
        <v>2.0787991929633103</v>
      </c>
      <c r="P673" s="295">
        <f>'7.  Persistence Report'!T147</f>
        <v>1.7077215099356364</v>
      </c>
      <c r="Q673" s="295">
        <f>'7.  Persistence Report'!U147</f>
        <v>1.336643826907963</v>
      </c>
      <c r="R673" s="295"/>
      <c r="S673" s="295"/>
      <c r="T673" s="295"/>
      <c r="U673" s="295"/>
      <c r="V673" s="295"/>
      <c r="W673" s="295"/>
      <c r="X673" s="295"/>
      <c r="Y673" s="426"/>
      <c r="Z673" s="410">
        <v>0.41</v>
      </c>
      <c r="AA673" s="410">
        <v>0.56000000000000005</v>
      </c>
      <c r="AB673" s="410"/>
      <c r="AC673" s="410"/>
      <c r="AD673" s="410"/>
      <c r="AE673" s="410"/>
      <c r="AF673" s="415"/>
      <c r="AG673" s="415"/>
      <c r="AH673" s="415"/>
      <c r="AI673" s="415"/>
      <c r="AJ673" s="415"/>
      <c r="AK673" s="415"/>
      <c r="AL673" s="415"/>
      <c r="AM673" s="296">
        <f>SUM(Y673:AL673)</f>
        <v>0.97</v>
      </c>
    </row>
    <row r="674" spans="1:39" outlineLevel="1">
      <c r="A674" s="532"/>
      <c r="B674" s="294" t="s">
        <v>310</v>
      </c>
      <c r="C674" s="291" t="s">
        <v>163</v>
      </c>
      <c r="D674" s="295"/>
      <c r="E674" s="295"/>
      <c r="F674" s="295"/>
      <c r="G674" s="295"/>
      <c r="H674" s="295"/>
      <c r="I674" s="295"/>
      <c r="J674" s="295"/>
      <c r="K674" s="295"/>
      <c r="L674" s="295"/>
      <c r="M674" s="295"/>
      <c r="N674" s="295">
        <v>12</v>
      </c>
      <c r="O674" s="295"/>
      <c r="P674" s="295"/>
      <c r="Q674" s="295"/>
      <c r="R674" s="295"/>
      <c r="S674" s="295"/>
      <c r="T674" s="295"/>
      <c r="U674" s="295"/>
      <c r="V674" s="295"/>
      <c r="W674" s="295"/>
      <c r="X674" s="295"/>
      <c r="Y674" s="411">
        <v>0</v>
      </c>
      <c r="Z674" s="411">
        <v>0.41</v>
      </c>
      <c r="AA674" s="411">
        <v>0.56000000000000005</v>
      </c>
      <c r="AB674" s="411">
        <v>0</v>
      </c>
      <c r="AC674" s="411">
        <v>0</v>
      </c>
      <c r="AD674" s="411">
        <v>0</v>
      </c>
      <c r="AE674" s="411">
        <v>0</v>
      </c>
      <c r="AF674" s="411">
        <f t="shared" ref="AF674" si="1298">AF673</f>
        <v>0</v>
      </c>
      <c r="AG674" s="411">
        <f t="shared" ref="AG674" si="1299">AG673</f>
        <v>0</v>
      </c>
      <c r="AH674" s="411">
        <f t="shared" ref="AH674" si="1300">AH673</f>
        <v>0</v>
      </c>
      <c r="AI674" s="411">
        <f t="shared" ref="AI674" si="1301">AI673</f>
        <v>0</v>
      </c>
      <c r="AJ674" s="411">
        <f t="shared" ref="AJ674" si="1302">AJ673</f>
        <v>0</v>
      </c>
      <c r="AK674" s="411">
        <f t="shared" ref="AK674" si="1303">AK673</f>
        <v>0</v>
      </c>
      <c r="AL674" s="411">
        <f t="shared" ref="AL674" si="1304">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v>12</v>
      </c>
      <c r="O677" s="295"/>
      <c r="P677" s="295"/>
      <c r="Q677" s="295"/>
      <c r="R677" s="295"/>
      <c r="S677" s="295"/>
      <c r="T677" s="295"/>
      <c r="U677" s="295"/>
      <c r="V677" s="295"/>
      <c r="W677" s="295"/>
      <c r="X677" s="295"/>
      <c r="Y677" s="411">
        <v>0</v>
      </c>
      <c r="Z677" s="411">
        <v>0</v>
      </c>
      <c r="AA677" s="411">
        <v>0</v>
      </c>
      <c r="AB677" s="411">
        <v>0</v>
      </c>
      <c r="AC677" s="411">
        <v>0</v>
      </c>
      <c r="AD677" s="411">
        <v>0</v>
      </c>
      <c r="AE677" s="411">
        <v>0</v>
      </c>
      <c r="AF677" s="411">
        <f t="shared" ref="AF677" si="1305">AF676</f>
        <v>0</v>
      </c>
      <c r="AG677" s="411">
        <f t="shared" ref="AG677" si="1306">AG676</f>
        <v>0</v>
      </c>
      <c r="AH677" s="411">
        <f t="shared" ref="AH677" si="1307">AH676</f>
        <v>0</v>
      </c>
      <c r="AI677" s="411">
        <f t="shared" ref="AI677" si="1308">AI676</f>
        <v>0</v>
      </c>
      <c r="AJ677" s="411">
        <f t="shared" ref="AJ677" si="1309">AJ676</f>
        <v>0</v>
      </c>
      <c r="AK677" s="411">
        <f t="shared" ref="AK677" si="1310">AK676</f>
        <v>0</v>
      </c>
      <c r="AL677" s="411">
        <f t="shared" ref="AL677" si="131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f>'7.  Persistence Report'!AX148</f>
        <v>61809.274597744065</v>
      </c>
      <c r="E679" s="295">
        <f>'7.  Persistence Report'!AY148</f>
        <v>61809.274597744079</v>
      </c>
      <c r="F679" s="295">
        <f>'7.  Persistence Report'!AZ148</f>
        <v>61809.274597744101</v>
      </c>
      <c r="G679" s="295"/>
      <c r="H679" s="295"/>
      <c r="I679" s="295"/>
      <c r="J679" s="295"/>
      <c r="K679" s="295"/>
      <c r="L679" s="295"/>
      <c r="M679" s="295"/>
      <c r="N679" s="295">
        <v>3</v>
      </c>
      <c r="O679" s="295">
        <f>'7.  Persistence Report'!S148</f>
        <v>16.394217687513965</v>
      </c>
      <c r="P679" s="295">
        <f>'7.  Persistence Report'!T148</f>
        <v>16.394217687513969</v>
      </c>
      <c r="Q679" s="295">
        <f>'7.  Persistence Report'!U148</f>
        <v>16.394217687513976</v>
      </c>
      <c r="R679" s="295"/>
      <c r="S679" s="295"/>
      <c r="T679" s="295"/>
      <c r="U679" s="295"/>
      <c r="V679" s="295"/>
      <c r="W679" s="295"/>
      <c r="X679" s="295"/>
      <c r="Y679" s="426"/>
      <c r="Z679" s="410"/>
      <c r="AA679" s="410">
        <v>1</v>
      </c>
      <c r="AB679" s="410"/>
      <c r="AC679" s="410"/>
      <c r="AD679" s="410"/>
      <c r="AE679" s="410"/>
      <c r="AF679" s="415"/>
      <c r="AG679" s="415"/>
      <c r="AH679" s="415"/>
      <c r="AI679" s="415"/>
      <c r="AJ679" s="415"/>
      <c r="AK679" s="415"/>
      <c r="AL679" s="415"/>
      <c r="AM679" s="296">
        <f>SUM(Y679:AL679)</f>
        <v>1</v>
      </c>
    </row>
    <row r="680" spans="1:39" outlineLevel="1">
      <c r="A680" s="532"/>
      <c r="B680" s="294" t="s">
        <v>310</v>
      </c>
      <c r="C680" s="291" t="s">
        <v>163</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411">
        <v>0</v>
      </c>
      <c r="Z680" s="411">
        <v>0</v>
      </c>
      <c r="AA680" s="411">
        <v>1</v>
      </c>
      <c r="AB680" s="411">
        <v>0</v>
      </c>
      <c r="AC680" s="411">
        <v>0</v>
      </c>
      <c r="AD680" s="411">
        <v>0</v>
      </c>
      <c r="AE680" s="411">
        <v>0</v>
      </c>
      <c r="AF680" s="411">
        <f t="shared" ref="AF680" si="1312">AF679</f>
        <v>0</v>
      </c>
      <c r="AG680" s="411">
        <f t="shared" ref="AG680" si="1313">AG679</f>
        <v>0</v>
      </c>
      <c r="AH680" s="411">
        <f t="shared" ref="AH680" si="1314">AH679</f>
        <v>0</v>
      </c>
      <c r="AI680" s="411">
        <f t="shared" ref="AI680" si="1315">AI679</f>
        <v>0</v>
      </c>
      <c r="AJ680" s="411">
        <f t="shared" ref="AJ680" si="1316">AJ679</f>
        <v>0</v>
      </c>
      <c r="AK680" s="411">
        <f t="shared" ref="AK680" si="1317">AK679</f>
        <v>0</v>
      </c>
      <c r="AL680" s="411">
        <f t="shared" ref="AL680" si="1318">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411">
        <v>0</v>
      </c>
      <c r="Z683" s="411">
        <v>0</v>
      </c>
      <c r="AA683" s="411">
        <v>0</v>
      </c>
      <c r="AB683" s="411">
        <v>0</v>
      </c>
      <c r="AC683" s="411">
        <v>0</v>
      </c>
      <c r="AD683" s="411">
        <v>0</v>
      </c>
      <c r="AE683" s="411">
        <v>0</v>
      </c>
      <c r="AF683" s="411">
        <f t="shared" ref="AF683" si="1319">AF682</f>
        <v>0</v>
      </c>
      <c r="AG683" s="411">
        <f t="shared" ref="AG683" si="1320">AG682</f>
        <v>0</v>
      </c>
      <c r="AH683" s="411">
        <f t="shared" ref="AH683" si="1321">AH682</f>
        <v>0</v>
      </c>
      <c r="AI683" s="411">
        <f t="shared" ref="AI683" si="1322">AI682</f>
        <v>0</v>
      </c>
      <c r="AJ683" s="411">
        <f t="shared" ref="AJ683" si="1323">AJ682</f>
        <v>0</v>
      </c>
      <c r="AK683" s="411">
        <f t="shared" ref="AK683" si="1324">AK682</f>
        <v>0</v>
      </c>
      <c r="AL683" s="411">
        <f t="shared" ref="AL683" si="1325">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v>12</v>
      </c>
      <c r="O686" s="295"/>
      <c r="P686" s="295"/>
      <c r="Q686" s="295"/>
      <c r="R686" s="295"/>
      <c r="S686" s="295"/>
      <c r="T686" s="295"/>
      <c r="U686" s="295"/>
      <c r="V686" s="295"/>
      <c r="W686" s="295"/>
      <c r="X686" s="295"/>
      <c r="Y686" s="411">
        <v>0</v>
      </c>
      <c r="Z686" s="411">
        <v>0</v>
      </c>
      <c r="AA686" s="411">
        <v>0</v>
      </c>
      <c r="AB686" s="411">
        <v>0</v>
      </c>
      <c r="AC686" s="411">
        <v>0</v>
      </c>
      <c r="AD686" s="411">
        <v>0</v>
      </c>
      <c r="AE686" s="411">
        <v>0</v>
      </c>
      <c r="AF686" s="411">
        <f t="shared" ref="AF686" si="1326">AF685</f>
        <v>0</v>
      </c>
      <c r="AG686" s="411">
        <f t="shared" ref="AG686" si="1327">AG685</f>
        <v>0</v>
      </c>
      <c r="AH686" s="411">
        <f t="shared" ref="AH686" si="1328">AH685</f>
        <v>0</v>
      </c>
      <c r="AI686" s="411">
        <f t="shared" ref="AI686" si="1329">AI685</f>
        <v>0</v>
      </c>
      <c r="AJ686" s="411">
        <f t="shared" ref="AJ686" si="1330">AJ685</f>
        <v>0</v>
      </c>
      <c r="AK686" s="411">
        <f t="shared" ref="AK686" si="1331">AK685</f>
        <v>0</v>
      </c>
      <c r="AL686" s="411">
        <f t="shared" ref="AL686" si="1332">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11">
        <v>0</v>
      </c>
      <c r="Z689" s="411">
        <v>0</v>
      </c>
      <c r="AA689" s="411">
        <v>0</v>
      </c>
      <c r="AB689" s="411">
        <v>0</v>
      </c>
      <c r="AC689" s="411">
        <v>0</v>
      </c>
      <c r="AD689" s="411">
        <v>0</v>
      </c>
      <c r="AE689" s="411">
        <v>0</v>
      </c>
      <c r="AF689" s="411">
        <f t="shared" ref="AF689" si="1333">AF688</f>
        <v>0</v>
      </c>
      <c r="AG689" s="411">
        <f t="shared" ref="AG689" si="1334">AG688</f>
        <v>0</v>
      </c>
      <c r="AH689" s="411">
        <f t="shared" ref="AH689" si="1335">AH688</f>
        <v>0</v>
      </c>
      <c r="AI689" s="411">
        <f t="shared" ref="AI689" si="1336">AI688</f>
        <v>0</v>
      </c>
      <c r="AJ689" s="411">
        <f t="shared" ref="AJ689" si="1337">AJ688</f>
        <v>0</v>
      </c>
      <c r="AK689" s="411">
        <f t="shared" ref="AK689" si="1338">AK688</f>
        <v>0</v>
      </c>
      <c r="AL689" s="411">
        <f t="shared" ref="AL689" si="1339">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756" t="s">
        <v>776</v>
      </c>
      <c r="C692" s="291" t="s">
        <v>25</v>
      </c>
      <c r="D692" s="295">
        <f>'7.  Persistence Report'!AX149</f>
        <v>354596.16</v>
      </c>
      <c r="E692" s="295">
        <f>'7.  Persistence Report'!AY149</f>
        <v>354596.16</v>
      </c>
      <c r="F692" s="295">
        <f>'7.  Persistence Report'!AZ149</f>
        <v>354596.16</v>
      </c>
      <c r="G692" s="295"/>
      <c r="H692" s="295"/>
      <c r="I692" s="295"/>
      <c r="J692" s="295"/>
      <c r="K692" s="295"/>
      <c r="L692" s="295"/>
      <c r="M692" s="295"/>
      <c r="N692" s="295">
        <v>0</v>
      </c>
      <c r="O692" s="295">
        <f>'7.  Persistence Report'!S149</f>
        <v>55.26865112520084</v>
      </c>
      <c r="P692" s="295">
        <f>'7.  Persistence Report'!T149</f>
        <v>55.26865112520084</v>
      </c>
      <c r="Q692" s="295">
        <f>'7.  Persistence Report'!U149</f>
        <v>55.26865112520084</v>
      </c>
      <c r="R692" s="295"/>
      <c r="S692" s="295"/>
      <c r="T692" s="295"/>
      <c r="U692" s="295"/>
      <c r="V692" s="295"/>
      <c r="W692" s="295"/>
      <c r="X692" s="295"/>
      <c r="Y692" s="426">
        <v>1</v>
      </c>
      <c r="Z692" s="410"/>
      <c r="AA692" s="410"/>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411">
        <v>1</v>
      </c>
      <c r="Z693" s="411">
        <v>0</v>
      </c>
      <c r="AA693" s="411">
        <v>0</v>
      </c>
      <c r="AB693" s="411">
        <v>0</v>
      </c>
      <c r="AC693" s="411">
        <v>0</v>
      </c>
      <c r="AD693" s="411">
        <v>0</v>
      </c>
      <c r="AE693" s="411">
        <v>0</v>
      </c>
      <c r="AF693" s="411">
        <f t="shared" ref="AF693" si="1340">AF692</f>
        <v>0</v>
      </c>
      <c r="AG693" s="411">
        <f t="shared" ref="AG693" si="1341">AG692</f>
        <v>0</v>
      </c>
      <c r="AH693" s="411">
        <f t="shared" ref="AH693" si="1342">AH692</f>
        <v>0</v>
      </c>
      <c r="AI693" s="411">
        <f t="shared" ref="AI693" si="1343">AI692</f>
        <v>0</v>
      </c>
      <c r="AJ693" s="411">
        <f t="shared" ref="AJ693" si="1344">AJ692</f>
        <v>0</v>
      </c>
      <c r="AK693" s="411">
        <f t="shared" ref="AK693" si="1345">AK692</f>
        <v>0</v>
      </c>
      <c r="AL693" s="411">
        <f t="shared" ref="AL693" si="134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411">
        <v>0</v>
      </c>
      <c r="Z696" s="411">
        <v>0</v>
      </c>
      <c r="AA696" s="411">
        <v>0</v>
      </c>
      <c r="AB696" s="411">
        <v>0</v>
      </c>
      <c r="AC696" s="411">
        <v>0</v>
      </c>
      <c r="AD696" s="411">
        <v>0</v>
      </c>
      <c r="AE696" s="411">
        <v>0</v>
      </c>
      <c r="AF696" s="411">
        <f t="shared" ref="AF696" si="1347">AF695</f>
        <v>0</v>
      </c>
      <c r="AG696" s="411">
        <f t="shared" ref="AG696" si="1348">AG695</f>
        <v>0</v>
      </c>
      <c r="AH696" s="411">
        <f t="shared" ref="AH696" si="1349">AH695</f>
        <v>0</v>
      </c>
      <c r="AI696" s="411">
        <f t="shared" ref="AI696" si="1350">AI695</f>
        <v>0</v>
      </c>
      <c r="AJ696" s="411">
        <f t="shared" ref="AJ696" si="1351">AJ695</f>
        <v>0</v>
      </c>
      <c r="AK696" s="411">
        <f t="shared" ref="AK696" si="1352">AK695</f>
        <v>0</v>
      </c>
      <c r="AL696" s="411">
        <f t="shared" ref="AL696" si="1353">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411">
        <v>0</v>
      </c>
      <c r="Z699" s="411">
        <v>0</v>
      </c>
      <c r="AA699" s="411">
        <v>0</v>
      </c>
      <c r="AB699" s="411">
        <v>0</v>
      </c>
      <c r="AC699" s="411">
        <v>0</v>
      </c>
      <c r="AD699" s="411">
        <v>0</v>
      </c>
      <c r="AE699" s="411">
        <v>0</v>
      </c>
      <c r="AF699" s="411">
        <f t="shared" ref="AF699" si="1354">AF698</f>
        <v>0</v>
      </c>
      <c r="AG699" s="411">
        <f t="shared" ref="AG699" si="1355">AG698</f>
        <v>0</v>
      </c>
      <c r="AH699" s="411">
        <f t="shared" ref="AH699" si="1356">AH698</f>
        <v>0</v>
      </c>
      <c r="AI699" s="411">
        <f t="shared" ref="AI699" si="1357">AI698</f>
        <v>0</v>
      </c>
      <c r="AJ699" s="411">
        <f t="shared" ref="AJ699" si="1358">AJ698</f>
        <v>0</v>
      </c>
      <c r="AK699" s="411">
        <f t="shared" ref="AK699" si="1359">AK698</f>
        <v>0</v>
      </c>
      <c r="AL699" s="411">
        <f t="shared" ref="AL699" si="1360">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v>12</v>
      </c>
      <c r="O703" s="295"/>
      <c r="P703" s="295"/>
      <c r="Q703" s="295"/>
      <c r="R703" s="295"/>
      <c r="S703" s="295"/>
      <c r="T703" s="295"/>
      <c r="U703" s="295"/>
      <c r="V703" s="295"/>
      <c r="W703" s="295"/>
      <c r="X703" s="295"/>
      <c r="Y703" s="411">
        <v>0</v>
      </c>
      <c r="Z703" s="411">
        <v>0</v>
      </c>
      <c r="AA703" s="411">
        <v>0</v>
      </c>
      <c r="AB703" s="411">
        <v>0</v>
      </c>
      <c r="AC703" s="411">
        <v>0</v>
      </c>
      <c r="AD703" s="411">
        <v>0</v>
      </c>
      <c r="AE703" s="411">
        <v>0</v>
      </c>
      <c r="AF703" s="411">
        <f t="shared" ref="AF703" si="1361">AF702</f>
        <v>0</v>
      </c>
      <c r="AG703" s="411">
        <f t="shared" ref="AG703" si="1362">AG702</f>
        <v>0</v>
      </c>
      <c r="AH703" s="411">
        <f t="shared" ref="AH703" si="1363">AH702</f>
        <v>0</v>
      </c>
      <c r="AI703" s="411">
        <f t="shared" ref="AI703" si="1364">AI702</f>
        <v>0</v>
      </c>
      <c r="AJ703" s="411">
        <f t="shared" ref="AJ703" si="1365">AJ702</f>
        <v>0</v>
      </c>
      <c r="AK703" s="411">
        <f t="shared" ref="AK703" si="1366">AK702</f>
        <v>0</v>
      </c>
      <c r="AL703" s="411">
        <f t="shared" ref="AL703" si="1367">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411">
        <v>0</v>
      </c>
      <c r="Z706" s="411">
        <v>0</v>
      </c>
      <c r="AA706" s="411">
        <v>0</v>
      </c>
      <c r="AB706" s="411">
        <v>0</v>
      </c>
      <c r="AC706" s="411">
        <v>0</v>
      </c>
      <c r="AD706" s="411">
        <v>0</v>
      </c>
      <c r="AE706" s="411">
        <v>0</v>
      </c>
      <c r="AF706" s="411">
        <f t="shared" ref="AF706" si="1368">AF705</f>
        <v>0</v>
      </c>
      <c r="AG706" s="411">
        <f t="shared" ref="AG706" si="1369">AG705</f>
        <v>0</v>
      </c>
      <c r="AH706" s="411">
        <f t="shared" ref="AH706" si="1370">AH705</f>
        <v>0</v>
      </c>
      <c r="AI706" s="411">
        <f t="shared" ref="AI706" si="1371">AI705</f>
        <v>0</v>
      </c>
      <c r="AJ706" s="411">
        <f t="shared" ref="AJ706" si="1372">AJ705</f>
        <v>0</v>
      </c>
      <c r="AK706" s="411">
        <f t="shared" ref="AK706" si="1373">AK705</f>
        <v>0</v>
      </c>
      <c r="AL706" s="411">
        <f t="shared" ref="AL706" si="1374">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411">
        <v>0</v>
      </c>
      <c r="Z709" s="411">
        <v>0</v>
      </c>
      <c r="AA709" s="411">
        <v>0</v>
      </c>
      <c r="AB709" s="411">
        <v>0</v>
      </c>
      <c r="AC709" s="411">
        <v>0</v>
      </c>
      <c r="AD709" s="411">
        <v>0</v>
      </c>
      <c r="AE709" s="411">
        <v>0</v>
      </c>
      <c r="AF709" s="411">
        <f t="shared" ref="AF709" si="1375">AF708</f>
        <v>0</v>
      </c>
      <c r="AG709" s="411">
        <f t="shared" ref="AG709" si="1376">AG708</f>
        <v>0</v>
      </c>
      <c r="AH709" s="411">
        <f t="shared" ref="AH709" si="1377">AH708</f>
        <v>0</v>
      </c>
      <c r="AI709" s="411">
        <f t="shared" ref="AI709" si="1378">AI708</f>
        <v>0</v>
      </c>
      <c r="AJ709" s="411">
        <f t="shared" ref="AJ709" si="1379">AJ708</f>
        <v>0</v>
      </c>
      <c r="AK709" s="411">
        <f t="shared" ref="AK709" si="1380">AK708</f>
        <v>0</v>
      </c>
      <c r="AL709" s="411">
        <f t="shared" ref="AL709" si="138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11">
        <v>0</v>
      </c>
      <c r="Z712" s="411">
        <v>0</v>
      </c>
      <c r="AA712" s="411">
        <v>0</v>
      </c>
      <c r="AB712" s="411">
        <v>0</v>
      </c>
      <c r="AC712" s="411">
        <v>0</v>
      </c>
      <c r="AD712" s="411">
        <v>0</v>
      </c>
      <c r="AE712" s="411">
        <v>0</v>
      </c>
      <c r="AF712" s="411">
        <f t="shared" ref="AF712" si="1382">AF711</f>
        <v>0</v>
      </c>
      <c r="AG712" s="411">
        <f t="shared" ref="AG712" si="1383">AG711</f>
        <v>0</v>
      </c>
      <c r="AH712" s="411">
        <f t="shared" ref="AH712" si="1384">AH711</f>
        <v>0</v>
      </c>
      <c r="AI712" s="411">
        <f t="shared" ref="AI712" si="1385">AI711</f>
        <v>0</v>
      </c>
      <c r="AJ712" s="411">
        <f t="shared" ref="AJ712" si="1386">AJ711</f>
        <v>0</v>
      </c>
      <c r="AK712" s="411">
        <f t="shared" ref="AK712" si="1387">AK711</f>
        <v>0</v>
      </c>
      <c r="AL712" s="411">
        <f t="shared" ref="AL712" si="1388">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11">
        <v>0</v>
      </c>
      <c r="Z715" s="411">
        <v>0</v>
      </c>
      <c r="AA715" s="411">
        <v>0</v>
      </c>
      <c r="AB715" s="411">
        <v>0</v>
      </c>
      <c r="AC715" s="411">
        <v>0</v>
      </c>
      <c r="AD715" s="411">
        <v>0</v>
      </c>
      <c r="AE715" s="411">
        <v>0</v>
      </c>
      <c r="AF715" s="411">
        <f t="shared" ref="AF715" si="1389">AF714</f>
        <v>0</v>
      </c>
      <c r="AG715" s="411">
        <f t="shared" ref="AG715" si="1390">AG714</f>
        <v>0</v>
      </c>
      <c r="AH715" s="411">
        <f t="shared" ref="AH715" si="1391">AH714</f>
        <v>0</v>
      </c>
      <c r="AI715" s="411">
        <f t="shared" ref="AI715" si="1392">AI714</f>
        <v>0</v>
      </c>
      <c r="AJ715" s="411">
        <f t="shared" ref="AJ715" si="1393">AJ714</f>
        <v>0</v>
      </c>
      <c r="AK715" s="411">
        <f t="shared" ref="AK715" si="1394">AK714</f>
        <v>0</v>
      </c>
      <c r="AL715" s="411">
        <f t="shared" ref="AL715" si="1395">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11">
        <v>0</v>
      </c>
      <c r="Z718" s="411">
        <v>0</v>
      </c>
      <c r="AA718" s="411">
        <v>0</v>
      </c>
      <c r="AB718" s="411">
        <v>0</v>
      </c>
      <c r="AC718" s="411">
        <v>0</v>
      </c>
      <c r="AD718" s="411">
        <v>0</v>
      </c>
      <c r="AE718" s="411">
        <v>0</v>
      </c>
      <c r="AF718" s="411">
        <f t="shared" ref="AF718" si="1396">AF717</f>
        <v>0</v>
      </c>
      <c r="AG718" s="411">
        <f t="shared" ref="AG718" si="1397">AG717</f>
        <v>0</v>
      </c>
      <c r="AH718" s="411">
        <f t="shared" ref="AH718" si="1398">AH717</f>
        <v>0</v>
      </c>
      <c r="AI718" s="411">
        <f t="shared" ref="AI718" si="1399">AI717</f>
        <v>0</v>
      </c>
      <c r="AJ718" s="411">
        <f t="shared" ref="AJ718" si="1400">AJ717</f>
        <v>0</v>
      </c>
      <c r="AK718" s="411">
        <f t="shared" ref="AK718" si="1401">AK717</f>
        <v>0</v>
      </c>
      <c r="AL718" s="411">
        <f t="shared" ref="AL718" si="1402">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v>0</v>
      </c>
      <c r="Z721" s="411">
        <v>0</v>
      </c>
      <c r="AA721" s="411">
        <v>0</v>
      </c>
      <c r="AB721" s="411">
        <v>0</v>
      </c>
      <c r="AC721" s="411">
        <v>0</v>
      </c>
      <c r="AD721" s="411">
        <v>0</v>
      </c>
      <c r="AE721" s="411">
        <v>0</v>
      </c>
      <c r="AF721" s="411">
        <f t="shared" ref="AF721" si="1403">AF720</f>
        <v>0</v>
      </c>
      <c r="AG721" s="411">
        <f t="shared" ref="AG721" si="1404">AG720</f>
        <v>0</v>
      </c>
      <c r="AH721" s="411">
        <f t="shared" ref="AH721" si="1405">AH720</f>
        <v>0</v>
      </c>
      <c r="AI721" s="411">
        <f t="shared" ref="AI721" si="1406">AI720</f>
        <v>0</v>
      </c>
      <c r="AJ721" s="411">
        <f t="shared" ref="AJ721" si="1407">AJ720</f>
        <v>0</v>
      </c>
      <c r="AK721" s="411">
        <f t="shared" ref="AK721" si="1408">AK720</f>
        <v>0</v>
      </c>
      <c r="AL721" s="411">
        <f t="shared" ref="AL721" si="1409">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11">
        <v>0</v>
      </c>
      <c r="Z724" s="411">
        <v>0</v>
      </c>
      <c r="AA724" s="411">
        <v>0</v>
      </c>
      <c r="AB724" s="411">
        <v>0</v>
      </c>
      <c r="AC724" s="411">
        <v>0</v>
      </c>
      <c r="AD724" s="411">
        <v>0</v>
      </c>
      <c r="AE724" s="411">
        <v>0</v>
      </c>
      <c r="AF724" s="411">
        <f t="shared" ref="AF724" si="1410">AF723</f>
        <v>0</v>
      </c>
      <c r="AG724" s="411">
        <f t="shared" ref="AG724" si="1411">AG723</f>
        <v>0</v>
      </c>
      <c r="AH724" s="411">
        <f t="shared" ref="AH724" si="1412">AH723</f>
        <v>0</v>
      </c>
      <c r="AI724" s="411">
        <f t="shared" ref="AI724" si="1413">AI723</f>
        <v>0</v>
      </c>
      <c r="AJ724" s="411">
        <f t="shared" ref="AJ724" si="1414">AJ723</f>
        <v>0</v>
      </c>
      <c r="AK724" s="411">
        <f t="shared" ref="AK724" si="1415">AK723</f>
        <v>0</v>
      </c>
      <c r="AL724" s="411">
        <f t="shared" ref="AL724" si="141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11">
        <v>0</v>
      </c>
      <c r="Z727" s="411">
        <v>0</v>
      </c>
      <c r="AA727" s="411">
        <v>0</v>
      </c>
      <c r="AB727" s="411">
        <v>0</v>
      </c>
      <c r="AC727" s="411">
        <v>0</v>
      </c>
      <c r="AD727" s="411">
        <v>0</v>
      </c>
      <c r="AE727" s="411">
        <v>0</v>
      </c>
      <c r="AF727" s="411">
        <f t="shared" ref="AF727" si="1417">AF726</f>
        <v>0</v>
      </c>
      <c r="AG727" s="411">
        <f t="shared" ref="AG727" si="1418">AG726</f>
        <v>0</v>
      </c>
      <c r="AH727" s="411">
        <f t="shared" ref="AH727" si="1419">AH726</f>
        <v>0</v>
      </c>
      <c r="AI727" s="411">
        <f t="shared" ref="AI727" si="1420">AI726</f>
        <v>0</v>
      </c>
      <c r="AJ727" s="411">
        <f t="shared" ref="AJ727" si="1421">AJ726</f>
        <v>0</v>
      </c>
      <c r="AK727" s="411">
        <f t="shared" ref="AK727" si="1422">AK726</f>
        <v>0</v>
      </c>
      <c r="AL727" s="411">
        <f t="shared" ref="AL727" si="1423">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11">
        <v>0</v>
      </c>
      <c r="Z730" s="411">
        <v>0</v>
      </c>
      <c r="AA730" s="411">
        <v>0</v>
      </c>
      <c r="AB730" s="411">
        <v>0</v>
      </c>
      <c r="AC730" s="411">
        <v>0</v>
      </c>
      <c r="AD730" s="411">
        <v>0</v>
      </c>
      <c r="AE730" s="411">
        <v>0</v>
      </c>
      <c r="AF730" s="411">
        <f t="shared" ref="AF730" si="1424">AF729</f>
        <v>0</v>
      </c>
      <c r="AG730" s="411">
        <f t="shared" ref="AG730" si="1425">AG729</f>
        <v>0</v>
      </c>
      <c r="AH730" s="411">
        <f t="shared" ref="AH730" si="1426">AH729</f>
        <v>0</v>
      </c>
      <c r="AI730" s="411">
        <f t="shared" ref="AI730" si="1427">AI729</f>
        <v>0</v>
      </c>
      <c r="AJ730" s="411">
        <f t="shared" ref="AJ730" si="1428">AJ729</f>
        <v>0</v>
      </c>
      <c r="AK730" s="411">
        <f t="shared" ref="AK730" si="1429">AK729</f>
        <v>0</v>
      </c>
      <c r="AL730" s="411">
        <f t="shared" ref="AL730" si="1430">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11">
        <v>0</v>
      </c>
      <c r="Z733" s="411">
        <v>0</v>
      </c>
      <c r="AA733" s="411">
        <v>0</v>
      </c>
      <c r="AB733" s="411">
        <v>0</v>
      </c>
      <c r="AC733" s="411">
        <v>0</v>
      </c>
      <c r="AD733" s="411">
        <v>0</v>
      </c>
      <c r="AE733" s="411">
        <v>0</v>
      </c>
      <c r="AF733" s="411">
        <f t="shared" ref="AF733" si="1431">AF732</f>
        <v>0</v>
      </c>
      <c r="AG733" s="411">
        <f t="shared" ref="AG733" si="1432">AG732</f>
        <v>0</v>
      </c>
      <c r="AH733" s="411">
        <f t="shared" ref="AH733" si="1433">AH732</f>
        <v>0</v>
      </c>
      <c r="AI733" s="411">
        <f t="shared" ref="AI733" si="1434">AI732</f>
        <v>0</v>
      </c>
      <c r="AJ733" s="411">
        <f t="shared" ref="AJ733" si="1435">AJ732</f>
        <v>0</v>
      </c>
      <c r="AK733" s="411">
        <f t="shared" ref="AK733" si="1436">AK732</f>
        <v>0</v>
      </c>
      <c r="AL733" s="411">
        <f t="shared" ref="AL733" si="1437">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11">
        <v>0</v>
      </c>
      <c r="Z736" s="411">
        <v>0</v>
      </c>
      <c r="AA736" s="411">
        <v>0</v>
      </c>
      <c r="AB736" s="411">
        <v>0</v>
      </c>
      <c r="AC736" s="411">
        <v>0</v>
      </c>
      <c r="AD736" s="411">
        <v>0</v>
      </c>
      <c r="AE736" s="411">
        <v>0</v>
      </c>
      <c r="AF736" s="411">
        <f t="shared" ref="AF736" si="1438">AF735</f>
        <v>0</v>
      </c>
      <c r="AG736" s="411">
        <f t="shared" ref="AG736" si="1439">AG735</f>
        <v>0</v>
      </c>
      <c r="AH736" s="411">
        <f t="shared" ref="AH736" si="1440">AH735</f>
        <v>0</v>
      </c>
      <c r="AI736" s="411">
        <f t="shared" ref="AI736" si="1441">AI735</f>
        <v>0</v>
      </c>
      <c r="AJ736" s="411">
        <f t="shared" ref="AJ736" si="1442">AJ735</f>
        <v>0</v>
      </c>
      <c r="AK736" s="411">
        <f t="shared" ref="AK736" si="1443">AK735</f>
        <v>0</v>
      </c>
      <c r="AL736" s="411">
        <f t="shared" ref="AL736" si="1444">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11">
        <v>0</v>
      </c>
      <c r="Z739" s="411">
        <v>0</v>
      </c>
      <c r="AA739" s="411">
        <v>0</v>
      </c>
      <c r="AB739" s="411">
        <v>0</v>
      </c>
      <c r="AC739" s="411">
        <v>0</v>
      </c>
      <c r="AD739" s="411">
        <v>0</v>
      </c>
      <c r="AE739" s="411">
        <v>0</v>
      </c>
      <c r="AF739" s="411">
        <f t="shared" ref="AF739" si="1445">AF738</f>
        <v>0</v>
      </c>
      <c r="AG739" s="411">
        <f t="shared" ref="AG739" si="1446">AG738</f>
        <v>0</v>
      </c>
      <c r="AH739" s="411">
        <f t="shared" ref="AH739" si="1447">AH738</f>
        <v>0</v>
      </c>
      <c r="AI739" s="411">
        <f t="shared" ref="AI739" si="1448">AI738</f>
        <v>0</v>
      </c>
      <c r="AJ739" s="411">
        <f t="shared" ref="AJ739" si="1449">AJ738</f>
        <v>0</v>
      </c>
      <c r="AK739" s="411">
        <f t="shared" ref="AK739" si="1450">AK738</f>
        <v>0</v>
      </c>
      <c r="AL739" s="411">
        <f t="shared" ref="AL739" si="145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11">
        <v>0</v>
      </c>
      <c r="Z742" s="411">
        <v>0</v>
      </c>
      <c r="AA742" s="411">
        <v>0</v>
      </c>
      <c r="AB742" s="411">
        <v>0</v>
      </c>
      <c r="AC742" s="411">
        <v>0</v>
      </c>
      <c r="AD742" s="411">
        <v>0</v>
      </c>
      <c r="AE742" s="411">
        <v>0</v>
      </c>
      <c r="AF742" s="411">
        <f t="shared" ref="AF742" si="1452">AF741</f>
        <v>0</v>
      </c>
      <c r="AG742" s="411">
        <f t="shared" ref="AG742" si="1453">AG741</f>
        <v>0</v>
      </c>
      <c r="AH742" s="411">
        <f t="shared" ref="AH742" si="1454">AH741</f>
        <v>0</v>
      </c>
      <c r="AI742" s="411">
        <f t="shared" ref="AI742" si="1455">AI741</f>
        <v>0</v>
      </c>
      <c r="AJ742" s="411">
        <f t="shared" ref="AJ742" si="1456">AJ741</f>
        <v>0</v>
      </c>
      <c r="AK742" s="411">
        <f t="shared" ref="AK742" si="1457">AK741</f>
        <v>0</v>
      </c>
      <c r="AL742" s="411">
        <f t="shared" ref="AL742" si="1458">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6503649.0530535141</v>
      </c>
      <c r="E744" s="329"/>
      <c r="F744" s="329"/>
      <c r="G744" s="329"/>
      <c r="H744" s="329"/>
      <c r="I744" s="329"/>
      <c r="J744" s="329"/>
      <c r="K744" s="329"/>
      <c r="L744" s="329"/>
      <c r="M744" s="329"/>
      <c r="N744" s="329"/>
      <c r="O744" s="329">
        <f>SUM(O587:O742)</f>
        <v>1078.2733758952818</v>
      </c>
      <c r="P744" s="329"/>
      <c r="Q744" s="329"/>
      <c r="R744" s="329"/>
      <c r="S744" s="329"/>
      <c r="T744" s="329"/>
      <c r="U744" s="329"/>
      <c r="V744" s="329"/>
      <c r="W744" s="329"/>
      <c r="X744" s="329"/>
      <c r="Y744" s="329">
        <f>IF(Y585="kWh",SUMPRODUCT(D587:D742,Y587:Y742))</f>
        <v>1815472.3349942735</v>
      </c>
      <c r="Z744" s="329">
        <f>IF(Z585="kWh",SUMPRODUCT(D587:D742,Z587:Z742))</f>
        <v>297628.88748936355</v>
      </c>
      <c r="AA744" s="329">
        <f>IF(AA585="kw",SUMPRODUCT(N587:N742,O587:O742,AA587:AA742),SUMPRODUCT(D587:D742,AA587:AA742))</f>
        <v>9352.5070581024156</v>
      </c>
      <c r="AB744" s="329">
        <f>IF(AB585="kw",SUMPRODUCT(N587:N742,O587:O742,AB587:AB742),SUMPRODUCT(D587:D742,AB587:AB742))</f>
        <v>213.2050625361874</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4162607</v>
      </c>
      <c r="Z745" s="392">
        <f>HLOOKUP(Z401,'2. LRAMVA Threshold'!$B$42:$Q$53,10,FALSE)</f>
        <v>1601705</v>
      </c>
      <c r="AA745" s="392">
        <f>HLOOKUP(AA401,'2. LRAMVA Threshold'!$B$42:$Q$53,10,FALSE)</f>
        <v>1126</v>
      </c>
      <c r="AB745" s="392">
        <f>HLOOKUP(AB401,'2. LRAMVA Threshold'!$B$42:$Q$53,10,FALSE)</f>
        <v>607</v>
      </c>
      <c r="AC745" s="392">
        <f>HLOOKUP(AC401,'2. LRAMVA Threshold'!$B$42:$Q$53,10,FALSE)</f>
        <v>3</v>
      </c>
      <c r="AD745" s="392">
        <f>HLOOKUP(AD401,'2. LRAMVA Threshold'!$B$42:$Q$53,10,FALSE)</f>
        <v>44</v>
      </c>
      <c r="AE745" s="392">
        <f>HLOOKUP(AE401,'2. LRAMVA Threshold'!$B$42:$Q$53,10,FALSE)</f>
        <v>35877</v>
      </c>
      <c r="AF745" s="392">
        <f>HLOOKUP(AF401,'2. LRAMVA Threshold'!$B$42:$Q$53,10,FALSE)</f>
        <v>722</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1459">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1459"/>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1459"/>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1459"/>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460">Y210*Y747</f>
        <v>0</v>
      </c>
      <c r="Z752" s="378">
        <f t="shared" si="1460"/>
        <v>0</v>
      </c>
      <c r="AA752" s="378">
        <f t="shared" si="1460"/>
        <v>0</v>
      </c>
      <c r="AB752" s="378">
        <f t="shared" si="1460"/>
        <v>0</v>
      </c>
      <c r="AC752" s="378">
        <f t="shared" si="1460"/>
        <v>0</v>
      </c>
      <c r="AD752" s="378">
        <f t="shared" si="1460"/>
        <v>0</v>
      </c>
      <c r="AE752" s="378">
        <f t="shared" si="1460"/>
        <v>0</v>
      </c>
      <c r="AF752" s="378">
        <f t="shared" si="1460"/>
        <v>0</v>
      </c>
      <c r="AG752" s="378">
        <f t="shared" si="1460"/>
        <v>0</v>
      </c>
      <c r="AH752" s="378">
        <f t="shared" si="1460"/>
        <v>0</v>
      </c>
      <c r="AI752" s="378">
        <f t="shared" si="1460"/>
        <v>0</v>
      </c>
      <c r="AJ752" s="378">
        <f t="shared" si="1460"/>
        <v>0</v>
      </c>
      <c r="AK752" s="378">
        <f t="shared" si="1460"/>
        <v>0</v>
      </c>
      <c r="AL752" s="378">
        <f t="shared" si="1460"/>
        <v>0</v>
      </c>
      <c r="AM752" s="629">
        <f t="shared" si="1459"/>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461">Y393*Y747</f>
        <v>0</v>
      </c>
      <c r="Z753" s="378">
        <f t="shared" si="1461"/>
        <v>0</v>
      </c>
      <c r="AA753" s="378">
        <f t="shared" si="1461"/>
        <v>0</v>
      </c>
      <c r="AB753" s="378">
        <f t="shared" si="1461"/>
        <v>0</v>
      </c>
      <c r="AC753" s="378">
        <f t="shared" si="1461"/>
        <v>0</v>
      </c>
      <c r="AD753" s="378">
        <f t="shared" si="1461"/>
        <v>0</v>
      </c>
      <c r="AE753" s="378">
        <f t="shared" si="1461"/>
        <v>0</v>
      </c>
      <c r="AF753" s="378">
        <f t="shared" si="1461"/>
        <v>0</v>
      </c>
      <c r="AG753" s="378">
        <f t="shared" si="1461"/>
        <v>0</v>
      </c>
      <c r="AH753" s="378">
        <f t="shared" si="1461"/>
        <v>0</v>
      </c>
      <c r="AI753" s="378">
        <f t="shared" si="1461"/>
        <v>0</v>
      </c>
      <c r="AJ753" s="378">
        <f t="shared" si="1461"/>
        <v>0</v>
      </c>
      <c r="AK753" s="378">
        <f t="shared" si="1461"/>
        <v>0</v>
      </c>
      <c r="AL753" s="378">
        <f t="shared" si="1461"/>
        <v>0</v>
      </c>
      <c r="AM753" s="629">
        <f t="shared" si="1459"/>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462">Y576*Y747</f>
        <v>0</v>
      </c>
      <c r="Z754" s="378">
        <f t="shared" si="1462"/>
        <v>0</v>
      </c>
      <c r="AA754" s="378">
        <f t="shared" si="1462"/>
        <v>0</v>
      </c>
      <c r="AB754" s="378">
        <f t="shared" si="1462"/>
        <v>0</v>
      </c>
      <c r="AC754" s="378">
        <f t="shared" si="1462"/>
        <v>0</v>
      </c>
      <c r="AD754" s="378">
        <f t="shared" si="1462"/>
        <v>0</v>
      </c>
      <c r="AE754" s="378">
        <f t="shared" si="1462"/>
        <v>0</v>
      </c>
      <c r="AF754" s="378">
        <f t="shared" si="1462"/>
        <v>0</v>
      </c>
      <c r="AG754" s="378">
        <f t="shared" si="1462"/>
        <v>0</v>
      </c>
      <c r="AH754" s="378">
        <f t="shared" si="1462"/>
        <v>0</v>
      </c>
      <c r="AI754" s="378">
        <f t="shared" si="1462"/>
        <v>0</v>
      </c>
      <c r="AJ754" s="378">
        <f t="shared" si="1462"/>
        <v>0</v>
      </c>
      <c r="AK754" s="378">
        <f t="shared" si="1462"/>
        <v>0</v>
      </c>
      <c r="AL754" s="378">
        <f t="shared" si="1462"/>
        <v>0</v>
      </c>
      <c r="AM754" s="629">
        <f t="shared" si="1459"/>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1463">Z744*Z747</f>
        <v>0</v>
      </c>
      <c r="AA755" s="378">
        <f t="shared" si="1463"/>
        <v>0</v>
      </c>
      <c r="AB755" s="378">
        <f t="shared" si="1463"/>
        <v>0</v>
      </c>
      <c r="AC755" s="378">
        <f t="shared" si="1463"/>
        <v>0</v>
      </c>
      <c r="AD755" s="378">
        <f t="shared" si="1463"/>
        <v>0</v>
      </c>
      <c r="AE755" s="378">
        <f t="shared" si="1463"/>
        <v>0</v>
      </c>
      <c r="AF755" s="378">
        <f t="shared" si="1463"/>
        <v>0</v>
      </c>
      <c r="AG755" s="378">
        <f t="shared" si="1463"/>
        <v>0</v>
      </c>
      <c r="AH755" s="378">
        <f t="shared" si="1463"/>
        <v>0</v>
      </c>
      <c r="AI755" s="378">
        <f t="shared" si="1463"/>
        <v>0</v>
      </c>
      <c r="AJ755" s="378">
        <f t="shared" si="1463"/>
        <v>0</v>
      </c>
      <c r="AK755" s="378">
        <f t="shared" si="1463"/>
        <v>0</v>
      </c>
      <c r="AL755" s="378">
        <f t="shared" si="1463"/>
        <v>0</v>
      </c>
      <c r="AM755" s="629">
        <f t="shared" si="1459"/>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1464">SUM(AA748:AA755)</f>
        <v>0</v>
      </c>
      <c r="AB756" s="346">
        <f t="shared" si="1464"/>
        <v>0</v>
      </c>
      <c r="AC756" s="346">
        <f t="shared" si="1464"/>
        <v>0</v>
      </c>
      <c r="AD756" s="346">
        <f t="shared" si="1464"/>
        <v>0</v>
      </c>
      <c r="AE756" s="346">
        <f t="shared" si="1464"/>
        <v>0</v>
      </c>
      <c r="AF756" s="346">
        <f t="shared" ref="AF756:AL756" si="1465">SUM(AF748:AF755)</f>
        <v>0</v>
      </c>
      <c r="AG756" s="346">
        <f t="shared" si="1465"/>
        <v>0</v>
      </c>
      <c r="AH756" s="346">
        <f t="shared" si="1465"/>
        <v>0</v>
      </c>
      <c r="AI756" s="346">
        <f t="shared" si="1465"/>
        <v>0</v>
      </c>
      <c r="AJ756" s="346">
        <f t="shared" si="1465"/>
        <v>0</v>
      </c>
      <c r="AK756" s="346">
        <f t="shared" si="1465"/>
        <v>0</v>
      </c>
      <c r="AL756" s="346">
        <f t="shared" si="1465"/>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1466">Z745*Z747</f>
        <v>0</v>
      </c>
      <c r="AA757" s="347">
        <f t="shared" si="1466"/>
        <v>0</v>
      </c>
      <c r="AB757" s="347">
        <f t="shared" si="1466"/>
        <v>0</v>
      </c>
      <c r="AC757" s="347">
        <f t="shared" si="1466"/>
        <v>0</v>
      </c>
      <c r="AD757" s="347">
        <f t="shared" si="1466"/>
        <v>0</v>
      </c>
      <c r="AE757" s="347">
        <f t="shared" si="1466"/>
        <v>0</v>
      </c>
      <c r="AF757" s="347">
        <f t="shared" ref="AF757:AL757" si="1467">AF745*AF747</f>
        <v>0</v>
      </c>
      <c r="AG757" s="347">
        <f t="shared" si="1467"/>
        <v>0</v>
      </c>
      <c r="AH757" s="347">
        <f t="shared" si="1467"/>
        <v>0</v>
      </c>
      <c r="AI757" s="347">
        <f t="shared" si="1467"/>
        <v>0</v>
      </c>
      <c r="AJ757" s="347">
        <f t="shared" si="1467"/>
        <v>0</v>
      </c>
      <c r="AK757" s="347">
        <f t="shared" si="1467"/>
        <v>0</v>
      </c>
      <c r="AL757" s="347">
        <f t="shared" si="1467"/>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1810673.2526903669</v>
      </c>
      <c r="Z760" s="291">
        <f>SUMPRODUCT(E587:E742,Z587:Z742)</f>
        <v>295801.95887169155</v>
      </c>
      <c r="AA760" s="291">
        <f t="shared" ref="AA760:AL760" si="1468">IF(AA585="kw",SUMPRODUCT($N$587:$N$742,$P$587:$P$742,AA587:AA742),SUMPRODUCT($E$587:$E$742,AA587:AA742))</f>
        <v>9563.5058597159932</v>
      </c>
      <c r="AB760" s="291">
        <f t="shared" si="1468"/>
        <v>218.10504433397088</v>
      </c>
      <c r="AC760" s="291">
        <f t="shared" si="1468"/>
        <v>0</v>
      </c>
      <c r="AD760" s="291">
        <f t="shared" si="1468"/>
        <v>0</v>
      </c>
      <c r="AE760" s="291">
        <f t="shared" si="1468"/>
        <v>0</v>
      </c>
      <c r="AF760" s="291">
        <f t="shared" si="1468"/>
        <v>0</v>
      </c>
      <c r="AG760" s="291">
        <f t="shared" si="1468"/>
        <v>0</v>
      </c>
      <c r="AH760" s="291">
        <f t="shared" si="1468"/>
        <v>0</v>
      </c>
      <c r="AI760" s="291">
        <f t="shared" si="1468"/>
        <v>0</v>
      </c>
      <c r="AJ760" s="291">
        <f t="shared" si="1468"/>
        <v>0</v>
      </c>
      <c r="AK760" s="291">
        <f t="shared" si="1468"/>
        <v>0</v>
      </c>
      <c r="AL760" s="291">
        <f t="shared" si="1468"/>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1805874.1703864601</v>
      </c>
      <c r="Z761" s="326">
        <f>SUMPRODUCT(F587:F742,Z587:Z742)</f>
        <v>293975.03025401954</v>
      </c>
      <c r="AA761" s="326">
        <f t="shared" ref="AA761:AL761" si="1469">IF(AA585="kw",SUMPRODUCT($N$587:$N$742,$Q$587:$Q$742,AA587:AA742),SUMPRODUCT($F$587:$F$742,AA587:AA742))</f>
        <v>9837.867700519033</v>
      </c>
      <c r="AB761" s="326">
        <f t="shared" si="1469"/>
        <v>224.45930588696214</v>
      </c>
      <c r="AC761" s="326">
        <f t="shared" si="1469"/>
        <v>0</v>
      </c>
      <c r="AD761" s="326">
        <f t="shared" si="1469"/>
        <v>0</v>
      </c>
      <c r="AE761" s="326">
        <f t="shared" si="1469"/>
        <v>0</v>
      </c>
      <c r="AF761" s="326">
        <f t="shared" si="1469"/>
        <v>0</v>
      </c>
      <c r="AG761" s="326">
        <f t="shared" si="1469"/>
        <v>0</v>
      </c>
      <c r="AH761" s="326">
        <f t="shared" si="1469"/>
        <v>0</v>
      </c>
      <c r="AI761" s="326">
        <f t="shared" si="1469"/>
        <v>0</v>
      </c>
      <c r="AJ761" s="326">
        <f t="shared" si="1469"/>
        <v>0</v>
      </c>
      <c r="AK761" s="326">
        <f t="shared" si="1469"/>
        <v>0</v>
      </c>
      <c r="AL761" s="326">
        <f t="shared" si="1469"/>
        <v>0</v>
      </c>
      <c r="AM761" s="386"/>
    </row>
    <row r="762" spans="1:40" ht="20.25" customHeight="1">
      <c r="B762" s="368" t="s">
        <v>584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07" t="s">
        <v>211</v>
      </c>
      <c r="C766" s="909" t="s">
        <v>33</v>
      </c>
      <c r="D766" s="284" t="s">
        <v>422</v>
      </c>
      <c r="E766" s="911" t="s">
        <v>209</v>
      </c>
      <c r="F766" s="912"/>
      <c r="G766" s="912"/>
      <c r="H766" s="912"/>
      <c r="I766" s="912"/>
      <c r="J766" s="912"/>
      <c r="K766" s="912"/>
      <c r="L766" s="912"/>
      <c r="M766" s="913"/>
      <c r="N766" s="917" t="s">
        <v>213</v>
      </c>
      <c r="O766" s="284" t="s">
        <v>423</v>
      </c>
      <c r="P766" s="911" t="s">
        <v>212</v>
      </c>
      <c r="Q766" s="912"/>
      <c r="R766" s="912"/>
      <c r="S766" s="912"/>
      <c r="T766" s="912"/>
      <c r="U766" s="912"/>
      <c r="V766" s="912"/>
      <c r="W766" s="912"/>
      <c r="X766" s="913"/>
      <c r="Y766" s="914" t="s">
        <v>243</v>
      </c>
      <c r="Z766" s="915"/>
      <c r="AA766" s="915"/>
      <c r="AB766" s="915"/>
      <c r="AC766" s="915"/>
      <c r="AD766" s="915"/>
      <c r="AE766" s="915"/>
      <c r="AF766" s="915"/>
      <c r="AG766" s="915"/>
      <c r="AH766" s="915"/>
      <c r="AI766" s="915"/>
      <c r="AJ766" s="915"/>
      <c r="AK766" s="915"/>
      <c r="AL766" s="915"/>
      <c r="AM766" s="916"/>
    </row>
    <row r="767" spans="1:40" ht="65.25" customHeight="1">
      <c r="B767" s="908"/>
      <c r="C767" s="910"/>
      <c r="D767" s="285">
        <v>2019</v>
      </c>
      <c r="E767" s="285">
        <v>2020</v>
      </c>
      <c r="F767" s="285">
        <v>2021</v>
      </c>
      <c r="G767" s="285">
        <v>2022</v>
      </c>
      <c r="H767" s="285">
        <v>2023</v>
      </c>
      <c r="I767" s="285">
        <v>2024</v>
      </c>
      <c r="J767" s="285">
        <v>2025</v>
      </c>
      <c r="K767" s="285">
        <v>2026</v>
      </c>
      <c r="L767" s="285">
        <v>2027</v>
      </c>
      <c r="M767" s="285">
        <v>2028</v>
      </c>
      <c r="N767" s="91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General Service 50 - 999 kW</v>
      </c>
      <c r="AB767" s="285" t="str">
        <f>'1.  LRAMVA Summary'!G52</f>
        <v>General Service 1,000 - 4,999 kW</v>
      </c>
      <c r="AC767" s="285" t="str">
        <f>'1.  LRAMVA Summary'!H52</f>
        <v>Sentinel Lighting</v>
      </c>
      <c r="AD767" s="285" t="str">
        <f>'1.  LRAMVA Summary'!I52</f>
        <v>Street Lighting</v>
      </c>
      <c r="AE767" s="285" t="str">
        <f>'1.  LRAMVA Summary'!J52</f>
        <v>Unmetered Scattered Load</v>
      </c>
      <c r="AF767" s="285" t="str">
        <f>'1.  LRAMVA Summary'!K52</f>
        <v>Large Use</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kWh</v>
      </c>
      <c r="AF768" s="291" t="str">
        <f>'1.  LRAMVA Summary'!K53</f>
        <v>kW</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1470">Z770</f>
        <v>0</v>
      </c>
      <c r="AA771" s="411">
        <f t="shared" ref="AA771" si="1471">AA770</f>
        <v>0</v>
      </c>
      <c r="AB771" s="411">
        <f t="shared" ref="AB771" si="1472">AB770</f>
        <v>0</v>
      </c>
      <c r="AC771" s="411">
        <f t="shared" ref="AC771" si="1473">AC770</f>
        <v>0</v>
      </c>
      <c r="AD771" s="411">
        <f t="shared" ref="AD771" si="1474">AD770</f>
        <v>0</v>
      </c>
      <c r="AE771" s="411">
        <f t="shared" ref="AE771" si="1475">AE770</f>
        <v>0</v>
      </c>
      <c r="AF771" s="411">
        <f t="shared" ref="AF771" si="1476">AF770</f>
        <v>0</v>
      </c>
      <c r="AG771" s="411">
        <f t="shared" ref="AG771" si="1477">AG770</f>
        <v>0</v>
      </c>
      <c r="AH771" s="411">
        <f t="shared" ref="AH771" si="1478">AH770</f>
        <v>0</v>
      </c>
      <c r="AI771" s="411">
        <f t="shared" ref="AI771" si="1479">AI770</f>
        <v>0</v>
      </c>
      <c r="AJ771" s="411">
        <f t="shared" ref="AJ771" si="1480">AJ770</f>
        <v>0</v>
      </c>
      <c r="AK771" s="411">
        <f t="shared" ref="AK771" si="1481">AK770</f>
        <v>0</v>
      </c>
      <c r="AL771" s="411">
        <f t="shared" ref="AL771" si="1482">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1483">Z773</f>
        <v>0</v>
      </c>
      <c r="AA774" s="411">
        <f t="shared" ref="AA774" si="1484">AA773</f>
        <v>0</v>
      </c>
      <c r="AB774" s="411">
        <f t="shared" ref="AB774" si="1485">AB773</f>
        <v>0</v>
      </c>
      <c r="AC774" s="411">
        <f t="shared" ref="AC774" si="1486">AC773</f>
        <v>0</v>
      </c>
      <c r="AD774" s="411">
        <f t="shared" ref="AD774" si="1487">AD773</f>
        <v>0</v>
      </c>
      <c r="AE774" s="411">
        <f t="shared" ref="AE774" si="1488">AE773</f>
        <v>0</v>
      </c>
      <c r="AF774" s="411">
        <f t="shared" ref="AF774" si="1489">AF773</f>
        <v>0</v>
      </c>
      <c r="AG774" s="411">
        <f t="shared" ref="AG774" si="1490">AG773</f>
        <v>0</v>
      </c>
      <c r="AH774" s="411">
        <f t="shared" ref="AH774" si="1491">AH773</f>
        <v>0</v>
      </c>
      <c r="AI774" s="411">
        <f t="shared" ref="AI774" si="1492">AI773</f>
        <v>0</v>
      </c>
      <c r="AJ774" s="411">
        <f t="shared" ref="AJ774" si="1493">AJ773</f>
        <v>0</v>
      </c>
      <c r="AK774" s="411">
        <f t="shared" ref="AK774" si="1494">AK773</f>
        <v>0</v>
      </c>
      <c r="AL774" s="411">
        <f t="shared" ref="AL774" si="1495">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1496">Z776</f>
        <v>0</v>
      </c>
      <c r="AA777" s="411">
        <f t="shared" ref="AA777" si="1497">AA776</f>
        <v>0</v>
      </c>
      <c r="AB777" s="411">
        <f t="shared" ref="AB777" si="1498">AB776</f>
        <v>0</v>
      </c>
      <c r="AC777" s="411">
        <f t="shared" ref="AC777" si="1499">AC776</f>
        <v>0</v>
      </c>
      <c r="AD777" s="411">
        <f t="shared" ref="AD777" si="1500">AD776</f>
        <v>0</v>
      </c>
      <c r="AE777" s="411">
        <f t="shared" ref="AE777" si="1501">AE776</f>
        <v>0</v>
      </c>
      <c r="AF777" s="411">
        <f t="shared" ref="AF777" si="1502">AF776</f>
        <v>0</v>
      </c>
      <c r="AG777" s="411">
        <f t="shared" ref="AG777" si="1503">AG776</f>
        <v>0</v>
      </c>
      <c r="AH777" s="411">
        <f t="shared" ref="AH777" si="1504">AH776</f>
        <v>0</v>
      </c>
      <c r="AI777" s="411">
        <f t="shared" ref="AI777" si="1505">AI776</f>
        <v>0</v>
      </c>
      <c r="AJ777" s="411">
        <f t="shared" ref="AJ777" si="1506">AJ776</f>
        <v>0</v>
      </c>
      <c r="AK777" s="411">
        <f t="shared" ref="AK777" si="1507">AK776</f>
        <v>0</v>
      </c>
      <c r="AL777" s="411">
        <f t="shared" ref="AL777" si="1508">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674</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1509">Z779</f>
        <v>0</v>
      </c>
      <c r="AA780" s="411">
        <f t="shared" ref="AA780" si="1510">AA779</f>
        <v>0</v>
      </c>
      <c r="AB780" s="411">
        <f t="shared" ref="AB780" si="1511">AB779</f>
        <v>0</v>
      </c>
      <c r="AC780" s="411">
        <f t="shared" ref="AC780" si="1512">AC779</f>
        <v>0</v>
      </c>
      <c r="AD780" s="411">
        <f t="shared" ref="AD780" si="1513">AD779</f>
        <v>0</v>
      </c>
      <c r="AE780" s="411">
        <f t="shared" ref="AE780" si="1514">AE779</f>
        <v>0</v>
      </c>
      <c r="AF780" s="411">
        <f t="shared" ref="AF780" si="1515">AF779</f>
        <v>0</v>
      </c>
      <c r="AG780" s="411">
        <f t="shared" ref="AG780" si="1516">AG779</f>
        <v>0</v>
      </c>
      <c r="AH780" s="411">
        <f t="shared" ref="AH780" si="1517">AH779</f>
        <v>0</v>
      </c>
      <c r="AI780" s="411">
        <f t="shared" ref="AI780" si="1518">AI779</f>
        <v>0</v>
      </c>
      <c r="AJ780" s="411">
        <f t="shared" ref="AJ780" si="1519">AJ779</f>
        <v>0</v>
      </c>
      <c r="AK780" s="411">
        <f t="shared" ref="AK780" si="1520">AK779</f>
        <v>0</v>
      </c>
      <c r="AL780" s="411">
        <f t="shared" ref="AL780" si="1521">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1522">Z782</f>
        <v>0</v>
      </c>
      <c r="AA783" s="411">
        <f t="shared" ref="AA783" si="1523">AA782</f>
        <v>0</v>
      </c>
      <c r="AB783" s="411">
        <f t="shared" ref="AB783" si="1524">AB782</f>
        <v>0</v>
      </c>
      <c r="AC783" s="411">
        <f t="shared" ref="AC783" si="1525">AC782</f>
        <v>0</v>
      </c>
      <c r="AD783" s="411">
        <f t="shared" ref="AD783" si="1526">AD782</f>
        <v>0</v>
      </c>
      <c r="AE783" s="411">
        <f t="shared" ref="AE783" si="1527">AE782</f>
        <v>0</v>
      </c>
      <c r="AF783" s="411">
        <f t="shared" ref="AF783" si="1528">AF782</f>
        <v>0</v>
      </c>
      <c r="AG783" s="411">
        <f t="shared" ref="AG783" si="1529">AG782</f>
        <v>0</v>
      </c>
      <c r="AH783" s="411">
        <f t="shared" ref="AH783" si="1530">AH782</f>
        <v>0</v>
      </c>
      <c r="AI783" s="411">
        <f t="shared" ref="AI783" si="1531">AI782</f>
        <v>0</v>
      </c>
      <c r="AJ783" s="411">
        <f t="shared" ref="AJ783" si="1532">AJ782</f>
        <v>0</v>
      </c>
      <c r="AK783" s="411">
        <f t="shared" ref="AK783" si="1533">AK782</f>
        <v>0</v>
      </c>
      <c r="AL783" s="411">
        <f t="shared" ref="AL783" si="1534">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535">Z786</f>
        <v>0</v>
      </c>
      <c r="AA787" s="411">
        <f t="shared" ref="AA787" si="1536">AA786</f>
        <v>0</v>
      </c>
      <c r="AB787" s="411">
        <f t="shared" ref="AB787" si="1537">AB786</f>
        <v>0</v>
      </c>
      <c r="AC787" s="411">
        <f t="shared" ref="AC787" si="1538">AC786</f>
        <v>0</v>
      </c>
      <c r="AD787" s="411">
        <f t="shared" ref="AD787" si="1539">AD786</f>
        <v>0</v>
      </c>
      <c r="AE787" s="411">
        <f t="shared" ref="AE787" si="1540">AE786</f>
        <v>0</v>
      </c>
      <c r="AF787" s="411">
        <f t="shared" ref="AF787" si="1541">AF786</f>
        <v>0</v>
      </c>
      <c r="AG787" s="411">
        <f t="shared" ref="AG787" si="1542">AG786</f>
        <v>0</v>
      </c>
      <c r="AH787" s="411">
        <f t="shared" ref="AH787" si="1543">AH786</f>
        <v>0</v>
      </c>
      <c r="AI787" s="411">
        <f t="shared" ref="AI787" si="1544">AI786</f>
        <v>0</v>
      </c>
      <c r="AJ787" s="411">
        <f t="shared" ref="AJ787" si="1545">AJ786</f>
        <v>0</v>
      </c>
      <c r="AK787" s="411">
        <f t="shared" ref="AK787" si="1546">AK786</f>
        <v>0</v>
      </c>
      <c r="AL787" s="411">
        <f t="shared" ref="AL787" si="1547">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548">Z789</f>
        <v>0</v>
      </c>
      <c r="AA790" s="411">
        <f t="shared" ref="AA790" si="1549">AA789</f>
        <v>0</v>
      </c>
      <c r="AB790" s="411">
        <f t="shared" ref="AB790" si="1550">AB789</f>
        <v>0</v>
      </c>
      <c r="AC790" s="411">
        <f t="shared" ref="AC790" si="1551">AC789</f>
        <v>0</v>
      </c>
      <c r="AD790" s="411">
        <f t="shared" ref="AD790" si="1552">AD789</f>
        <v>0</v>
      </c>
      <c r="AE790" s="411">
        <f t="shared" ref="AE790" si="1553">AE789</f>
        <v>0</v>
      </c>
      <c r="AF790" s="411">
        <f t="shared" ref="AF790" si="1554">AF789</f>
        <v>0</v>
      </c>
      <c r="AG790" s="411">
        <f t="shared" ref="AG790" si="1555">AG789</f>
        <v>0</v>
      </c>
      <c r="AH790" s="411">
        <f t="shared" ref="AH790" si="1556">AH789</f>
        <v>0</v>
      </c>
      <c r="AI790" s="411">
        <f t="shared" ref="AI790" si="1557">AI789</f>
        <v>0</v>
      </c>
      <c r="AJ790" s="411">
        <f t="shared" ref="AJ790" si="1558">AJ789</f>
        <v>0</v>
      </c>
      <c r="AK790" s="411">
        <f t="shared" ref="AK790" si="1559">AK789</f>
        <v>0</v>
      </c>
      <c r="AL790" s="411">
        <f t="shared" ref="AL790" si="1560">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1561">Z792</f>
        <v>0</v>
      </c>
      <c r="AA793" s="411">
        <f t="shared" ref="AA793" si="1562">AA792</f>
        <v>0</v>
      </c>
      <c r="AB793" s="411">
        <f t="shared" ref="AB793" si="1563">AB792</f>
        <v>0</v>
      </c>
      <c r="AC793" s="411">
        <f t="shared" ref="AC793" si="1564">AC792</f>
        <v>0</v>
      </c>
      <c r="AD793" s="411">
        <f t="shared" ref="AD793" si="1565">AD792</f>
        <v>0</v>
      </c>
      <c r="AE793" s="411">
        <f t="shared" ref="AE793" si="1566">AE792</f>
        <v>0</v>
      </c>
      <c r="AF793" s="411">
        <f t="shared" ref="AF793" si="1567">AF792</f>
        <v>0</v>
      </c>
      <c r="AG793" s="411">
        <f t="shared" ref="AG793" si="1568">AG792</f>
        <v>0</v>
      </c>
      <c r="AH793" s="411">
        <f t="shared" ref="AH793" si="1569">AH792</f>
        <v>0</v>
      </c>
      <c r="AI793" s="411">
        <f t="shared" ref="AI793" si="1570">AI792</f>
        <v>0</v>
      </c>
      <c r="AJ793" s="411">
        <f t="shared" ref="AJ793" si="1571">AJ792</f>
        <v>0</v>
      </c>
      <c r="AK793" s="411">
        <f t="shared" ref="AK793" si="1572">AK792</f>
        <v>0</v>
      </c>
      <c r="AL793" s="411">
        <f t="shared" ref="AL793" si="1573">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1574">Z795</f>
        <v>0</v>
      </c>
      <c r="AA796" s="411">
        <f t="shared" ref="AA796" si="1575">AA795</f>
        <v>0</v>
      </c>
      <c r="AB796" s="411">
        <f t="shared" ref="AB796" si="1576">AB795</f>
        <v>0</v>
      </c>
      <c r="AC796" s="411">
        <f t="shared" ref="AC796" si="1577">AC795</f>
        <v>0</v>
      </c>
      <c r="AD796" s="411">
        <f t="shared" ref="AD796" si="1578">AD795</f>
        <v>0</v>
      </c>
      <c r="AE796" s="411">
        <f t="shared" ref="AE796" si="1579">AE795</f>
        <v>0</v>
      </c>
      <c r="AF796" s="411">
        <f t="shared" ref="AF796" si="1580">AF795</f>
        <v>0</v>
      </c>
      <c r="AG796" s="411">
        <f t="shared" ref="AG796" si="1581">AG795</f>
        <v>0</v>
      </c>
      <c r="AH796" s="411">
        <f t="shared" ref="AH796" si="1582">AH795</f>
        <v>0</v>
      </c>
      <c r="AI796" s="411">
        <f t="shared" ref="AI796" si="1583">AI795</f>
        <v>0</v>
      </c>
      <c r="AJ796" s="411">
        <f t="shared" ref="AJ796" si="1584">AJ795</f>
        <v>0</v>
      </c>
      <c r="AK796" s="411">
        <f t="shared" ref="AK796" si="1585">AK795</f>
        <v>0</v>
      </c>
      <c r="AL796" s="411">
        <f t="shared" ref="AL796" si="1586">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1587">Z798</f>
        <v>0</v>
      </c>
      <c r="AA799" s="411">
        <f t="shared" ref="AA799" si="1588">AA798</f>
        <v>0</v>
      </c>
      <c r="AB799" s="411">
        <f t="shared" ref="AB799" si="1589">AB798</f>
        <v>0</v>
      </c>
      <c r="AC799" s="411">
        <f t="shared" ref="AC799" si="1590">AC798</f>
        <v>0</v>
      </c>
      <c r="AD799" s="411">
        <f t="shared" ref="AD799" si="1591">AD798</f>
        <v>0</v>
      </c>
      <c r="AE799" s="411">
        <f t="shared" ref="AE799" si="1592">AE798</f>
        <v>0</v>
      </c>
      <c r="AF799" s="411">
        <f t="shared" ref="AF799" si="1593">AF798</f>
        <v>0</v>
      </c>
      <c r="AG799" s="411">
        <f t="shared" ref="AG799" si="1594">AG798</f>
        <v>0</v>
      </c>
      <c r="AH799" s="411">
        <f t="shared" ref="AH799" si="1595">AH798</f>
        <v>0</v>
      </c>
      <c r="AI799" s="411">
        <f t="shared" ref="AI799" si="1596">AI798</f>
        <v>0</v>
      </c>
      <c r="AJ799" s="411">
        <f t="shared" ref="AJ799" si="1597">AJ798</f>
        <v>0</v>
      </c>
      <c r="AK799" s="411">
        <f t="shared" ref="AK799" si="1598">AK798</f>
        <v>0</v>
      </c>
      <c r="AL799" s="411">
        <f t="shared" ref="AL799" si="1599">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1600">Z802</f>
        <v>0</v>
      </c>
      <c r="AA803" s="411">
        <f t="shared" ref="AA803" si="1601">AA802</f>
        <v>0</v>
      </c>
      <c r="AB803" s="411">
        <f t="shared" ref="AB803" si="1602">AB802</f>
        <v>0</v>
      </c>
      <c r="AC803" s="411">
        <f t="shared" ref="AC803" si="1603">AC802</f>
        <v>0</v>
      </c>
      <c r="AD803" s="411">
        <f t="shared" ref="AD803" si="1604">AD802</f>
        <v>0</v>
      </c>
      <c r="AE803" s="411">
        <f t="shared" ref="AE803" si="1605">AE802</f>
        <v>0</v>
      </c>
      <c r="AF803" s="411">
        <f t="shared" ref="AF803" si="1606">AF802</f>
        <v>0</v>
      </c>
      <c r="AG803" s="411">
        <f t="shared" ref="AG803" si="1607">AG802</f>
        <v>0</v>
      </c>
      <c r="AH803" s="411">
        <f t="shared" ref="AH803" si="1608">AH802</f>
        <v>0</v>
      </c>
      <c r="AI803" s="411">
        <f t="shared" ref="AI803" si="1609">AI802</f>
        <v>0</v>
      </c>
      <c r="AJ803" s="411">
        <f t="shared" ref="AJ803" si="1610">AJ802</f>
        <v>0</v>
      </c>
      <c r="AK803" s="411">
        <f t="shared" ref="AK803" si="1611">AK802</f>
        <v>0</v>
      </c>
      <c r="AL803" s="411">
        <f t="shared" ref="AL803" si="1612">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1613">Z805</f>
        <v>0</v>
      </c>
      <c r="AA806" s="411">
        <f t="shared" ref="AA806" si="1614">AA805</f>
        <v>0</v>
      </c>
      <c r="AB806" s="411">
        <f t="shared" ref="AB806" si="1615">AB805</f>
        <v>0</v>
      </c>
      <c r="AC806" s="411">
        <f t="shared" ref="AC806" si="1616">AC805</f>
        <v>0</v>
      </c>
      <c r="AD806" s="411">
        <f t="shared" ref="AD806" si="1617">AD805</f>
        <v>0</v>
      </c>
      <c r="AE806" s="411">
        <f t="shared" ref="AE806" si="1618">AE805</f>
        <v>0</v>
      </c>
      <c r="AF806" s="411">
        <f t="shared" ref="AF806" si="1619">AF805</f>
        <v>0</v>
      </c>
      <c r="AG806" s="411">
        <f t="shared" ref="AG806" si="1620">AG805</f>
        <v>0</v>
      </c>
      <c r="AH806" s="411">
        <f t="shared" ref="AH806" si="1621">AH805</f>
        <v>0</v>
      </c>
      <c r="AI806" s="411">
        <f t="shared" ref="AI806" si="1622">AI805</f>
        <v>0</v>
      </c>
      <c r="AJ806" s="411">
        <f t="shared" ref="AJ806" si="1623">AJ805</f>
        <v>0</v>
      </c>
      <c r="AK806" s="411">
        <f t="shared" ref="AK806" si="1624">AK805</f>
        <v>0</v>
      </c>
      <c r="AL806" s="411">
        <f t="shared" ref="AL806" si="1625">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1626">Z808</f>
        <v>0</v>
      </c>
      <c r="AA809" s="411">
        <f t="shared" ref="AA809" si="1627">AA808</f>
        <v>0</v>
      </c>
      <c r="AB809" s="411">
        <f t="shared" ref="AB809" si="1628">AB808</f>
        <v>0</v>
      </c>
      <c r="AC809" s="411">
        <f t="shared" ref="AC809" si="1629">AC808</f>
        <v>0</v>
      </c>
      <c r="AD809" s="411">
        <f t="shared" ref="AD809" si="1630">AD808</f>
        <v>0</v>
      </c>
      <c r="AE809" s="411">
        <f t="shared" ref="AE809" si="1631">AE808</f>
        <v>0</v>
      </c>
      <c r="AF809" s="411">
        <f t="shared" ref="AF809" si="1632">AF808</f>
        <v>0</v>
      </c>
      <c r="AG809" s="411">
        <f t="shared" ref="AG809" si="1633">AG808</f>
        <v>0</v>
      </c>
      <c r="AH809" s="411">
        <f t="shared" ref="AH809" si="1634">AH808</f>
        <v>0</v>
      </c>
      <c r="AI809" s="411">
        <f t="shared" ref="AI809" si="1635">AI808</f>
        <v>0</v>
      </c>
      <c r="AJ809" s="411">
        <f t="shared" ref="AJ809" si="1636">AJ808</f>
        <v>0</v>
      </c>
      <c r="AK809" s="411">
        <f t="shared" ref="AK809" si="1637">AK808</f>
        <v>0</v>
      </c>
      <c r="AL809" s="411">
        <f t="shared" ref="AL809" si="1638">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1639">Z812</f>
        <v>0</v>
      </c>
      <c r="AA813" s="411">
        <f t="shared" ref="AA813" si="1640">AA812</f>
        <v>0</v>
      </c>
      <c r="AB813" s="411">
        <f t="shared" ref="AB813" si="1641">AB812</f>
        <v>0</v>
      </c>
      <c r="AC813" s="411">
        <f t="shared" ref="AC813" si="1642">AC812</f>
        <v>0</v>
      </c>
      <c r="AD813" s="411">
        <f t="shared" ref="AD813" si="1643">AD812</f>
        <v>0</v>
      </c>
      <c r="AE813" s="411">
        <f t="shared" ref="AE813" si="1644">AE812</f>
        <v>0</v>
      </c>
      <c r="AF813" s="411">
        <f t="shared" ref="AF813" si="1645">AF812</f>
        <v>0</v>
      </c>
      <c r="AG813" s="411">
        <f t="shared" ref="AG813" si="1646">AG812</f>
        <v>0</v>
      </c>
      <c r="AH813" s="411">
        <f t="shared" ref="AH813" si="1647">AH812</f>
        <v>0</v>
      </c>
      <c r="AI813" s="411">
        <f t="shared" ref="AI813" si="1648">AI812</f>
        <v>0</v>
      </c>
      <c r="AJ813" s="411">
        <f t="shared" ref="AJ813" si="1649">AJ812</f>
        <v>0</v>
      </c>
      <c r="AK813" s="411">
        <f t="shared" ref="AK813" si="1650">AK812</f>
        <v>0</v>
      </c>
      <c r="AL813" s="411">
        <f t="shared" ref="AL813" si="1651">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1652">Z816</f>
        <v>0</v>
      </c>
      <c r="AA817" s="411">
        <f t="shared" si="1652"/>
        <v>0</v>
      </c>
      <c r="AB817" s="411">
        <f t="shared" si="1652"/>
        <v>0</v>
      </c>
      <c r="AC817" s="411">
        <f t="shared" si="1652"/>
        <v>0</v>
      </c>
      <c r="AD817" s="411">
        <f t="shared" si="1652"/>
        <v>0</v>
      </c>
      <c r="AE817" s="411">
        <f t="shared" si="1652"/>
        <v>0</v>
      </c>
      <c r="AF817" s="411">
        <f t="shared" si="1652"/>
        <v>0</v>
      </c>
      <c r="AG817" s="411">
        <f t="shared" si="1652"/>
        <v>0</v>
      </c>
      <c r="AH817" s="411">
        <f t="shared" si="1652"/>
        <v>0</v>
      </c>
      <c r="AI817" s="411">
        <f t="shared" si="1652"/>
        <v>0</v>
      </c>
      <c r="AJ817" s="411">
        <f t="shared" si="1652"/>
        <v>0</v>
      </c>
      <c r="AK817" s="411">
        <f t="shared" si="1652"/>
        <v>0</v>
      </c>
      <c r="AL817" s="411">
        <f t="shared" si="1652"/>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1653">Z819</f>
        <v>0</v>
      </c>
      <c r="AA820" s="411">
        <f t="shared" si="1653"/>
        <v>0</v>
      </c>
      <c r="AB820" s="411">
        <f t="shared" si="1653"/>
        <v>0</v>
      </c>
      <c r="AC820" s="411">
        <f t="shared" si="1653"/>
        <v>0</v>
      </c>
      <c r="AD820" s="411">
        <f t="shared" si="1653"/>
        <v>0</v>
      </c>
      <c r="AE820" s="411">
        <f t="shared" si="1653"/>
        <v>0</v>
      </c>
      <c r="AF820" s="411">
        <f t="shared" si="1653"/>
        <v>0</v>
      </c>
      <c r="AG820" s="411">
        <f t="shared" si="1653"/>
        <v>0</v>
      </c>
      <c r="AH820" s="411">
        <f t="shared" si="1653"/>
        <v>0</v>
      </c>
      <c r="AI820" s="411">
        <f t="shared" si="1653"/>
        <v>0</v>
      </c>
      <c r="AJ820" s="411">
        <f t="shared" si="1653"/>
        <v>0</v>
      </c>
      <c r="AK820" s="411">
        <f t="shared" si="1653"/>
        <v>0</v>
      </c>
      <c r="AL820" s="411">
        <f t="shared" si="1653"/>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1654">Z823</f>
        <v>0</v>
      </c>
      <c r="AA824" s="411">
        <f t="shared" si="1654"/>
        <v>0</v>
      </c>
      <c r="AB824" s="411">
        <f t="shared" si="1654"/>
        <v>0</v>
      </c>
      <c r="AC824" s="411">
        <f t="shared" si="1654"/>
        <v>0</v>
      </c>
      <c r="AD824" s="411">
        <f t="shared" si="1654"/>
        <v>0</v>
      </c>
      <c r="AE824" s="411">
        <f t="shared" si="1654"/>
        <v>0</v>
      </c>
      <c r="AF824" s="411">
        <f t="shared" si="1654"/>
        <v>0</v>
      </c>
      <c r="AG824" s="411">
        <f t="shared" si="1654"/>
        <v>0</v>
      </c>
      <c r="AH824" s="411">
        <f t="shared" si="1654"/>
        <v>0</v>
      </c>
      <c r="AI824" s="411">
        <f t="shared" si="1654"/>
        <v>0</v>
      </c>
      <c r="AJ824" s="411">
        <f t="shared" si="1654"/>
        <v>0</v>
      </c>
      <c r="AK824" s="411">
        <f t="shared" si="1654"/>
        <v>0</v>
      </c>
      <c r="AL824" s="411">
        <f t="shared" si="1654"/>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1655">Z826</f>
        <v>0</v>
      </c>
      <c r="AA827" s="411">
        <f t="shared" si="1655"/>
        <v>0</v>
      </c>
      <c r="AB827" s="411">
        <f t="shared" si="1655"/>
        <v>0</v>
      </c>
      <c r="AC827" s="411">
        <f t="shared" si="1655"/>
        <v>0</v>
      </c>
      <c r="AD827" s="411">
        <f t="shared" si="1655"/>
        <v>0</v>
      </c>
      <c r="AE827" s="411">
        <f t="shared" si="1655"/>
        <v>0</v>
      </c>
      <c r="AF827" s="411">
        <f t="shared" si="1655"/>
        <v>0</v>
      </c>
      <c r="AG827" s="411">
        <f t="shared" si="1655"/>
        <v>0</v>
      </c>
      <c r="AH827" s="411">
        <f t="shared" si="1655"/>
        <v>0</v>
      </c>
      <c r="AI827" s="411">
        <f t="shared" si="1655"/>
        <v>0</v>
      </c>
      <c r="AJ827" s="411">
        <f t="shared" si="1655"/>
        <v>0</v>
      </c>
      <c r="AK827" s="411">
        <f t="shared" si="1655"/>
        <v>0</v>
      </c>
      <c r="AL827" s="411">
        <f t="shared" si="1655"/>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1656">Z829</f>
        <v>0</v>
      </c>
      <c r="AA830" s="411">
        <f t="shared" si="1656"/>
        <v>0</v>
      </c>
      <c r="AB830" s="411">
        <f t="shared" si="1656"/>
        <v>0</v>
      </c>
      <c r="AC830" s="411">
        <f t="shared" si="1656"/>
        <v>0</v>
      </c>
      <c r="AD830" s="411">
        <f t="shared" si="1656"/>
        <v>0</v>
      </c>
      <c r="AE830" s="411">
        <f t="shared" si="1656"/>
        <v>0</v>
      </c>
      <c r="AF830" s="411">
        <f t="shared" si="1656"/>
        <v>0</v>
      </c>
      <c r="AG830" s="411">
        <f t="shared" si="1656"/>
        <v>0</v>
      </c>
      <c r="AH830" s="411">
        <f t="shared" si="1656"/>
        <v>0</v>
      </c>
      <c r="AI830" s="411">
        <f t="shared" si="1656"/>
        <v>0</v>
      </c>
      <c r="AJ830" s="411">
        <f t="shared" si="1656"/>
        <v>0</v>
      </c>
      <c r="AK830" s="411">
        <f t="shared" si="1656"/>
        <v>0</v>
      </c>
      <c r="AL830" s="411">
        <f t="shared" si="1656"/>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1657">Z832</f>
        <v>0</v>
      </c>
      <c r="AA833" s="411">
        <f t="shared" si="1657"/>
        <v>0</v>
      </c>
      <c r="AB833" s="411">
        <f t="shared" si="1657"/>
        <v>0</v>
      </c>
      <c r="AC833" s="411">
        <f t="shared" si="1657"/>
        <v>0</v>
      </c>
      <c r="AD833" s="411">
        <f t="shared" si="1657"/>
        <v>0</v>
      </c>
      <c r="AE833" s="411">
        <f t="shared" si="1657"/>
        <v>0</v>
      </c>
      <c r="AF833" s="411">
        <f t="shared" si="1657"/>
        <v>0</v>
      </c>
      <c r="AG833" s="411">
        <f t="shared" si="1657"/>
        <v>0</v>
      </c>
      <c r="AH833" s="411">
        <f t="shared" si="1657"/>
        <v>0</v>
      </c>
      <c r="AI833" s="411">
        <f t="shared" si="1657"/>
        <v>0</v>
      </c>
      <c r="AJ833" s="411">
        <f t="shared" si="1657"/>
        <v>0</v>
      </c>
      <c r="AK833" s="411">
        <f t="shared" si="1657"/>
        <v>0</v>
      </c>
      <c r="AL833" s="411">
        <f t="shared" si="1657"/>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1658">Z837</f>
        <v>0</v>
      </c>
      <c r="AA838" s="411">
        <f t="shared" ref="AA838" si="1659">AA837</f>
        <v>0</v>
      </c>
      <c r="AB838" s="411">
        <f t="shared" ref="AB838" si="1660">AB837</f>
        <v>0</v>
      </c>
      <c r="AC838" s="411">
        <f t="shared" ref="AC838" si="1661">AC837</f>
        <v>0</v>
      </c>
      <c r="AD838" s="411">
        <f t="shared" ref="AD838" si="1662">AD837</f>
        <v>0</v>
      </c>
      <c r="AE838" s="411">
        <f t="shared" ref="AE838" si="1663">AE837</f>
        <v>0</v>
      </c>
      <c r="AF838" s="411">
        <f t="shared" ref="AF838" si="1664">AF837</f>
        <v>0</v>
      </c>
      <c r="AG838" s="411">
        <f t="shared" ref="AG838" si="1665">AG837</f>
        <v>0</v>
      </c>
      <c r="AH838" s="411">
        <f t="shared" ref="AH838" si="1666">AH837</f>
        <v>0</v>
      </c>
      <c r="AI838" s="411">
        <f t="shared" ref="AI838" si="1667">AI837</f>
        <v>0</v>
      </c>
      <c r="AJ838" s="411">
        <f t="shared" ref="AJ838" si="1668">AJ837</f>
        <v>0</v>
      </c>
      <c r="AK838" s="411">
        <f t="shared" ref="AK838" si="1669">AK837</f>
        <v>0</v>
      </c>
      <c r="AL838" s="411">
        <f t="shared" ref="AL838" si="1670">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f>'7.  Persistence Report'!AZ157</f>
        <v>6300</v>
      </c>
      <c r="E840" s="295">
        <f>'7.  Persistence Report'!BA157</f>
        <v>6300</v>
      </c>
      <c r="F840" s="295"/>
      <c r="G840" s="295"/>
      <c r="H840" s="295"/>
      <c r="I840" s="295"/>
      <c r="J840" s="295"/>
      <c r="K840" s="295"/>
      <c r="L840" s="295"/>
      <c r="M840" s="295"/>
      <c r="N840" s="291"/>
      <c r="O840" s="295"/>
      <c r="P840" s="295"/>
      <c r="Q840" s="295"/>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1671">Z840</f>
        <v>0</v>
      </c>
      <c r="AA841" s="411">
        <f t="shared" ref="AA841" si="1672">AA840</f>
        <v>0</v>
      </c>
      <c r="AB841" s="411">
        <f t="shared" ref="AB841" si="1673">AB840</f>
        <v>0</v>
      </c>
      <c r="AC841" s="411">
        <f t="shared" ref="AC841" si="1674">AC840</f>
        <v>0</v>
      </c>
      <c r="AD841" s="411">
        <f t="shared" ref="AD841" si="1675">AD840</f>
        <v>0</v>
      </c>
      <c r="AE841" s="411">
        <f t="shared" ref="AE841" si="1676">AE840</f>
        <v>0</v>
      </c>
      <c r="AF841" s="411">
        <f t="shared" ref="AF841" si="1677">AF840</f>
        <v>0</v>
      </c>
      <c r="AG841" s="411">
        <f t="shared" ref="AG841" si="1678">AG840</f>
        <v>0</v>
      </c>
      <c r="AH841" s="411">
        <f t="shared" ref="AH841" si="1679">AH840</f>
        <v>0</v>
      </c>
      <c r="AI841" s="411">
        <f t="shared" ref="AI841" si="1680">AI840</f>
        <v>0</v>
      </c>
      <c r="AJ841" s="411">
        <f t="shared" ref="AJ841" si="1681">AJ840</f>
        <v>0</v>
      </c>
      <c r="AK841" s="411">
        <f t="shared" ref="AK841" si="1682">AK840</f>
        <v>0</v>
      </c>
      <c r="AL841" s="411">
        <f t="shared" ref="AL841" si="1683">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1684">Z843</f>
        <v>0</v>
      </c>
      <c r="AA844" s="411">
        <f t="shared" ref="AA844" si="1685">AA843</f>
        <v>0</v>
      </c>
      <c r="AB844" s="411">
        <f t="shared" ref="AB844" si="1686">AB843</f>
        <v>0</v>
      </c>
      <c r="AC844" s="411">
        <f t="shared" ref="AC844" si="1687">AC843</f>
        <v>0</v>
      </c>
      <c r="AD844" s="411">
        <f t="shared" ref="AD844" si="1688">AD843</f>
        <v>0</v>
      </c>
      <c r="AE844" s="411">
        <f t="shared" ref="AE844" si="1689">AE843</f>
        <v>0</v>
      </c>
      <c r="AF844" s="411">
        <f t="shared" ref="AF844" si="1690">AF843</f>
        <v>0</v>
      </c>
      <c r="AG844" s="411">
        <f t="shared" ref="AG844" si="1691">AG843</f>
        <v>0</v>
      </c>
      <c r="AH844" s="411">
        <f t="shared" ref="AH844" si="1692">AH843</f>
        <v>0</v>
      </c>
      <c r="AI844" s="411">
        <f t="shared" ref="AI844" si="1693">AI843</f>
        <v>0</v>
      </c>
      <c r="AJ844" s="411">
        <f t="shared" ref="AJ844" si="1694">AJ843</f>
        <v>0</v>
      </c>
      <c r="AK844" s="411">
        <f t="shared" ref="AK844" si="1695">AK843</f>
        <v>0</v>
      </c>
      <c r="AL844" s="411">
        <f t="shared" ref="AL844" si="1696">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1697">Z846</f>
        <v>0</v>
      </c>
      <c r="AA847" s="411">
        <f t="shared" ref="AA847" si="1698">AA846</f>
        <v>0</v>
      </c>
      <c r="AB847" s="411">
        <f t="shared" ref="AB847" si="1699">AB846</f>
        <v>0</v>
      </c>
      <c r="AC847" s="411">
        <f t="shared" ref="AC847" si="1700">AC846</f>
        <v>0</v>
      </c>
      <c r="AD847" s="411">
        <f t="shared" ref="AD847" si="1701">AD846</f>
        <v>0</v>
      </c>
      <c r="AE847" s="411">
        <f t="shared" ref="AE847" si="1702">AE846</f>
        <v>0</v>
      </c>
      <c r="AF847" s="411">
        <f t="shared" ref="AF847" si="1703">AF846</f>
        <v>0</v>
      </c>
      <c r="AG847" s="411">
        <f t="shared" ref="AG847" si="1704">AG846</f>
        <v>0</v>
      </c>
      <c r="AH847" s="411">
        <f t="shared" ref="AH847" si="1705">AH846</f>
        <v>0</v>
      </c>
      <c r="AI847" s="411">
        <f t="shared" ref="AI847" si="1706">AI846</f>
        <v>0</v>
      </c>
      <c r="AJ847" s="411">
        <f t="shared" ref="AJ847" si="1707">AJ846</f>
        <v>0</v>
      </c>
      <c r="AK847" s="411">
        <f t="shared" ref="AK847" si="1708">AK846</f>
        <v>0</v>
      </c>
      <c r="AL847" s="411">
        <f t="shared" ref="AL847" si="1709">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1710">Z850</f>
        <v>0</v>
      </c>
      <c r="AA851" s="411">
        <f t="shared" ref="AA851" si="1711">AA850</f>
        <v>0</v>
      </c>
      <c r="AB851" s="411">
        <f t="shared" ref="AB851" si="1712">AB850</f>
        <v>0</v>
      </c>
      <c r="AC851" s="411">
        <f t="shared" ref="AC851" si="1713">AC850</f>
        <v>0</v>
      </c>
      <c r="AD851" s="411">
        <f t="shared" ref="AD851" si="1714">AD850</f>
        <v>0</v>
      </c>
      <c r="AE851" s="411">
        <f t="shared" ref="AE851" si="1715">AE850</f>
        <v>0</v>
      </c>
      <c r="AF851" s="411">
        <f t="shared" ref="AF851" si="1716">AF850</f>
        <v>0</v>
      </c>
      <c r="AG851" s="411">
        <f t="shared" ref="AG851" si="1717">AG850</f>
        <v>0</v>
      </c>
      <c r="AH851" s="411">
        <f t="shared" ref="AH851" si="1718">AH850</f>
        <v>0</v>
      </c>
      <c r="AI851" s="411">
        <f t="shared" ref="AI851" si="1719">AI850</f>
        <v>0</v>
      </c>
      <c r="AJ851" s="411">
        <f t="shared" ref="AJ851" si="1720">AJ850</f>
        <v>0</v>
      </c>
      <c r="AK851" s="411">
        <f t="shared" ref="AK851" si="1721">AK850</f>
        <v>0</v>
      </c>
      <c r="AL851" s="411">
        <f t="shared" ref="AL851" si="1722">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f>'7.  Persistence Report'!AY155</f>
        <v>3346857.4338127971</v>
      </c>
      <c r="E853" s="295">
        <f>'7.  Persistence Report'!AZ155</f>
        <v>3346857.4338127971</v>
      </c>
      <c r="F853" s="295">
        <f>'7.  Persistence Report'!BA155</f>
        <v>3330123.1466437331</v>
      </c>
      <c r="G853" s="295"/>
      <c r="H853" s="295"/>
      <c r="I853" s="295"/>
      <c r="J853" s="295"/>
      <c r="K853" s="295"/>
      <c r="L853" s="295"/>
      <c r="M853" s="295"/>
      <c r="N853" s="295">
        <v>12</v>
      </c>
      <c r="O853" s="295">
        <f>'7.  Persistence Report'!T155</f>
        <v>608.37545015519993</v>
      </c>
      <c r="P853" s="295">
        <f>'7.  Persistence Report'!U155</f>
        <v>608.37545015519993</v>
      </c>
      <c r="Q853" s="295">
        <f>'7.  Persistence Report'!V155</f>
        <v>605.33357290442393</v>
      </c>
      <c r="R853" s="295"/>
      <c r="S853" s="295"/>
      <c r="T853" s="295"/>
      <c r="U853" s="295"/>
      <c r="V853" s="295"/>
      <c r="W853" s="295"/>
      <c r="X853" s="295"/>
      <c r="Y853" s="426"/>
      <c r="Z853" s="426">
        <v>0.14960000000000001</v>
      </c>
      <c r="AA853" s="415">
        <v>0.67190000000000005</v>
      </c>
      <c r="AB853" s="415">
        <v>0.18659999999999999</v>
      </c>
      <c r="AC853" s="415"/>
      <c r="AD853" s="415"/>
      <c r="AE853" s="415"/>
      <c r="AF853" s="415"/>
      <c r="AG853" s="415"/>
      <c r="AH853" s="415"/>
      <c r="AI853" s="415"/>
      <c r="AJ853" s="415"/>
      <c r="AK853" s="415"/>
      <c r="AL853" s="415"/>
      <c r="AM853" s="765">
        <f>SUM(Y853:AL853)</f>
        <v>1.0081000000000002</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1723">Z853</f>
        <v>0.14960000000000001</v>
      </c>
      <c r="AA854" s="411">
        <f t="shared" ref="AA854" si="1724">AA853</f>
        <v>0.67190000000000005</v>
      </c>
      <c r="AB854" s="411">
        <f t="shared" ref="AB854" si="1725">AB853</f>
        <v>0.18659999999999999</v>
      </c>
      <c r="AC854" s="411">
        <f t="shared" ref="AC854" si="1726">AC853</f>
        <v>0</v>
      </c>
      <c r="AD854" s="411">
        <f t="shared" ref="AD854" si="1727">AD853</f>
        <v>0</v>
      </c>
      <c r="AE854" s="411">
        <f t="shared" ref="AE854" si="1728">AE853</f>
        <v>0</v>
      </c>
      <c r="AF854" s="411">
        <f t="shared" ref="AF854" si="1729">AF853</f>
        <v>0</v>
      </c>
      <c r="AG854" s="411">
        <f t="shared" ref="AG854" si="1730">AG853</f>
        <v>0</v>
      </c>
      <c r="AH854" s="411">
        <f t="shared" ref="AH854" si="1731">AH853</f>
        <v>0</v>
      </c>
      <c r="AI854" s="411">
        <f t="shared" ref="AI854" si="1732">AI853</f>
        <v>0</v>
      </c>
      <c r="AJ854" s="411">
        <f t="shared" ref="AJ854" si="1733">AJ853</f>
        <v>0</v>
      </c>
      <c r="AK854" s="411">
        <f t="shared" ref="AK854" si="1734">AK853</f>
        <v>0</v>
      </c>
      <c r="AL854" s="411">
        <f t="shared" ref="AL854" si="1735">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f>'7.  Persistence Report'!AZ158</f>
        <v>27439</v>
      </c>
      <c r="E856" s="295">
        <f>'7.  Persistence Report'!BA158</f>
        <v>24160</v>
      </c>
      <c r="F856" s="295"/>
      <c r="G856" s="295"/>
      <c r="H856" s="295"/>
      <c r="I856" s="295"/>
      <c r="J856" s="295"/>
      <c r="K856" s="295"/>
      <c r="L856" s="295"/>
      <c r="M856" s="295"/>
      <c r="N856" s="295">
        <v>12</v>
      </c>
      <c r="O856" s="295">
        <f>'7.  Persistence Report'!U158</f>
        <v>5.0047390503293974</v>
      </c>
      <c r="P856" s="295">
        <f>'7.  Persistence Report'!V158</f>
        <v>4.4409030426733809</v>
      </c>
      <c r="Q856" s="295"/>
      <c r="R856" s="295"/>
      <c r="S856" s="295"/>
      <c r="T856" s="295"/>
      <c r="U856" s="295"/>
      <c r="V856" s="295"/>
      <c r="W856" s="295"/>
      <c r="X856" s="295"/>
      <c r="Y856" s="426"/>
      <c r="Z856" s="415">
        <f>Z673</f>
        <v>0.41</v>
      </c>
      <c r="AA856" s="415">
        <f t="shared" ref="AA856" si="1736">AA673</f>
        <v>0.56000000000000005</v>
      </c>
      <c r="AB856" s="415"/>
      <c r="AC856" s="415"/>
      <c r="AD856" s="415"/>
      <c r="AE856" s="415"/>
      <c r="AF856" s="415"/>
      <c r="AG856" s="415"/>
      <c r="AH856" s="415"/>
      <c r="AI856" s="415"/>
      <c r="AJ856" s="415"/>
      <c r="AK856" s="415"/>
      <c r="AL856" s="415"/>
      <c r="AM856" s="296">
        <f>SUM(Y856:AL856)</f>
        <v>0.97</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1737">Z856</f>
        <v>0.41</v>
      </c>
      <c r="AA857" s="411">
        <f t="shared" ref="AA857" si="1738">AA856</f>
        <v>0.56000000000000005</v>
      </c>
      <c r="AB857" s="411">
        <f t="shared" ref="AB857" si="1739">AB856</f>
        <v>0</v>
      </c>
      <c r="AC857" s="411">
        <f t="shared" ref="AC857" si="1740">AC856</f>
        <v>0</v>
      </c>
      <c r="AD857" s="411">
        <f t="shared" ref="AD857" si="1741">AD856</f>
        <v>0</v>
      </c>
      <c r="AE857" s="411">
        <f t="shared" ref="AE857" si="1742">AE856</f>
        <v>0</v>
      </c>
      <c r="AF857" s="411">
        <f t="shared" ref="AF857" si="1743">AF856</f>
        <v>0</v>
      </c>
      <c r="AG857" s="411">
        <f t="shared" ref="AG857" si="1744">AG856</f>
        <v>0</v>
      </c>
      <c r="AH857" s="411">
        <f t="shared" ref="AH857" si="1745">AH856</f>
        <v>0</v>
      </c>
      <c r="AI857" s="411">
        <f t="shared" ref="AI857" si="1746">AI856</f>
        <v>0</v>
      </c>
      <c r="AJ857" s="411">
        <f t="shared" ref="AJ857" si="1747">AJ856</f>
        <v>0</v>
      </c>
      <c r="AK857" s="411">
        <f t="shared" ref="AK857" si="1748">AK856</f>
        <v>0</v>
      </c>
      <c r="AL857" s="411">
        <f t="shared" ref="AL857" si="1749">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1750">Z859</f>
        <v>0</v>
      </c>
      <c r="AA860" s="411">
        <f t="shared" ref="AA860" si="1751">AA859</f>
        <v>0</v>
      </c>
      <c r="AB860" s="411">
        <f t="shared" ref="AB860" si="1752">AB859</f>
        <v>0</v>
      </c>
      <c r="AC860" s="411">
        <f t="shared" ref="AC860" si="1753">AC859</f>
        <v>0</v>
      </c>
      <c r="AD860" s="411">
        <f t="shared" ref="AD860" si="1754">AD859</f>
        <v>0</v>
      </c>
      <c r="AE860" s="411">
        <f t="shared" ref="AE860" si="1755">AE859</f>
        <v>0</v>
      </c>
      <c r="AF860" s="411">
        <f t="shared" ref="AF860" si="1756">AF859</f>
        <v>0</v>
      </c>
      <c r="AG860" s="411">
        <f t="shared" ref="AG860" si="1757">AG859</f>
        <v>0</v>
      </c>
      <c r="AH860" s="411">
        <f t="shared" ref="AH860" si="1758">AH859</f>
        <v>0</v>
      </c>
      <c r="AI860" s="411">
        <f t="shared" ref="AI860" si="1759">AI859</f>
        <v>0</v>
      </c>
      <c r="AJ860" s="411">
        <f t="shared" ref="AJ860" si="1760">AJ859</f>
        <v>0</v>
      </c>
      <c r="AK860" s="411">
        <f t="shared" ref="AK860" si="1761">AK859</f>
        <v>0</v>
      </c>
      <c r="AL860" s="411">
        <f t="shared" ref="AL860" si="1762">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1763">Z862</f>
        <v>0</v>
      </c>
      <c r="AA863" s="411">
        <f t="shared" ref="AA863" si="1764">AA862</f>
        <v>0</v>
      </c>
      <c r="AB863" s="411">
        <f t="shared" ref="AB863" si="1765">AB862</f>
        <v>0</v>
      </c>
      <c r="AC863" s="411">
        <f t="shared" ref="AC863" si="1766">AC862</f>
        <v>0</v>
      </c>
      <c r="AD863" s="411">
        <f t="shared" ref="AD863" si="1767">AD862</f>
        <v>0</v>
      </c>
      <c r="AE863" s="411">
        <f t="shared" ref="AE863" si="1768">AE862</f>
        <v>0</v>
      </c>
      <c r="AF863" s="411">
        <f t="shared" ref="AF863" si="1769">AF862</f>
        <v>0</v>
      </c>
      <c r="AG863" s="411">
        <f t="shared" ref="AG863" si="1770">AG862</f>
        <v>0</v>
      </c>
      <c r="AH863" s="411">
        <f t="shared" ref="AH863" si="1771">AH862</f>
        <v>0</v>
      </c>
      <c r="AI863" s="411">
        <f t="shared" ref="AI863" si="1772">AI862</f>
        <v>0</v>
      </c>
      <c r="AJ863" s="411">
        <f t="shared" ref="AJ863" si="1773">AJ862</f>
        <v>0</v>
      </c>
      <c r="AK863" s="411">
        <f t="shared" ref="AK863" si="1774">AK862</f>
        <v>0</v>
      </c>
      <c r="AL863" s="411">
        <f t="shared" ref="AL863" si="1775">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f>'7.  Persistence Report'!AY156</f>
        <v>3592069.7669999991</v>
      </c>
      <c r="E865" s="295">
        <f>'7.  Persistence Report'!AZ156</f>
        <v>3592069.7669999991</v>
      </c>
      <c r="F865" s="295">
        <f>'7.  Persistence Report'!BA156</f>
        <v>3592069.7669999991</v>
      </c>
      <c r="G865" s="295"/>
      <c r="H865" s="295"/>
      <c r="I865" s="295"/>
      <c r="J865" s="295"/>
      <c r="K865" s="295"/>
      <c r="L865" s="295"/>
      <c r="M865" s="295"/>
      <c r="N865" s="295">
        <v>12</v>
      </c>
      <c r="O865" s="295">
        <f>'7.  Persistence Report'!T156</f>
        <v>857.59185600000001</v>
      </c>
      <c r="P865" s="295">
        <f>'7.  Persistence Report'!U156</f>
        <v>857.59185600000001</v>
      </c>
      <c r="Q865" s="295">
        <f>'7.  Persistence Report'!V156</f>
        <v>857.59185600000001</v>
      </c>
      <c r="R865" s="295"/>
      <c r="S865" s="295"/>
      <c r="T865" s="295"/>
      <c r="U865" s="295"/>
      <c r="V865" s="295"/>
      <c r="W865" s="295"/>
      <c r="X865" s="295"/>
      <c r="Y865" s="426"/>
      <c r="Z865" s="415"/>
      <c r="AA865" s="415">
        <v>0.53120000000000001</v>
      </c>
      <c r="AB865" s="415">
        <v>0.24790000000000001</v>
      </c>
      <c r="AC865" s="415"/>
      <c r="AD865" s="415"/>
      <c r="AE865" s="415"/>
      <c r="AF865" s="415">
        <v>0.22090000000000001</v>
      </c>
      <c r="AG865" s="415"/>
      <c r="AH865" s="415"/>
      <c r="AI865" s="415"/>
      <c r="AJ865" s="415"/>
      <c r="AK865" s="415"/>
      <c r="AL865" s="415"/>
      <c r="AM865" s="765">
        <f>SUM(Y865:AL865)</f>
        <v>1</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1776">Z865</f>
        <v>0</v>
      </c>
      <c r="AA866" s="411">
        <f t="shared" ref="AA866" si="1777">AA865</f>
        <v>0.53120000000000001</v>
      </c>
      <c r="AB866" s="411">
        <f t="shared" ref="AB866" si="1778">AB865</f>
        <v>0.24790000000000001</v>
      </c>
      <c r="AC866" s="411">
        <f t="shared" ref="AC866" si="1779">AC865</f>
        <v>0</v>
      </c>
      <c r="AD866" s="411">
        <f t="shared" ref="AD866" si="1780">AD865</f>
        <v>0</v>
      </c>
      <c r="AE866" s="411">
        <f t="shared" ref="AE866" si="1781">AE865</f>
        <v>0</v>
      </c>
      <c r="AF866" s="411">
        <f t="shared" ref="AF866" si="1782">AF865</f>
        <v>0.22090000000000001</v>
      </c>
      <c r="AG866" s="411">
        <f t="shared" ref="AG866" si="1783">AG865</f>
        <v>0</v>
      </c>
      <c r="AH866" s="411">
        <f t="shared" ref="AH866" si="1784">AH865</f>
        <v>0</v>
      </c>
      <c r="AI866" s="411">
        <f t="shared" ref="AI866" si="1785">AI865</f>
        <v>0</v>
      </c>
      <c r="AJ866" s="411">
        <f t="shared" ref="AJ866" si="1786">AJ865</f>
        <v>0</v>
      </c>
      <c r="AK866" s="411">
        <f t="shared" ref="AK866" si="1787">AK865</f>
        <v>0</v>
      </c>
      <c r="AL866" s="411">
        <f t="shared" ref="AL866" si="1788">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1789">Z868</f>
        <v>0</v>
      </c>
      <c r="AA869" s="411">
        <f t="shared" ref="AA869" si="1790">AA868</f>
        <v>0</v>
      </c>
      <c r="AB869" s="411">
        <f t="shared" ref="AB869" si="1791">AB868</f>
        <v>0</v>
      </c>
      <c r="AC869" s="411">
        <f t="shared" ref="AC869" si="1792">AC868</f>
        <v>0</v>
      </c>
      <c r="AD869" s="411">
        <f t="shared" ref="AD869" si="1793">AD868</f>
        <v>0</v>
      </c>
      <c r="AE869" s="411">
        <f t="shared" ref="AE869" si="1794">AE868</f>
        <v>0</v>
      </c>
      <c r="AF869" s="411">
        <f t="shared" ref="AF869" si="1795">AF868</f>
        <v>0</v>
      </c>
      <c r="AG869" s="411">
        <f t="shared" ref="AG869" si="1796">AG868</f>
        <v>0</v>
      </c>
      <c r="AH869" s="411">
        <f t="shared" ref="AH869" si="1797">AH868</f>
        <v>0</v>
      </c>
      <c r="AI869" s="411">
        <f t="shared" ref="AI869" si="1798">AI868</f>
        <v>0</v>
      </c>
      <c r="AJ869" s="411">
        <f t="shared" ref="AJ869" si="1799">AJ868</f>
        <v>0</v>
      </c>
      <c r="AK869" s="411">
        <f t="shared" ref="AK869" si="1800">AK868</f>
        <v>0</v>
      </c>
      <c r="AL869" s="411">
        <f t="shared" ref="AL869" si="1801">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1802">Z871</f>
        <v>0</v>
      </c>
      <c r="AA872" s="411">
        <f t="shared" ref="AA872" si="1803">AA871</f>
        <v>0</v>
      </c>
      <c r="AB872" s="411">
        <f t="shared" ref="AB872" si="1804">AB871</f>
        <v>0</v>
      </c>
      <c r="AC872" s="411">
        <f t="shared" ref="AC872" si="1805">AC871</f>
        <v>0</v>
      </c>
      <c r="AD872" s="411">
        <f t="shared" ref="AD872" si="1806">AD871</f>
        <v>0</v>
      </c>
      <c r="AE872" s="411">
        <f t="shared" ref="AE872" si="1807">AE871</f>
        <v>0</v>
      </c>
      <c r="AF872" s="411">
        <f t="shared" ref="AF872" si="1808">AF871</f>
        <v>0</v>
      </c>
      <c r="AG872" s="411">
        <f t="shared" ref="AG872" si="1809">AG871</f>
        <v>0</v>
      </c>
      <c r="AH872" s="411">
        <f t="shared" ref="AH872" si="1810">AH871</f>
        <v>0</v>
      </c>
      <c r="AI872" s="411">
        <f t="shared" ref="AI872" si="1811">AI871</f>
        <v>0</v>
      </c>
      <c r="AJ872" s="411">
        <f t="shared" ref="AJ872" si="1812">AJ871</f>
        <v>0</v>
      </c>
      <c r="AK872" s="411">
        <f t="shared" ref="AK872" si="1813">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1814">Z875</f>
        <v>0</v>
      </c>
      <c r="AA876" s="411">
        <f t="shared" ref="AA876" si="1815">AA875</f>
        <v>0</v>
      </c>
      <c r="AB876" s="411">
        <f t="shared" ref="AB876" si="1816">AB875</f>
        <v>0</v>
      </c>
      <c r="AC876" s="411">
        <f t="shared" ref="AC876" si="1817">AC875</f>
        <v>0</v>
      </c>
      <c r="AD876" s="411">
        <f t="shared" ref="AD876" si="1818">AD875</f>
        <v>0</v>
      </c>
      <c r="AE876" s="411">
        <f t="shared" ref="AE876" si="1819">AE875</f>
        <v>0</v>
      </c>
      <c r="AF876" s="411">
        <f t="shared" ref="AF876" si="1820">AF875</f>
        <v>0</v>
      </c>
      <c r="AG876" s="411">
        <f t="shared" ref="AG876" si="1821">AG875</f>
        <v>0</v>
      </c>
      <c r="AH876" s="411">
        <f t="shared" ref="AH876" si="1822">AH875</f>
        <v>0</v>
      </c>
      <c r="AI876" s="411">
        <f t="shared" ref="AI876" si="1823">AI875</f>
        <v>0</v>
      </c>
      <c r="AJ876" s="411">
        <f t="shared" ref="AJ876" si="1824">AJ875</f>
        <v>0</v>
      </c>
      <c r="AK876" s="411">
        <f t="shared" ref="AK876" si="1825">AK875</f>
        <v>0</v>
      </c>
      <c r="AL876" s="411">
        <f t="shared" ref="AL876" si="1826">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1827">Z878</f>
        <v>0</v>
      </c>
      <c r="AA879" s="411">
        <f t="shared" ref="AA879" si="1828">AA878</f>
        <v>0</v>
      </c>
      <c r="AB879" s="411">
        <f t="shared" ref="AB879" si="1829">AB878</f>
        <v>0</v>
      </c>
      <c r="AC879" s="411">
        <f t="shared" ref="AC879" si="1830">AC878</f>
        <v>0</v>
      </c>
      <c r="AD879" s="411">
        <f t="shared" ref="AD879" si="1831">AD878</f>
        <v>0</v>
      </c>
      <c r="AE879" s="411">
        <f t="shared" ref="AE879" si="1832">AE878</f>
        <v>0</v>
      </c>
      <c r="AF879" s="411">
        <f t="shared" ref="AF879" si="1833">AF878</f>
        <v>0</v>
      </c>
      <c r="AG879" s="411">
        <f t="shared" ref="AG879" si="1834">AG878</f>
        <v>0</v>
      </c>
      <c r="AH879" s="411">
        <f t="shared" ref="AH879" si="1835">AH878</f>
        <v>0</v>
      </c>
      <c r="AI879" s="411">
        <f t="shared" ref="AI879" si="1836">AI878</f>
        <v>0</v>
      </c>
      <c r="AJ879" s="411">
        <f t="shared" ref="AJ879" si="1837">AJ878</f>
        <v>0</v>
      </c>
      <c r="AK879" s="411">
        <f t="shared" ref="AK879" si="1838">AK878</f>
        <v>0</v>
      </c>
      <c r="AL879" s="411">
        <f t="shared" ref="AL879" si="1839">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1840">Z881</f>
        <v>0</v>
      </c>
      <c r="AA882" s="411">
        <f t="shared" ref="AA882" si="1841">AA881</f>
        <v>0</v>
      </c>
      <c r="AB882" s="411">
        <f t="shared" ref="AB882" si="1842">AB881</f>
        <v>0</v>
      </c>
      <c r="AC882" s="411">
        <f t="shared" ref="AC882" si="1843">AC881</f>
        <v>0</v>
      </c>
      <c r="AD882" s="411">
        <f t="shared" ref="AD882" si="1844">AD881</f>
        <v>0</v>
      </c>
      <c r="AE882" s="411">
        <f t="shared" ref="AE882" si="1845">AE881</f>
        <v>0</v>
      </c>
      <c r="AF882" s="411">
        <f t="shared" ref="AF882" si="1846">AF881</f>
        <v>0</v>
      </c>
      <c r="AG882" s="411">
        <f t="shared" ref="AG882" si="1847">AG881</f>
        <v>0</v>
      </c>
      <c r="AH882" s="411">
        <f t="shared" ref="AH882" si="1848">AH881</f>
        <v>0</v>
      </c>
      <c r="AI882" s="411">
        <f t="shared" ref="AI882" si="1849">AI881</f>
        <v>0</v>
      </c>
      <c r="AJ882" s="411">
        <f t="shared" ref="AJ882" si="1850">AJ881</f>
        <v>0</v>
      </c>
      <c r="AK882" s="411">
        <f t="shared" ref="AK882" si="1851">AK881</f>
        <v>0</v>
      </c>
      <c r="AL882" s="411">
        <f t="shared" ref="AL882" si="1852">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1853">Z885</f>
        <v>0</v>
      </c>
      <c r="AA886" s="411">
        <f t="shared" ref="AA886" si="1854">AA885</f>
        <v>0</v>
      </c>
      <c r="AB886" s="411">
        <f t="shared" ref="AB886" si="1855">AB885</f>
        <v>0</v>
      </c>
      <c r="AC886" s="411">
        <f t="shared" ref="AC886" si="1856">AC885</f>
        <v>0</v>
      </c>
      <c r="AD886" s="411">
        <f t="shared" ref="AD886" si="1857">AD885</f>
        <v>0</v>
      </c>
      <c r="AE886" s="411">
        <f t="shared" ref="AE886" si="1858">AE885</f>
        <v>0</v>
      </c>
      <c r="AF886" s="411">
        <f t="shared" ref="AF886" si="1859">AF885</f>
        <v>0</v>
      </c>
      <c r="AG886" s="411">
        <f t="shared" ref="AG886" si="1860">AG885</f>
        <v>0</v>
      </c>
      <c r="AH886" s="411">
        <f t="shared" ref="AH886" si="1861">AH885</f>
        <v>0</v>
      </c>
      <c r="AI886" s="411">
        <f t="shared" ref="AI886" si="1862">AI885</f>
        <v>0</v>
      </c>
      <c r="AJ886" s="411">
        <f t="shared" ref="AJ886" si="1863">AJ885</f>
        <v>0</v>
      </c>
      <c r="AK886" s="411">
        <f t="shared" ref="AK886" si="1864">AK885</f>
        <v>0</v>
      </c>
      <c r="AL886" s="411">
        <f t="shared" ref="AL886" si="1865">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1866">Z888</f>
        <v>0</v>
      </c>
      <c r="AA889" s="411">
        <f t="shared" ref="AA889" si="1867">AA888</f>
        <v>0</v>
      </c>
      <c r="AB889" s="411">
        <f t="shared" ref="AB889" si="1868">AB888</f>
        <v>0</v>
      </c>
      <c r="AC889" s="411">
        <f t="shared" ref="AC889" si="1869">AC888</f>
        <v>0</v>
      </c>
      <c r="AD889" s="411">
        <f t="shared" ref="AD889" si="1870">AD888</f>
        <v>0</v>
      </c>
      <c r="AE889" s="411">
        <f t="shared" ref="AE889" si="1871">AE888</f>
        <v>0</v>
      </c>
      <c r="AF889" s="411">
        <f t="shared" ref="AF889" si="1872">AF888</f>
        <v>0</v>
      </c>
      <c r="AG889" s="411">
        <f t="shared" ref="AG889" si="1873">AG888</f>
        <v>0</v>
      </c>
      <c r="AH889" s="411">
        <f t="shared" ref="AH889" si="1874">AH888</f>
        <v>0</v>
      </c>
      <c r="AI889" s="411">
        <f t="shared" ref="AI889" si="1875">AI888</f>
        <v>0</v>
      </c>
      <c r="AJ889" s="411">
        <f t="shared" ref="AJ889" si="1876">AJ888</f>
        <v>0</v>
      </c>
      <c r="AK889" s="411">
        <f t="shared" ref="AK889" si="1877">AK888</f>
        <v>0</v>
      </c>
      <c r="AL889" s="411">
        <f t="shared" ref="AL889" si="1878">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1879">Z891</f>
        <v>0</v>
      </c>
      <c r="AA892" s="411">
        <f t="shared" ref="AA892" si="1880">AA891</f>
        <v>0</v>
      </c>
      <c r="AB892" s="411">
        <f t="shared" ref="AB892" si="1881">AB891</f>
        <v>0</v>
      </c>
      <c r="AC892" s="411">
        <f t="shared" ref="AC892" si="1882">AC891</f>
        <v>0</v>
      </c>
      <c r="AD892" s="411">
        <f t="shared" ref="AD892" si="1883">AD891</f>
        <v>0</v>
      </c>
      <c r="AE892" s="411">
        <f t="shared" ref="AE892" si="1884">AE891</f>
        <v>0</v>
      </c>
      <c r="AF892" s="411">
        <f t="shared" ref="AF892" si="1885">AF891</f>
        <v>0</v>
      </c>
      <c r="AG892" s="411">
        <f t="shared" ref="AG892" si="1886">AG891</f>
        <v>0</v>
      </c>
      <c r="AH892" s="411">
        <f t="shared" ref="AH892" si="1887">AH891</f>
        <v>0</v>
      </c>
      <c r="AI892" s="411">
        <f t="shared" ref="AI892" si="1888">AI891</f>
        <v>0</v>
      </c>
      <c r="AJ892" s="411">
        <f t="shared" ref="AJ892" si="1889">AJ891</f>
        <v>0</v>
      </c>
      <c r="AK892" s="411">
        <f t="shared" ref="AK892" si="1890">AK891</f>
        <v>0</v>
      </c>
      <c r="AL892" s="411">
        <f t="shared" ref="AL892" si="1891">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1892">Z894</f>
        <v>0</v>
      </c>
      <c r="AA895" s="411">
        <f t="shared" ref="AA895" si="1893">AA894</f>
        <v>0</v>
      </c>
      <c r="AB895" s="411">
        <f t="shared" ref="AB895" si="1894">AB894</f>
        <v>0</v>
      </c>
      <c r="AC895" s="411">
        <f t="shared" ref="AC895" si="1895">AC894</f>
        <v>0</v>
      </c>
      <c r="AD895" s="411">
        <f t="shared" ref="AD895" si="1896">AD894</f>
        <v>0</v>
      </c>
      <c r="AE895" s="411">
        <f t="shared" ref="AE895" si="1897">AE894</f>
        <v>0</v>
      </c>
      <c r="AF895" s="411">
        <f t="shared" ref="AF895" si="1898">AF894</f>
        <v>0</v>
      </c>
      <c r="AG895" s="411">
        <f t="shared" ref="AG895" si="1899">AG894</f>
        <v>0</v>
      </c>
      <c r="AH895" s="411">
        <f t="shared" ref="AH895" si="1900">AH894</f>
        <v>0</v>
      </c>
      <c r="AI895" s="411">
        <f t="shared" ref="AI895" si="1901">AI894</f>
        <v>0</v>
      </c>
      <c r="AJ895" s="411">
        <f t="shared" ref="AJ895" si="1902">AJ894</f>
        <v>0</v>
      </c>
      <c r="AK895" s="411">
        <f t="shared" ref="AK895" si="1903">AK894</f>
        <v>0</v>
      </c>
      <c r="AL895" s="411">
        <f t="shared" ref="AL895" si="1904">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1905">Z897</f>
        <v>0</v>
      </c>
      <c r="AA898" s="411">
        <f t="shared" ref="AA898" si="1906">AA897</f>
        <v>0</v>
      </c>
      <c r="AB898" s="411">
        <f t="shared" ref="AB898" si="1907">AB897</f>
        <v>0</v>
      </c>
      <c r="AC898" s="411">
        <f t="shared" ref="AC898" si="1908">AC897</f>
        <v>0</v>
      </c>
      <c r="AD898" s="411">
        <f t="shared" ref="AD898" si="1909">AD897</f>
        <v>0</v>
      </c>
      <c r="AE898" s="411">
        <f t="shared" ref="AE898" si="1910">AE897</f>
        <v>0</v>
      </c>
      <c r="AF898" s="411">
        <f t="shared" ref="AF898" si="1911">AF897</f>
        <v>0</v>
      </c>
      <c r="AG898" s="411">
        <f t="shared" ref="AG898" si="1912">AG897</f>
        <v>0</v>
      </c>
      <c r="AH898" s="411">
        <f t="shared" ref="AH898" si="1913">AH897</f>
        <v>0</v>
      </c>
      <c r="AI898" s="411">
        <f t="shared" ref="AI898" si="1914">AI897</f>
        <v>0</v>
      </c>
      <c r="AJ898" s="411">
        <f t="shared" ref="AJ898" si="1915">AJ897</f>
        <v>0</v>
      </c>
      <c r="AK898" s="411">
        <f t="shared" ref="AK898" si="1916">AK897</f>
        <v>0</v>
      </c>
      <c r="AL898" s="411">
        <f t="shared" ref="AL898" si="1917">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1918">Z900</f>
        <v>0</v>
      </c>
      <c r="AA901" s="411">
        <f t="shared" ref="AA901" si="1919">AA900</f>
        <v>0</v>
      </c>
      <c r="AB901" s="411">
        <f t="shared" ref="AB901" si="1920">AB900</f>
        <v>0</v>
      </c>
      <c r="AC901" s="411">
        <f t="shared" ref="AC901" si="1921">AC900</f>
        <v>0</v>
      </c>
      <c r="AD901" s="411">
        <f t="shared" ref="AD901" si="1922">AD900</f>
        <v>0</v>
      </c>
      <c r="AE901" s="411">
        <f t="shared" ref="AE901" si="1923">AE900</f>
        <v>0</v>
      </c>
      <c r="AF901" s="411">
        <f t="shared" ref="AF901" si="1924">AF900</f>
        <v>0</v>
      </c>
      <c r="AG901" s="411">
        <f t="shared" ref="AG901" si="1925">AG900</f>
        <v>0</v>
      </c>
      <c r="AH901" s="411">
        <f t="shared" ref="AH901" si="1926">AH900</f>
        <v>0</v>
      </c>
      <c r="AI901" s="411">
        <f t="shared" ref="AI901" si="1927">AI900</f>
        <v>0</v>
      </c>
      <c r="AJ901" s="411">
        <f t="shared" ref="AJ901" si="1928">AJ900</f>
        <v>0</v>
      </c>
      <c r="AK901" s="411">
        <f t="shared" ref="AK901" si="1929">AK900</f>
        <v>0</v>
      </c>
      <c r="AL901" s="411">
        <f t="shared" ref="AL901" si="1930">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1931">Z903</f>
        <v>0</v>
      </c>
      <c r="AA904" s="411">
        <f t="shared" ref="AA904" si="1932">AA903</f>
        <v>0</v>
      </c>
      <c r="AB904" s="411">
        <f t="shared" ref="AB904" si="1933">AB903</f>
        <v>0</v>
      </c>
      <c r="AC904" s="411">
        <f t="shared" ref="AC904" si="1934">AC903</f>
        <v>0</v>
      </c>
      <c r="AD904" s="411">
        <f t="shared" ref="AD904" si="1935">AD903</f>
        <v>0</v>
      </c>
      <c r="AE904" s="411">
        <f t="shared" ref="AE904" si="1936">AE903</f>
        <v>0</v>
      </c>
      <c r="AF904" s="411">
        <f t="shared" ref="AF904" si="1937">AF903</f>
        <v>0</v>
      </c>
      <c r="AG904" s="411">
        <f t="shared" ref="AG904" si="1938">AG903</f>
        <v>0</v>
      </c>
      <c r="AH904" s="411">
        <f t="shared" ref="AH904" si="1939">AH903</f>
        <v>0</v>
      </c>
      <c r="AI904" s="411">
        <f t="shared" ref="AI904" si="1940">AI903</f>
        <v>0</v>
      </c>
      <c r="AJ904" s="411">
        <f t="shared" ref="AJ904" si="1941">AJ903</f>
        <v>0</v>
      </c>
      <c r="AK904" s="411">
        <f t="shared" ref="AK904" si="1942">AK903</f>
        <v>0</v>
      </c>
      <c r="AL904" s="411">
        <f t="shared" ref="AL904" si="1943">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1944">Z906</f>
        <v>0</v>
      </c>
      <c r="AA907" s="411">
        <f t="shared" ref="AA907" si="1945">AA906</f>
        <v>0</v>
      </c>
      <c r="AB907" s="411">
        <f t="shared" ref="AB907" si="1946">AB906</f>
        <v>0</v>
      </c>
      <c r="AC907" s="411">
        <f t="shared" ref="AC907" si="1947">AC906</f>
        <v>0</v>
      </c>
      <c r="AD907" s="411">
        <f t="shared" ref="AD907" si="1948">AD906</f>
        <v>0</v>
      </c>
      <c r="AE907" s="411">
        <f t="shared" ref="AE907" si="1949">AE906</f>
        <v>0</v>
      </c>
      <c r="AF907" s="411">
        <f t="shared" ref="AF907" si="1950">AF906</f>
        <v>0</v>
      </c>
      <c r="AG907" s="411">
        <f t="shared" ref="AG907" si="1951">AG906</f>
        <v>0</v>
      </c>
      <c r="AH907" s="411">
        <f t="shared" ref="AH907" si="1952">AH906</f>
        <v>0</v>
      </c>
      <c r="AI907" s="411">
        <f t="shared" ref="AI907" si="1953">AI906</f>
        <v>0</v>
      </c>
      <c r="AJ907" s="411">
        <f t="shared" ref="AJ907" si="1954">AJ906</f>
        <v>0</v>
      </c>
      <c r="AK907" s="411">
        <f t="shared" ref="AK907" si="1955">AK906</f>
        <v>0</v>
      </c>
      <c r="AL907" s="411">
        <f t="shared" ref="AL907" si="1956">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1957">Z909</f>
        <v>0</v>
      </c>
      <c r="AA910" s="411">
        <f t="shared" ref="AA910" si="1958">AA909</f>
        <v>0</v>
      </c>
      <c r="AB910" s="411">
        <f t="shared" ref="AB910" si="1959">AB909</f>
        <v>0</v>
      </c>
      <c r="AC910" s="411">
        <f t="shared" ref="AC910" si="1960">AC909</f>
        <v>0</v>
      </c>
      <c r="AD910" s="411">
        <f t="shared" ref="AD910" si="1961">AD909</f>
        <v>0</v>
      </c>
      <c r="AE910" s="411">
        <f t="shared" ref="AE910" si="1962">AE909</f>
        <v>0</v>
      </c>
      <c r="AF910" s="411">
        <f t="shared" ref="AF910" si="1963">AF909</f>
        <v>0</v>
      </c>
      <c r="AG910" s="411">
        <f t="shared" ref="AG910" si="1964">AG909</f>
        <v>0</v>
      </c>
      <c r="AH910" s="411">
        <f t="shared" ref="AH910" si="1965">AH909</f>
        <v>0</v>
      </c>
      <c r="AI910" s="411">
        <f t="shared" ref="AI910" si="1966">AI909</f>
        <v>0</v>
      </c>
      <c r="AJ910" s="411">
        <f t="shared" ref="AJ910" si="1967">AJ909</f>
        <v>0</v>
      </c>
      <c r="AK910" s="411">
        <f t="shared" ref="AK910" si="1968">AK909</f>
        <v>0</v>
      </c>
      <c r="AL910" s="411">
        <f t="shared" ref="AL910" si="1969">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1970">Z912</f>
        <v>0</v>
      </c>
      <c r="AA913" s="411">
        <f t="shared" ref="AA913" si="1971">AA912</f>
        <v>0</v>
      </c>
      <c r="AB913" s="411">
        <f t="shared" ref="AB913" si="1972">AB912</f>
        <v>0</v>
      </c>
      <c r="AC913" s="411">
        <f t="shared" ref="AC913" si="1973">AC912</f>
        <v>0</v>
      </c>
      <c r="AD913" s="411">
        <f t="shared" ref="AD913" si="1974">AD912</f>
        <v>0</v>
      </c>
      <c r="AE913" s="411">
        <f t="shared" ref="AE913" si="1975">AE912</f>
        <v>0</v>
      </c>
      <c r="AF913" s="411">
        <f t="shared" ref="AF913" si="1976">AF912</f>
        <v>0</v>
      </c>
      <c r="AG913" s="411">
        <f t="shared" ref="AG913" si="1977">AG912</f>
        <v>0</v>
      </c>
      <c r="AH913" s="411">
        <f t="shared" ref="AH913" si="1978">AH912</f>
        <v>0</v>
      </c>
      <c r="AI913" s="411">
        <f t="shared" ref="AI913" si="1979">AI912</f>
        <v>0</v>
      </c>
      <c r="AJ913" s="411">
        <f t="shared" ref="AJ913" si="1980">AJ912</f>
        <v>0</v>
      </c>
      <c r="AK913" s="411">
        <f t="shared" ref="AK913" si="1981">AK912</f>
        <v>0</v>
      </c>
      <c r="AL913" s="411">
        <f t="shared" ref="AL913" si="1982">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1983">Z915</f>
        <v>0</v>
      </c>
      <c r="AA916" s="411">
        <f t="shared" ref="AA916" si="1984">AA915</f>
        <v>0</v>
      </c>
      <c r="AB916" s="411">
        <f t="shared" ref="AB916" si="1985">AB915</f>
        <v>0</v>
      </c>
      <c r="AC916" s="411">
        <f t="shared" ref="AC916" si="1986">AC915</f>
        <v>0</v>
      </c>
      <c r="AD916" s="411">
        <f t="shared" ref="AD916" si="1987">AD915</f>
        <v>0</v>
      </c>
      <c r="AE916" s="411">
        <f t="shared" ref="AE916" si="1988">AE915</f>
        <v>0</v>
      </c>
      <c r="AF916" s="411">
        <f t="shared" ref="AF916" si="1989">AF915</f>
        <v>0</v>
      </c>
      <c r="AG916" s="411">
        <f t="shared" ref="AG916" si="1990">AG915</f>
        <v>0</v>
      </c>
      <c r="AH916" s="411">
        <f t="shared" ref="AH916" si="1991">AH915</f>
        <v>0</v>
      </c>
      <c r="AI916" s="411">
        <f t="shared" ref="AI916" si="1992">AI915</f>
        <v>0</v>
      </c>
      <c r="AJ916" s="411">
        <f t="shared" ref="AJ916" si="1993">AJ915</f>
        <v>0</v>
      </c>
      <c r="AK916" s="411">
        <f t="shared" ref="AK916" si="1994">AK915</f>
        <v>0</v>
      </c>
      <c r="AL916" s="411">
        <f t="shared" ref="AL916" si="1995">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1996">Z918</f>
        <v>0</v>
      </c>
      <c r="AA919" s="411">
        <f t="shared" ref="AA919" si="1997">AA918</f>
        <v>0</v>
      </c>
      <c r="AB919" s="411">
        <f t="shared" ref="AB919" si="1998">AB918</f>
        <v>0</v>
      </c>
      <c r="AC919" s="411">
        <f t="shared" ref="AC919" si="1999">AC918</f>
        <v>0</v>
      </c>
      <c r="AD919" s="411">
        <f t="shared" ref="AD919" si="2000">AD918</f>
        <v>0</v>
      </c>
      <c r="AE919" s="411">
        <f t="shared" ref="AE919" si="2001">AE918</f>
        <v>0</v>
      </c>
      <c r="AF919" s="411">
        <f t="shared" ref="AF919" si="2002">AF918</f>
        <v>0</v>
      </c>
      <c r="AG919" s="411">
        <f t="shared" ref="AG919" si="2003">AG918</f>
        <v>0</v>
      </c>
      <c r="AH919" s="411">
        <f t="shared" ref="AH919" si="2004">AH918</f>
        <v>0</v>
      </c>
      <c r="AI919" s="411">
        <f t="shared" ref="AI919" si="2005">AI918</f>
        <v>0</v>
      </c>
      <c r="AJ919" s="411">
        <f t="shared" ref="AJ919" si="2006">AJ918</f>
        <v>0</v>
      </c>
      <c r="AK919" s="411">
        <f t="shared" ref="AK919" si="2007">AK918</f>
        <v>0</v>
      </c>
      <c r="AL919" s="411">
        <f t="shared" ref="AL919" si="2008">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009">Z921</f>
        <v>0</v>
      </c>
      <c r="AA922" s="411">
        <f t="shared" ref="AA922" si="2010">AA921</f>
        <v>0</v>
      </c>
      <c r="AB922" s="411">
        <f t="shared" ref="AB922" si="2011">AB921</f>
        <v>0</v>
      </c>
      <c r="AC922" s="411">
        <f t="shared" ref="AC922" si="2012">AC921</f>
        <v>0</v>
      </c>
      <c r="AD922" s="411">
        <f t="shared" ref="AD922" si="2013">AD921</f>
        <v>0</v>
      </c>
      <c r="AE922" s="411">
        <f t="shared" ref="AE922" si="2014">AE921</f>
        <v>0</v>
      </c>
      <c r="AF922" s="411">
        <f t="shared" ref="AF922" si="2015">AF921</f>
        <v>0</v>
      </c>
      <c r="AG922" s="411">
        <f t="shared" ref="AG922" si="2016">AG921</f>
        <v>0</v>
      </c>
      <c r="AH922" s="411">
        <f t="shared" ref="AH922" si="2017">AH921</f>
        <v>0</v>
      </c>
      <c r="AI922" s="411">
        <f t="shared" ref="AI922" si="2018">AI921</f>
        <v>0</v>
      </c>
      <c r="AJ922" s="411">
        <f t="shared" ref="AJ922" si="2019">AJ921</f>
        <v>0</v>
      </c>
      <c r="AK922" s="411">
        <f t="shared" ref="AK922" si="2020">AK921</f>
        <v>0</v>
      </c>
      <c r="AL922" s="411">
        <f t="shared" ref="AL922" si="2021">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022">Z924</f>
        <v>0</v>
      </c>
      <c r="AA925" s="411">
        <f t="shared" ref="AA925" si="2023">AA924</f>
        <v>0</v>
      </c>
      <c r="AB925" s="411">
        <f t="shared" ref="AB925" si="2024">AB924</f>
        <v>0</v>
      </c>
      <c r="AC925" s="411">
        <f t="shared" ref="AC925" si="2025">AC924</f>
        <v>0</v>
      </c>
      <c r="AD925" s="411">
        <f t="shared" ref="AD925" si="2026">AD924</f>
        <v>0</v>
      </c>
      <c r="AE925" s="411">
        <f t="shared" ref="AE925" si="2027">AE924</f>
        <v>0</v>
      </c>
      <c r="AF925" s="411">
        <f t="shared" ref="AF925" si="2028">AF924</f>
        <v>0</v>
      </c>
      <c r="AG925" s="411">
        <f t="shared" ref="AG925" si="2029">AG924</f>
        <v>0</v>
      </c>
      <c r="AH925" s="411">
        <f t="shared" ref="AH925" si="2030">AH924</f>
        <v>0</v>
      </c>
      <c r="AI925" s="411">
        <f t="shared" ref="AI925" si="2031">AI924</f>
        <v>0</v>
      </c>
      <c r="AJ925" s="411">
        <f t="shared" ref="AJ925" si="2032">AJ924</f>
        <v>0</v>
      </c>
      <c r="AK925" s="411">
        <f t="shared" ref="AK925" si="2033">AK924</f>
        <v>0</v>
      </c>
      <c r="AL925" s="411">
        <f t="shared" ref="AL925" si="2034">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6972666.2008127961</v>
      </c>
      <c r="E927" s="329"/>
      <c r="F927" s="329"/>
      <c r="G927" s="329"/>
      <c r="H927" s="329"/>
      <c r="I927" s="329"/>
      <c r="J927" s="329"/>
      <c r="K927" s="329"/>
      <c r="L927" s="329"/>
      <c r="M927" s="329"/>
      <c r="N927" s="329"/>
      <c r="O927" s="329">
        <f>SUM(O770:O925)</f>
        <v>1470.9720452055294</v>
      </c>
      <c r="P927" s="329"/>
      <c r="Q927" s="329"/>
      <c r="R927" s="329"/>
      <c r="S927" s="329"/>
      <c r="T927" s="329"/>
      <c r="U927" s="329"/>
      <c r="V927" s="329"/>
      <c r="W927" s="329"/>
      <c r="X927" s="329"/>
      <c r="Y927" s="329">
        <f>IF(Y768="kWh",SUMPRODUCT(D770:D925,Y770:Y925))</f>
        <v>6300</v>
      </c>
      <c r="Z927" s="329">
        <f>IF(Z768="kWh",SUMPRODUCT(D770:D925,Z770:Z925))</f>
        <v>511939.86209839449</v>
      </c>
      <c r="AA927" s="329">
        <f>IF(AA768="kw",SUMPRODUCT(N770:N925,O770:O925,AA770:AA925),SUMPRODUCT(D770:D925,AA770:AA925))</f>
        <v>10405.474952815959</v>
      </c>
      <c r="AB927" s="329">
        <f>IF(AB768="kw",SUMPRODUCT(N770:N925,O770:O925,AB770:AB925),SUMPRODUCT(D770:D925,AB770:AB925))</f>
        <v>3913.4385612163237</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2273.3044918848</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4162607</v>
      </c>
      <c r="Z928" s="392">
        <f>HLOOKUP(Z584,'2. LRAMVA Threshold'!$B$42:$Q$53,11,FALSE)</f>
        <v>1601705</v>
      </c>
      <c r="AA928" s="392">
        <f>HLOOKUP(AA584,'2. LRAMVA Threshold'!$B$42:$Q$53,11,FALSE)</f>
        <v>1126</v>
      </c>
      <c r="AB928" s="392">
        <f>HLOOKUP(AB584,'2. LRAMVA Threshold'!$B$42:$Q$53,11,FALSE)</f>
        <v>607</v>
      </c>
      <c r="AC928" s="392">
        <f>HLOOKUP(AC584,'2. LRAMVA Threshold'!$B$42:$Q$53,11,FALSE)</f>
        <v>3</v>
      </c>
      <c r="AD928" s="392">
        <f>HLOOKUP(AD584,'2. LRAMVA Threshold'!$B$42:$Q$53,11,FALSE)</f>
        <v>44</v>
      </c>
      <c r="AE928" s="392">
        <f>HLOOKUP(AE584,'2. LRAMVA Threshold'!$B$42:$Q$53,11,FALSE)</f>
        <v>35877</v>
      </c>
      <c r="AF928" s="392">
        <f>HLOOKUP(AF584,'2. LRAMVA Threshold'!$B$42:$Q$53,11,FALSE)</f>
        <v>722</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1.9E-3</v>
      </c>
      <c r="Z930" s="341">
        <f>HLOOKUP(Z$35,'3.  Distribution Rates'!$C$122:$P$133,11,FALSE)</f>
        <v>0.02</v>
      </c>
      <c r="AA930" s="341">
        <f>HLOOKUP(AA$35,'3.  Distribution Rates'!$C$122:$P$133,11,FALSE)</f>
        <v>4.4592999999999998</v>
      </c>
      <c r="AB930" s="341">
        <f>HLOOKUP(AB$35,'3.  Distribution Rates'!$C$122:$P$133,11,FALSE)</f>
        <v>1.8191999999999999</v>
      </c>
      <c r="AC930" s="341">
        <f>HLOOKUP(AC$35,'3.  Distribution Rates'!$C$122:$P$133,11,FALSE)</f>
        <v>27.428899999999999</v>
      </c>
      <c r="AD930" s="341">
        <f>HLOOKUP(AD$35,'3.  Distribution Rates'!$C$122:$P$133,11,FALSE)</f>
        <v>20.0611</v>
      </c>
      <c r="AE930" s="341">
        <f>HLOOKUP(AE$35,'3.  Distribution Rates'!$C$122:$P$133,11,FALSE)</f>
        <v>3.5099999999999999E-2</v>
      </c>
      <c r="AF930" s="341">
        <f>HLOOKUP(AF$35,'3.  Distribution Rates'!$C$122:$P$133,11,FALSE)</f>
        <v>1.9822</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1748.4713121240716</v>
      </c>
      <c r="Z931" s="378">
        <f>'4.  2011-2014 LRAM'!Z142*Z930</f>
        <v>1139.6334872880591</v>
      </c>
      <c r="AA931" s="378">
        <f>'4.  2011-2014 LRAM'!AA142*AA930</f>
        <v>25868.370825918755</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035">SUM(Y931:AL931)</f>
        <v>28756.475625330888</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902.16034862310403</v>
      </c>
      <c r="Z932" s="378">
        <f>'4.  2011-2014 LRAM'!Z271*Z930</f>
        <v>6306.458598295807</v>
      </c>
      <c r="AA932" s="378">
        <f>'4.  2011-2014 LRAM'!AA271*AA930</f>
        <v>23589.813368100145</v>
      </c>
      <c r="AB932" s="378">
        <f>'4.  2011-2014 LRAM'!AB271*AB930</f>
        <v>214.64740799999998</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035"/>
        <v>31013.079723019058</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1250.7831827445759</v>
      </c>
      <c r="Z933" s="378">
        <f>'4.  2011-2014 LRAM'!Z400*Z930</f>
        <v>4492.1345119025</v>
      </c>
      <c r="AA933" s="378">
        <f>'4.  2011-2014 LRAM'!AA400*AA930</f>
        <v>10790.346852443348</v>
      </c>
      <c r="AB933" s="378">
        <f>'4.  2011-2014 LRAM'!AB400*AB930</f>
        <v>319.96243131573192</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035"/>
        <v>16853.226978406157</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2363.5016673239998</v>
      </c>
      <c r="Z934" s="378">
        <f>'4.  2011-2014 LRAM'!Z530*Z930</f>
        <v>11506.4763564</v>
      </c>
      <c r="AA934" s="378">
        <f>'4.  2011-2014 LRAM'!AA530*AA930</f>
        <v>10461.080758829714</v>
      </c>
      <c r="AB934" s="378">
        <f>'4.  2011-2014 LRAM'!AB530*AB930</f>
        <v>1473.1345263892608</v>
      </c>
      <c r="AC934" s="378">
        <f>'4.  2011-2014 LRAM'!AC530*AC930</f>
        <v>0</v>
      </c>
      <c r="AD934" s="378">
        <f>'4.  2011-2014 LRAM'!AD530*AD930</f>
        <v>0</v>
      </c>
      <c r="AE934" s="378">
        <f>'4.  2011-2014 LRAM'!AE530*AE930</f>
        <v>0</v>
      </c>
      <c r="AF934" s="378">
        <f>'4.  2011-2014 LRAM'!AF530*AF930</f>
        <v>401.85590763170165</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035"/>
        <v>26206.04921657468</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036">Y211*Y930</f>
        <v>2708.8053</v>
      </c>
      <c r="Z935" s="378">
        <f t="shared" si="2036"/>
        <v>17780.4254</v>
      </c>
      <c r="AA935" s="378">
        <f t="shared" si="2036"/>
        <v>17635.282895999997</v>
      </c>
      <c r="AB935" s="378">
        <f t="shared" si="2036"/>
        <v>879.32851200000005</v>
      </c>
      <c r="AC935" s="378">
        <f t="shared" si="2036"/>
        <v>0</v>
      </c>
      <c r="AD935" s="378">
        <f t="shared" si="2036"/>
        <v>0</v>
      </c>
      <c r="AE935" s="378">
        <f t="shared" si="2036"/>
        <v>0</v>
      </c>
      <c r="AF935" s="378">
        <f t="shared" si="2036"/>
        <v>0</v>
      </c>
      <c r="AG935" s="378">
        <f t="shared" si="2036"/>
        <v>0</v>
      </c>
      <c r="AH935" s="378">
        <f t="shared" si="2036"/>
        <v>0</v>
      </c>
      <c r="AI935" s="378">
        <f t="shared" si="2036"/>
        <v>0</v>
      </c>
      <c r="AJ935" s="378">
        <f t="shared" si="2036"/>
        <v>0</v>
      </c>
      <c r="AK935" s="378">
        <f t="shared" si="2036"/>
        <v>0</v>
      </c>
      <c r="AL935" s="378">
        <f t="shared" si="2036"/>
        <v>0</v>
      </c>
      <c r="AM935" s="629">
        <f t="shared" si="2035"/>
        <v>39003.842107999997</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037">Y394*Y930</f>
        <v>6947.2379000000001</v>
      </c>
      <c r="Z936" s="378">
        <f t="shared" si="2037"/>
        <v>10576.197667116863</v>
      </c>
      <c r="AA936" s="378">
        <f t="shared" si="2037"/>
        <v>42019.496854234516</v>
      </c>
      <c r="AB936" s="378">
        <f t="shared" si="2037"/>
        <v>792.33274170046968</v>
      </c>
      <c r="AC936" s="378">
        <f t="shared" si="2037"/>
        <v>0</v>
      </c>
      <c r="AD936" s="378">
        <f t="shared" si="2037"/>
        <v>0</v>
      </c>
      <c r="AE936" s="378">
        <f t="shared" si="2037"/>
        <v>0</v>
      </c>
      <c r="AF936" s="378">
        <f t="shared" si="2037"/>
        <v>0</v>
      </c>
      <c r="AG936" s="378">
        <f t="shared" si="2037"/>
        <v>0</v>
      </c>
      <c r="AH936" s="378">
        <f t="shared" si="2037"/>
        <v>0</v>
      </c>
      <c r="AI936" s="378">
        <f t="shared" si="2037"/>
        <v>0</v>
      </c>
      <c r="AJ936" s="378">
        <f t="shared" si="2037"/>
        <v>0</v>
      </c>
      <c r="AK936" s="378">
        <f t="shared" si="2037"/>
        <v>0</v>
      </c>
      <c r="AL936" s="378">
        <f t="shared" si="2037"/>
        <v>0</v>
      </c>
      <c r="AM936" s="629">
        <f t="shared" si="2035"/>
        <v>60335.265163051845</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038">Y577*Y930</f>
        <v>11081.004701589953</v>
      </c>
      <c r="Z937" s="378">
        <f t="shared" si="2038"/>
        <v>23987.146637699665</v>
      </c>
      <c r="AA937" s="378">
        <f t="shared" si="2038"/>
        <v>40293.09412058731</v>
      </c>
      <c r="AB937" s="378">
        <f t="shared" si="2038"/>
        <v>91.087795755768127</v>
      </c>
      <c r="AC937" s="378">
        <f t="shared" si="2038"/>
        <v>0</v>
      </c>
      <c r="AD937" s="378">
        <f t="shared" si="2038"/>
        <v>0</v>
      </c>
      <c r="AE937" s="378">
        <f t="shared" si="2038"/>
        <v>0</v>
      </c>
      <c r="AF937" s="378">
        <f t="shared" si="2038"/>
        <v>0</v>
      </c>
      <c r="AG937" s="378">
        <f t="shared" si="2038"/>
        <v>0</v>
      </c>
      <c r="AH937" s="378">
        <f t="shared" si="2038"/>
        <v>0</v>
      </c>
      <c r="AI937" s="378">
        <f t="shared" si="2038"/>
        <v>0</v>
      </c>
      <c r="AJ937" s="378">
        <f t="shared" si="2038"/>
        <v>0</v>
      </c>
      <c r="AK937" s="378">
        <f t="shared" si="2038"/>
        <v>0</v>
      </c>
      <c r="AL937" s="378">
        <f t="shared" si="2038"/>
        <v>0</v>
      </c>
      <c r="AM937" s="629">
        <f t="shared" si="2035"/>
        <v>75452.333255632693</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039">Y760*Y930</f>
        <v>3440.2791801116973</v>
      </c>
      <c r="Z938" s="378">
        <f t="shared" si="2039"/>
        <v>5916.0391774338314</v>
      </c>
      <c r="AA938" s="378">
        <f t="shared" si="2039"/>
        <v>42646.54168023153</v>
      </c>
      <c r="AB938" s="378">
        <f t="shared" si="2039"/>
        <v>396.77669665235982</v>
      </c>
      <c r="AC938" s="378">
        <f t="shared" si="2039"/>
        <v>0</v>
      </c>
      <c r="AD938" s="378">
        <f t="shared" si="2039"/>
        <v>0</v>
      </c>
      <c r="AE938" s="378">
        <f t="shared" si="2039"/>
        <v>0</v>
      </c>
      <c r="AF938" s="378">
        <f t="shared" si="2039"/>
        <v>0</v>
      </c>
      <c r="AG938" s="378">
        <f t="shared" si="2039"/>
        <v>0</v>
      </c>
      <c r="AH938" s="378">
        <f t="shared" si="2039"/>
        <v>0</v>
      </c>
      <c r="AI938" s="378">
        <f t="shared" si="2039"/>
        <v>0</v>
      </c>
      <c r="AJ938" s="378">
        <f t="shared" si="2039"/>
        <v>0</v>
      </c>
      <c r="AK938" s="378">
        <f t="shared" si="2039"/>
        <v>0</v>
      </c>
      <c r="AL938" s="378">
        <f t="shared" si="2039"/>
        <v>0</v>
      </c>
      <c r="AM938" s="629">
        <f t="shared" si="2035"/>
        <v>52399.636734429427</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11.97</v>
      </c>
      <c r="Z939" s="378">
        <f t="shared" ref="Z939:AL939" si="2040">Z927*Z930</f>
        <v>10238.79724196789</v>
      </c>
      <c r="AA939" s="378">
        <f t="shared" si="2040"/>
        <v>46401.134457092201</v>
      </c>
      <c r="AB939" s="378">
        <f t="shared" si="2040"/>
        <v>7119.3274305647356</v>
      </c>
      <c r="AC939" s="378">
        <f t="shared" si="2040"/>
        <v>0</v>
      </c>
      <c r="AD939" s="378">
        <f t="shared" si="2040"/>
        <v>0</v>
      </c>
      <c r="AE939" s="378">
        <f t="shared" si="2040"/>
        <v>0</v>
      </c>
      <c r="AF939" s="378">
        <f t="shared" si="2040"/>
        <v>4506.1441638140504</v>
      </c>
      <c r="AG939" s="378">
        <f t="shared" si="2040"/>
        <v>0</v>
      </c>
      <c r="AH939" s="378">
        <f t="shared" si="2040"/>
        <v>0</v>
      </c>
      <c r="AI939" s="378">
        <f t="shared" si="2040"/>
        <v>0</v>
      </c>
      <c r="AJ939" s="378">
        <f t="shared" si="2040"/>
        <v>0</v>
      </c>
      <c r="AK939" s="378">
        <f t="shared" si="2040"/>
        <v>0</v>
      </c>
      <c r="AL939" s="378">
        <f t="shared" si="2040"/>
        <v>0</v>
      </c>
      <c r="AM939" s="629">
        <f t="shared" si="2035"/>
        <v>68277.373293438883</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30454.213592517401</v>
      </c>
      <c r="Z940" s="346">
        <f t="shared" ref="Z940:AE940" si="2041">SUM(Z931:Z939)</f>
        <v>91943.309078104619</v>
      </c>
      <c r="AA940" s="346">
        <f t="shared" si="2041"/>
        <v>259705.16181343753</v>
      </c>
      <c r="AB940" s="346">
        <f t="shared" si="2041"/>
        <v>11286.597542378326</v>
      </c>
      <c r="AC940" s="346">
        <f t="shared" si="2041"/>
        <v>0</v>
      </c>
      <c r="AD940" s="346">
        <f t="shared" si="2041"/>
        <v>0</v>
      </c>
      <c r="AE940" s="346">
        <f t="shared" si="2041"/>
        <v>0</v>
      </c>
      <c r="AF940" s="346">
        <f>SUM(AF931:AF939)</f>
        <v>4908.0000714457519</v>
      </c>
      <c r="AG940" s="346">
        <f t="shared" ref="AG940:AL940" si="2042">SUM(AG931:AG939)</f>
        <v>0</v>
      </c>
      <c r="AH940" s="346">
        <f t="shared" si="2042"/>
        <v>0</v>
      </c>
      <c r="AI940" s="346">
        <f t="shared" si="2042"/>
        <v>0</v>
      </c>
      <c r="AJ940" s="346">
        <f t="shared" si="2042"/>
        <v>0</v>
      </c>
      <c r="AK940" s="346">
        <f t="shared" si="2042"/>
        <v>0</v>
      </c>
      <c r="AL940" s="346">
        <f t="shared" si="2042"/>
        <v>0</v>
      </c>
      <c r="AM940" s="407">
        <f>SUM(AM931:AM939)</f>
        <v>398297.28209788358</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7908.9533000000001</v>
      </c>
      <c r="Z941" s="347">
        <f t="shared" ref="Z941:AE941" si="2043">Z928*Z930</f>
        <v>32034.100000000002</v>
      </c>
      <c r="AA941" s="347">
        <f t="shared" si="2043"/>
        <v>5021.1718000000001</v>
      </c>
      <c r="AB941" s="347">
        <f t="shared" si="2043"/>
        <v>1104.2544</v>
      </c>
      <c r="AC941" s="347">
        <f t="shared" si="2043"/>
        <v>82.286699999999996</v>
      </c>
      <c r="AD941" s="347">
        <f t="shared" si="2043"/>
        <v>882.6884</v>
      </c>
      <c r="AE941" s="347">
        <f t="shared" si="2043"/>
        <v>1259.2827</v>
      </c>
      <c r="AF941" s="347">
        <f>AF928*AF930</f>
        <v>1431.1484</v>
      </c>
      <c r="AG941" s="347">
        <f t="shared" ref="AG941:AL941" si="2044">AG928*AG930</f>
        <v>0</v>
      </c>
      <c r="AH941" s="347">
        <f t="shared" si="2044"/>
        <v>0</v>
      </c>
      <c r="AI941" s="347">
        <f t="shared" si="2044"/>
        <v>0</v>
      </c>
      <c r="AJ941" s="347">
        <f t="shared" si="2044"/>
        <v>0</v>
      </c>
      <c r="AK941" s="347">
        <f t="shared" si="2044"/>
        <v>0</v>
      </c>
      <c r="AL941" s="347">
        <f t="shared" si="2044"/>
        <v>0</v>
      </c>
      <c r="AM941" s="407">
        <f>SUM(Y941:AL941)</f>
        <v>49723.885699999992</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348573.3963978836</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6300</v>
      </c>
      <c r="Z944" s="326">
        <f>SUMPRODUCT(E770:E925,Z770:Z925)</f>
        <v>510595.47209839447</v>
      </c>
      <c r="AA944" s="326">
        <f t="shared" ref="AA944:AL944" si="2045">IF(AA768="kw",SUMPRODUCT($N$770:$N$925,$P$770:$P$925,AA770:AA925),SUMPRODUCT($E$770:$E$925,AA770:AA925))</f>
        <v>10401.685974844513</v>
      </c>
      <c r="AB944" s="326">
        <f t="shared" si="2045"/>
        <v>3913.4385612163237</v>
      </c>
      <c r="AC944" s="326">
        <f t="shared" si="2045"/>
        <v>0</v>
      </c>
      <c r="AD944" s="326">
        <f t="shared" si="2045"/>
        <v>0</v>
      </c>
      <c r="AE944" s="326">
        <f t="shared" si="2045"/>
        <v>0</v>
      </c>
      <c r="AF944" s="326">
        <f t="shared" si="2045"/>
        <v>2273.3044918848</v>
      </c>
      <c r="AG944" s="326">
        <f t="shared" si="2045"/>
        <v>0</v>
      </c>
      <c r="AH944" s="326">
        <f t="shared" si="2045"/>
        <v>0</v>
      </c>
      <c r="AI944" s="326">
        <f t="shared" si="2045"/>
        <v>0</v>
      </c>
      <c r="AJ944" s="326">
        <f t="shared" si="2045"/>
        <v>0</v>
      </c>
      <c r="AK944" s="326">
        <f t="shared" si="2045"/>
        <v>0</v>
      </c>
      <c r="AL944" s="326">
        <f t="shared" si="2045"/>
        <v>0</v>
      </c>
      <c r="AM944" s="386"/>
    </row>
    <row r="945" spans="1:39" ht="18.75" customHeight="1">
      <c r="B945" s="368" t="s">
        <v>584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07" t="s">
        <v>211</v>
      </c>
      <c r="C949" s="909" t="s">
        <v>33</v>
      </c>
      <c r="D949" s="284" t="s">
        <v>422</v>
      </c>
      <c r="E949" s="911" t="s">
        <v>209</v>
      </c>
      <c r="F949" s="912"/>
      <c r="G949" s="912"/>
      <c r="H949" s="912"/>
      <c r="I949" s="912"/>
      <c r="J949" s="912"/>
      <c r="K949" s="912"/>
      <c r="L949" s="912"/>
      <c r="M949" s="913"/>
      <c r="N949" s="917" t="s">
        <v>213</v>
      </c>
      <c r="O949" s="284" t="s">
        <v>423</v>
      </c>
      <c r="P949" s="911" t="s">
        <v>212</v>
      </c>
      <c r="Q949" s="912"/>
      <c r="R949" s="912"/>
      <c r="S949" s="912"/>
      <c r="T949" s="912"/>
      <c r="U949" s="912"/>
      <c r="V949" s="912"/>
      <c r="W949" s="912"/>
      <c r="X949" s="913"/>
      <c r="Y949" s="914" t="s">
        <v>243</v>
      </c>
      <c r="Z949" s="915"/>
      <c r="AA949" s="915"/>
      <c r="AB949" s="915"/>
      <c r="AC949" s="915"/>
      <c r="AD949" s="915"/>
      <c r="AE949" s="915"/>
      <c r="AF949" s="915"/>
      <c r="AG949" s="915"/>
      <c r="AH949" s="915"/>
      <c r="AI949" s="915"/>
      <c r="AJ949" s="915"/>
      <c r="AK949" s="915"/>
      <c r="AL949" s="915"/>
      <c r="AM949" s="916"/>
    </row>
    <row r="950" spans="1:39" ht="65.25" customHeight="1">
      <c r="B950" s="908"/>
      <c r="C950" s="910"/>
      <c r="D950" s="285">
        <v>2020</v>
      </c>
      <c r="E950" s="285">
        <v>2021</v>
      </c>
      <c r="F950" s="285">
        <v>2022</v>
      </c>
      <c r="G950" s="285">
        <v>2023</v>
      </c>
      <c r="H950" s="285">
        <v>2024</v>
      </c>
      <c r="I950" s="285">
        <v>2025</v>
      </c>
      <c r="J950" s="285">
        <v>2026</v>
      </c>
      <c r="K950" s="285">
        <v>2027</v>
      </c>
      <c r="L950" s="285">
        <v>2028</v>
      </c>
      <c r="M950" s="285">
        <v>2029</v>
      </c>
      <c r="N950" s="91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General Service 50 - 999 kW</v>
      </c>
      <c r="AB950" s="285" t="str">
        <f>'1.  LRAMVA Summary'!G52</f>
        <v>General Service 1,000 - 4,999 kW</v>
      </c>
      <c r="AC950" s="285" t="str">
        <f>'1.  LRAMVA Summary'!H52</f>
        <v>Sentinel Lighting</v>
      </c>
      <c r="AD950" s="285" t="str">
        <f>'1.  LRAMVA Summary'!I52</f>
        <v>Street Lighting</v>
      </c>
      <c r="AE950" s="285" t="str">
        <f>'1.  LRAMVA Summary'!J52</f>
        <v>Unmetered Scattered Load</v>
      </c>
      <c r="AF950" s="285" t="str">
        <f>'1.  LRAMVA Summary'!K52</f>
        <v>Large Use</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kWh</v>
      </c>
      <c r="AF951" s="291" t="str">
        <f>'1.  LRAMVA Summary'!K53</f>
        <v>kW</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046">Z953</f>
        <v>0</v>
      </c>
      <c r="AA954" s="411">
        <f t="shared" ref="AA954" si="2047">AA953</f>
        <v>0</v>
      </c>
      <c r="AB954" s="411">
        <f t="shared" ref="AB954" si="2048">AB953</f>
        <v>0</v>
      </c>
      <c r="AC954" s="411">
        <f t="shared" ref="AC954" si="2049">AC953</f>
        <v>0</v>
      </c>
      <c r="AD954" s="411">
        <f t="shared" ref="AD954" si="2050">AD953</f>
        <v>0</v>
      </c>
      <c r="AE954" s="411">
        <f t="shared" ref="AE954" si="2051">AE953</f>
        <v>0</v>
      </c>
      <c r="AF954" s="411">
        <f t="shared" ref="AF954" si="2052">AF953</f>
        <v>0</v>
      </c>
      <c r="AG954" s="411">
        <f t="shared" ref="AG954" si="2053">AG953</f>
        <v>0</v>
      </c>
      <c r="AH954" s="411">
        <f t="shared" ref="AH954" si="2054">AH953</f>
        <v>0</v>
      </c>
      <c r="AI954" s="411">
        <f t="shared" ref="AI954" si="2055">AI953</f>
        <v>0</v>
      </c>
      <c r="AJ954" s="411">
        <f t="shared" ref="AJ954" si="2056">AJ953</f>
        <v>0</v>
      </c>
      <c r="AK954" s="411">
        <f t="shared" ref="AK954" si="2057">AK953</f>
        <v>0</v>
      </c>
      <c r="AL954" s="411">
        <f t="shared" ref="AL954" si="2058">AL953</f>
        <v>0</v>
      </c>
      <c r="AM954" s="297"/>
    </row>
    <row r="955" spans="1:39" ht="15"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059">Z956</f>
        <v>0</v>
      </c>
      <c r="AA957" s="411">
        <f t="shared" ref="AA957" si="2060">AA956</f>
        <v>0</v>
      </c>
      <c r="AB957" s="411">
        <f t="shared" ref="AB957" si="2061">AB956</f>
        <v>0</v>
      </c>
      <c r="AC957" s="411">
        <f t="shared" ref="AC957" si="2062">AC956</f>
        <v>0</v>
      </c>
      <c r="AD957" s="411">
        <f t="shared" ref="AD957" si="2063">AD956</f>
        <v>0</v>
      </c>
      <c r="AE957" s="411">
        <f t="shared" ref="AE957" si="2064">AE956</f>
        <v>0</v>
      </c>
      <c r="AF957" s="411">
        <f t="shared" ref="AF957" si="2065">AF956</f>
        <v>0</v>
      </c>
      <c r="AG957" s="411">
        <f t="shared" ref="AG957" si="2066">AG956</f>
        <v>0</v>
      </c>
      <c r="AH957" s="411">
        <f t="shared" ref="AH957" si="2067">AH956</f>
        <v>0</v>
      </c>
      <c r="AI957" s="411">
        <f t="shared" ref="AI957" si="2068">AI956</f>
        <v>0</v>
      </c>
      <c r="AJ957" s="411">
        <f t="shared" ref="AJ957" si="2069">AJ956</f>
        <v>0</v>
      </c>
      <c r="AK957" s="411">
        <f t="shared" ref="AK957" si="2070">AK956</f>
        <v>0</v>
      </c>
      <c r="AL957" s="411">
        <f t="shared" ref="AL957" si="2071">AL956</f>
        <v>0</v>
      </c>
      <c r="AM957" s="297"/>
    </row>
    <row r="958" spans="1:39" ht="15"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072">Z959</f>
        <v>0</v>
      </c>
      <c r="AA960" s="411">
        <f t="shared" ref="AA960" si="2073">AA959</f>
        <v>0</v>
      </c>
      <c r="AB960" s="411">
        <f t="shared" ref="AB960" si="2074">AB959</f>
        <v>0</v>
      </c>
      <c r="AC960" s="411">
        <f t="shared" ref="AC960" si="2075">AC959</f>
        <v>0</v>
      </c>
      <c r="AD960" s="411">
        <f t="shared" ref="AD960" si="2076">AD959</f>
        <v>0</v>
      </c>
      <c r="AE960" s="411">
        <f t="shared" ref="AE960" si="2077">AE959</f>
        <v>0</v>
      </c>
      <c r="AF960" s="411">
        <f t="shared" ref="AF960" si="2078">AF959</f>
        <v>0</v>
      </c>
      <c r="AG960" s="411">
        <f t="shared" ref="AG960" si="2079">AG959</f>
        <v>0</v>
      </c>
      <c r="AH960" s="411">
        <f t="shared" ref="AH960" si="2080">AH959</f>
        <v>0</v>
      </c>
      <c r="AI960" s="411">
        <f t="shared" ref="AI960" si="2081">AI959</f>
        <v>0</v>
      </c>
      <c r="AJ960" s="411">
        <f t="shared" ref="AJ960" si="2082">AJ959</f>
        <v>0</v>
      </c>
      <c r="AK960" s="411">
        <f t="shared" ref="AK960" si="2083">AK959</f>
        <v>0</v>
      </c>
      <c r="AL960" s="411">
        <f t="shared" ref="AL960" si="2084">AL959</f>
        <v>0</v>
      </c>
      <c r="AM960" s="297"/>
    </row>
    <row r="961" spans="1:39" ht="15"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2">
        <v>4</v>
      </c>
      <c r="B962" s="520" t="s">
        <v>674</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085">Z962</f>
        <v>0</v>
      </c>
      <c r="AA963" s="411">
        <f t="shared" ref="AA963" si="2086">AA962</f>
        <v>0</v>
      </c>
      <c r="AB963" s="411">
        <f t="shared" ref="AB963" si="2087">AB962</f>
        <v>0</v>
      </c>
      <c r="AC963" s="411">
        <f t="shared" ref="AC963" si="2088">AC962</f>
        <v>0</v>
      </c>
      <c r="AD963" s="411">
        <f t="shared" ref="AD963" si="2089">AD962</f>
        <v>0</v>
      </c>
      <c r="AE963" s="411">
        <f t="shared" ref="AE963" si="2090">AE962</f>
        <v>0</v>
      </c>
      <c r="AF963" s="411">
        <f t="shared" ref="AF963" si="2091">AF962</f>
        <v>0</v>
      </c>
      <c r="AG963" s="411">
        <f t="shared" ref="AG963" si="2092">AG962</f>
        <v>0</v>
      </c>
      <c r="AH963" s="411">
        <f t="shared" ref="AH963" si="2093">AH962</f>
        <v>0</v>
      </c>
      <c r="AI963" s="411">
        <f t="shared" ref="AI963" si="2094">AI962</f>
        <v>0</v>
      </c>
      <c r="AJ963" s="411">
        <f t="shared" ref="AJ963" si="2095">AJ962</f>
        <v>0</v>
      </c>
      <c r="AK963" s="411">
        <f t="shared" ref="AK963" si="2096">AK962</f>
        <v>0</v>
      </c>
      <c r="AL963" s="411">
        <f t="shared" ref="AL963" si="2097">AL962</f>
        <v>0</v>
      </c>
      <c r="AM963" s="297"/>
    </row>
    <row r="964" spans="1:39" ht="15"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098">Z965</f>
        <v>0</v>
      </c>
      <c r="AA966" s="411">
        <f t="shared" ref="AA966" si="2099">AA965</f>
        <v>0</v>
      </c>
      <c r="AB966" s="411">
        <f t="shared" ref="AB966" si="2100">AB965</f>
        <v>0</v>
      </c>
      <c r="AC966" s="411">
        <f t="shared" ref="AC966" si="2101">AC965</f>
        <v>0</v>
      </c>
      <c r="AD966" s="411">
        <f t="shared" ref="AD966" si="2102">AD965</f>
        <v>0</v>
      </c>
      <c r="AE966" s="411">
        <f t="shared" ref="AE966" si="2103">AE965</f>
        <v>0</v>
      </c>
      <c r="AF966" s="411">
        <f t="shared" ref="AF966" si="2104">AF965</f>
        <v>0</v>
      </c>
      <c r="AG966" s="411">
        <f t="shared" ref="AG966" si="2105">AG965</f>
        <v>0</v>
      </c>
      <c r="AH966" s="411">
        <f t="shared" ref="AH966" si="2106">AH965</f>
        <v>0</v>
      </c>
      <c r="AI966" s="411">
        <f t="shared" ref="AI966" si="2107">AI965</f>
        <v>0</v>
      </c>
      <c r="AJ966" s="411">
        <f t="shared" ref="AJ966" si="2108">AJ965</f>
        <v>0</v>
      </c>
      <c r="AK966" s="411">
        <f t="shared" ref="AK966" si="2109">AK965</f>
        <v>0</v>
      </c>
      <c r="AL966" s="411">
        <f t="shared" ref="AL966" si="2110">AL965</f>
        <v>0</v>
      </c>
      <c r="AM966" s="297"/>
    </row>
    <row r="967" spans="1:39" ht="15"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111">Z969</f>
        <v>0</v>
      </c>
      <c r="AA970" s="411">
        <f t="shared" ref="AA970" si="2112">AA969</f>
        <v>0</v>
      </c>
      <c r="AB970" s="411">
        <f t="shared" ref="AB970" si="2113">AB969</f>
        <v>0</v>
      </c>
      <c r="AC970" s="411">
        <f t="shared" ref="AC970" si="2114">AC969</f>
        <v>0</v>
      </c>
      <c r="AD970" s="411">
        <f t="shared" ref="AD970" si="2115">AD969</f>
        <v>0</v>
      </c>
      <c r="AE970" s="411">
        <f t="shared" ref="AE970" si="2116">AE969</f>
        <v>0</v>
      </c>
      <c r="AF970" s="411">
        <f t="shared" ref="AF970" si="2117">AF969</f>
        <v>0</v>
      </c>
      <c r="AG970" s="411">
        <f t="shared" ref="AG970" si="2118">AG969</f>
        <v>0</v>
      </c>
      <c r="AH970" s="411">
        <f t="shared" ref="AH970" si="2119">AH969</f>
        <v>0</v>
      </c>
      <c r="AI970" s="411">
        <f t="shared" ref="AI970" si="2120">AI969</f>
        <v>0</v>
      </c>
      <c r="AJ970" s="411">
        <f t="shared" ref="AJ970" si="2121">AJ969</f>
        <v>0</v>
      </c>
      <c r="AK970" s="411">
        <f t="shared" ref="AK970" si="2122">AK969</f>
        <v>0</v>
      </c>
      <c r="AL970" s="411">
        <f t="shared" ref="AL970" si="2123">AL969</f>
        <v>0</v>
      </c>
      <c r="AM970" s="311"/>
    </row>
    <row r="971" spans="1:39" ht="15"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124">Z972</f>
        <v>0</v>
      </c>
      <c r="AA973" s="411">
        <f t="shared" ref="AA973" si="2125">AA972</f>
        <v>0</v>
      </c>
      <c r="AB973" s="411">
        <f t="shared" ref="AB973" si="2126">AB972</f>
        <v>0</v>
      </c>
      <c r="AC973" s="411">
        <f t="shared" ref="AC973" si="2127">AC972</f>
        <v>0</v>
      </c>
      <c r="AD973" s="411">
        <f t="shared" ref="AD973" si="2128">AD972</f>
        <v>0</v>
      </c>
      <c r="AE973" s="411">
        <f t="shared" ref="AE973" si="2129">AE972</f>
        <v>0</v>
      </c>
      <c r="AF973" s="411">
        <f t="shared" ref="AF973" si="2130">AF972</f>
        <v>0</v>
      </c>
      <c r="AG973" s="411">
        <f t="shared" ref="AG973" si="2131">AG972</f>
        <v>0</v>
      </c>
      <c r="AH973" s="411">
        <f t="shared" ref="AH973" si="2132">AH972</f>
        <v>0</v>
      </c>
      <c r="AI973" s="411">
        <f t="shared" ref="AI973" si="2133">AI972</f>
        <v>0</v>
      </c>
      <c r="AJ973" s="411">
        <f t="shared" ref="AJ973" si="2134">AJ972</f>
        <v>0</v>
      </c>
      <c r="AK973" s="411">
        <f t="shared" ref="AK973" si="2135">AK972</f>
        <v>0</v>
      </c>
      <c r="AL973" s="411">
        <f t="shared" ref="AL973" si="2136">AL972</f>
        <v>0</v>
      </c>
      <c r="AM973" s="311"/>
    </row>
    <row r="974" spans="1:39" ht="15"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137">Z975</f>
        <v>0</v>
      </c>
      <c r="AA976" s="411">
        <f t="shared" ref="AA976" si="2138">AA975</f>
        <v>0</v>
      </c>
      <c r="AB976" s="411">
        <f t="shared" ref="AB976" si="2139">AB975</f>
        <v>0</v>
      </c>
      <c r="AC976" s="411">
        <f t="shared" ref="AC976" si="2140">AC975</f>
        <v>0</v>
      </c>
      <c r="AD976" s="411">
        <f t="shared" ref="AD976" si="2141">AD975</f>
        <v>0</v>
      </c>
      <c r="AE976" s="411">
        <f t="shared" ref="AE976" si="2142">AE975</f>
        <v>0</v>
      </c>
      <c r="AF976" s="411">
        <f t="shared" ref="AF976" si="2143">AF975</f>
        <v>0</v>
      </c>
      <c r="AG976" s="411">
        <f t="shared" ref="AG976" si="2144">AG975</f>
        <v>0</v>
      </c>
      <c r="AH976" s="411">
        <f t="shared" ref="AH976" si="2145">AH975</f>
        <v>0</v>
      </c>
      <c r="AI976" s="411">
        <f t="shared" ref="AI976" si="2146">AI975</f>
        <v>0</v>
      </c>
      <c r="AJ976" s="411">
        <f t="shared" ref="AJ976" si="2147">AJ975</f>
        <v>0</v>
      </c>
      <c r="AK976" s="411">
        <f t="shared" ref="AK976" si="2148">AK975</f>
        <v>0</v>
      </c>
      <c r="AL976" s="411">
        <f t="shared" ref="AL976" si="2149">AL975</f>
        <v>0</v>
      </c>
      <c r="AM976" s="311"/>
    </row>
    <row r="977" spans="1:39" ht="15"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150">Z978</f>
        <v>0</v>
      </c>
      <c r="AA979" s="411">
        <f t="shared" ref="AA979" si="2151">AA978</f>
        <v>0</v>
      </c>
      <c r="AB979" s="411">
        <f t="shared" ref="AB979" si="2152">AB978</f>
        <v>0</v>
      </c>
      <c r="AC979" s="411">
        <f t="shared" ref="AC979" si="2153">AC978</f>
        <v>0</v>
      </c>
      <c r="AD979" s="411">
        <f t="shared" ref="AD979" si="2154">AD978</f>
        <v>0</v>
      </c>
      <c r="AE979" s="411">
        <f t="shared" ref="AE979" si="2155">AE978</f>
        <v>0</v>
      </c>
      <c r="AF979" s="411">
        <f t="shared" ref="AF979" si="2156">AF978</f>
        <v>0</v>
      </c>
      <c r="AG979" s="411">
        <f t="shared" ref="AG979" si="2157">AG978</f>
        <v>0</v>
      </c>
      <c r="AH979" s="411">
        <f t="shared" ref="AH979" si="2158">AH978</f>
        <v>0</v>
      </c>
      <c r="AI979" s="411">
        <f t="shared" ref="AI979" si="2159">AI978</f>
        <v>0</v>
      </c>
      <c r="AJ979" s="411">
        <f t="shared" ref="AJ979" si="2160">AJ978</f>
        <v>0</v>
      </c>
      <c r="AK979" s="411">
        <f t="shared" ref="AK979" si="2161">AK978</f>
        <v>0</v>
      </c>
      <c r="AL979" s="411">
        <f t="shared" ref="AL979" si="2162">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163">Z981</f>
        <v>0</v>
      </c>
      <c r="AA982" s="411">
        <f t="shared" ref="AA982" si="2164">AA981</f>
        <v>0</v>
      </c>
      <c r="AB982" s="411">
        <f t="shared" ref="AB982" si="2165">AB981</f>
        <v>0</v>
      </c>
      <c r="AC982" s="411">
        <f t="shared" ref="AC982" si="2166">AC981</f>
        <v>0</v>
      </c>
      <c r="AD982" s="411">
        <f t="shared" ref="AD982" si="2167">AD981</f>
        <v>0</v>
      </c>
      <c r="AE982" s="411">
        <f t="shared" ref="AE982" si="2168">AE981</f>
        <v>0</v>
      </c>
      <c r="AF982" s="411">
        <f t="shared" ref="AF982" si="2169">AF981</f>
        <v>0</v>
      </c>
      <c r="AG982" s="411">
        <f t="shared" ref="AG982" si="2170">AG981</f>
        <v>0</v>
      </c>
      <c r="AH982" s="411">
        <f t="shared" ref="AH982" si="2171">AH981</f>
        <v>0</v>
      </c>
      <c r="AI982" s="411">
        <f t="shared" ref="AI982" si="2172">AI981</f>
        <v>0</v>
      </c>
      <c r="AJ982" s="411">
        <f t="shared" ref="AJ982" si="2173">AJ981</f>
        <v>0</v>
      </c>
      <c r="AK982" s="411">
        <f t="shared" ref="AK982" si="2174">AK981</f>
        <v>0</v>
      </c>
      <c r="AL982" s="411">
        <f t="shared" ref="AL982" si="2175">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176">Z985</f>
        <v>0</v>
      </c>
      <c r="AA986" s="411">
        <f t="shared" ref="AA986" si="2177">AA985</f>
        <v>0</v>
      </c>
      <c r="AB986" s="411">
        <f t="shared" ref="AB986" si="2178">AB985</f>
        <v>0</v>
      </c>
      <c r="AC986" s="411">
        <f t="shared" ref="AC986" si="2179">AC985</f>
        <v>0</v>
      </c>
      <c r="AD986" s="411">
        <f t="shared" ref="AD986" si="2180">AD985</f>
        <v>0</v>
      </c>
      <c r="AE986" s="411">
        <f t="shared" ref="AE986" si="2181">AE985</f>
        <v>0</v>
      </c>
      <c r="AF986" s="411">
        <f t="shared" ref="AF986" si="2182">AF985</f>
        <v>0</v>
      </c>
      <c r="AG986" s="411">
        <f t="shared" ref="AG986" si="2183">AG985</f>
        <v>0</v>
      </c>
      <c r="AH986" s="411">
        <f t="shared" ref="AH986" si="2184">AH985</f>
        <v>0</v>
      </c>
      <c r="AI986" s="411">
        <f t="shared" ref="AI986" si="2185">AI985</f>
        <v>0</v>
      </c>
      <c r="AJ986" s="411">
        <f t="shared" ref="AJ986" si="2186">AJ985</f>
        <v>0</v>
      </c>
      <c r="AK986" s="411">
        <f t="shared" ref="AK986" si="2187">AK985</f>
        <v>0</v>
      </c>
      <c r="AL986" s="411">
        <f t="shared" ref="AL986" si="2188">AL985</f>
        <v>0</v>
      </c>
      <c r="AM986" s="297"/>
    </row>
    <row r="987" spans="1:39" ht="15"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189">Z988</f>
        <v>0</v>
      </c>
      <c r="AA989" s="411">
        <f t="shared" ref="AA989" si="2190">AA988</f>
        <v>0</v>
      </c>
      <c r="AB989" s="411">
        <f t="shared" ref="AB989" si="2191">AB988</f>
        <v>0</v>
      </c>
      <c r="AC989" s="411">
        <f t="shared" ref="AC989" si="2192">AC988</f>
        <v>0</v>
      </c>
      <c r="AD989" s="411">
        <f t="shared" ref="AD989" si="2193">AD988</f>
        <v>0</v>
      </c>
      <c r="AE989" s="411">
        <f t="shared" ref="AE989" si="2194">AE988</f>
        <v>0</v>
      </c>
      <c r="AF989" s="411">
        <f t="shared" ref="AF989" si="2195">AF988</f>
        <v>0</v>
      </c>
      <c r="AG989" s="411">
        <f t="shared" ref="AG989" si="2196">AG988</f>
        <v>0</v>
      </c>
      <c r="AH989" s="411">
        <f t="shared" ref="AH989" si="2197">AH988</f>
        <v>0</v>
      </c>
      <c r="AI989" s="411">
        <f t="shared" ref="AI989" si="2198">AI988</f>
        <v>0</v>
      </c>
      <c r="AJ989" s="411">
        <f t="shared" ref="AJ989" si="2199">AJ988</f>
        <v>0</v>
      </c>
      <c r="AK989" s="411">
        <f t="shared" ref="AK989" si="2200">AK988</f>
        <v>0</v>
      </c>
      <c r="AL989" s="411">
        <f t="shared" ref="AL989" si="2201">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202">Z991</f>
        <v>0</v>
      </c>
      <c r="AA992" s="411">
        <f t="shared" ref="AA992" si="2203">AA991</f>
        <v>0</v>
      </c>
      <c r="AB992" s="411">
        <f t="shared" ref="AB992" si="2204">AB991</f>
        <v>0</v>
      </c>
      <c r="AC992" s="411">
        <f t="shared" ref="AC992" si="2205">AC991</f>
        <v>0</v>
      </c>
      <c r="AD992" s="411">
        <f t="shared" ref="AD992" si="2206">AD991</f>
        <v>0</v>
      </c>
      <c r="AE992" s="411">
        <f t="shared" ref="AE992" si="2207">AE991</f>
        <v>0</v>
      </c>
      <c r="AF992" s="411">
        <f t="shared" ref="AF992" si="2208">AF991</f>
        <v>0</v>
      </c>
      <c r="AG992" s="411">
        <f t="shared" ref="AG992" si="2209">AG991</f>
        <v>0</v>
      </c>
      <c r="AH992" s="411">
        <f t="shared" ref="AH992" si="2210">AH991</f>
        <v>0</v>
      </c>
      <c r="AI992" s="411">
        <f t="shared" ref="AI992" si="2211">AI991</f>
        <v>0</v>
      </c>
      <c r="AJ992" s="411">
        <f t="shared" ref="AJ992" si="2212">AJ991</f>
        <v>0</v>
      </c>
      <c r="AK992" s="411">
        <f t="shared" ref="AK992" si="2213">AK991</f>
        <v>0</v>
      </c>
      <c r="AL992" s="411">
        <f t="shared" ref="AL992" si="2214">AL991</f>
        <v>0</v>
      </c>
      <c r="AM992" s="306"/>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215">Z995</f>
        <v>0</v>
      </c>
      <c r="AA996" s="411">
        <f t="shared" ref="AA996" si="2216">AA995</f>
        <v>0</v>
      </c>
      <c r="AB996" s="411">
        <f t="shared" ref="AB996" si="2217">AB995</f>
        <v>0</v>
      </c>
      <c r="AC996" s="411">
        <f t="shared" ref="AC996" si="2218">AC995</f>
        <v>0</v>
      </c>
      <c r="AD996" s="411">
        <f t="shared" ref="AD996" si="2219">AD995</f>
        <v>0</v>
      </c>
      <c r="AE996" s="411">
        <f t="shared" ref="AE996" si="2220">AE995</f>
        <v>0</v>
      </c>
      <c r="AF996" s="411">
        <f t="shared" ref="AF996" si="2221">AF995</f>
        <v>0</v>
      </c>
      <c r="AG996" s="411">
        <f t="shared" ref="AG996" si="2222">AG995</f>
        <v>0</v>
      </c>
      <c r="AH996" s="411">
        <f t="shared" ref="AH996" si="2223">AH995</f>
        <v>0</v>
      </c>
      <c r="AI996" s="411">
        <f t="shared" ref="AI996" si="2224">AI995</f>
        <v>0</v>
      </c>
      <c r="AJ996" s="411">
        <f t="shared" ref="AJ996" si="2225">AJ995</f>
        <v>0</v>
      </c>
      <c r="AK996" s="411">
        <f t="shared" ref="AK996" si="2226">AK995</f>
        <v>0</v>
      </c>
      <c r="AL996" s="411">
        <f t="shared" ref="AL996" si="2227">AL995</f>
        <v>0</v>
      </c>
      <c r="AM996" s="297"/>
    </row>
    <row r="997" spans="1:40" ht="15"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228">AA999</f>
        <v>0</v>
      </c>
      <c r="AB1000" s="411">
        <f t="shared" si="2228"/>
        <v>0</v>
      </c>
      <c r="AC1000" s="411">
        <f t="shared" si="2228"/>
        <v>0</v>
      </c>
      <c r="AD1000" s="411">
        <f>AD999</f>
        <v>0</v>
      </c>
      <c r="AE1000" s="411">
        <f t="shared" si="2228"/>
        <v>0</v>
      </c>
      <c r="AF1000" s="411">
        <f t="shared" si="2228"/>
        <v>0</v>
      </c>
      <c r="AG1000" s="411">
        <f t="shared" si="2228"/>
        <v>0</v>
      </c>
      <c r="AH1000" s="411">
        <f t="shared" si="2228"/>
        <v>0</v>
      </c>
      <c r="AI1000" s="411">
        <f t="shared" si="2228"/>
        <v>0</v>
      </c>
      <c r="AJ1000" s="411">
        <f t="shared" si="2228"/>
        <v>0</v>
      </c>
      <c r="AK1000" s="411">
        <f t="shared" si="2228"/>
        <v>0</v>
      </c>
      <c r="AL1000" s="411">
        <f t="shared" si="2228"/>
        <v>0</v>
      </c>
      <c r="AM1000" s="297"/>
    </row>
    <row r="1001" spans="1:40"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229">Z1002</f>
        <v>0</v>
      </c>
      <c r="AA1003" s="411">
        <f t="shared" si="2229"/>
        <v>0</v>
      </c>
      <c r="AB1003" s="411">
        <f t="shared" si="2229"/>
        <v>0</v>
      </c>
      <c r="AC1003" s="411">
        <f t="shared" si="2229"/>
        <v>0</v>
      </c>
      <c r="AD1003" s="411">
        <f t="shared" si="2229"/>
        <v>0</v>
      </c>
      <c r="AE1003" s="411">
        <f t="shared" si="2229"/>
        <v>0</v>
      </c>
      <c r="AF1003" s="411">
        <f t="shared" si="2229"/>
        <v>0</v>
      </c>
      <c r="AG1003" s="411">
        <f t="shared" si="2229"/>
        <v>0</v>
      </c>
      <c r="AH1003" s="411">
        <f t="shared" si="2229"/>
        <v>0</v>
      </c>
      <c r="AI1003" s="411">
        <f t="shared" si="2229"/>
        <v>0</v>
      </c>
      <c r="AJ1003" s="411">
        <f t="shared" si="2229"/>
        <v>0</v>
      </c>
      <c r="AK1003" s="411">
        <f t="shared" si="2229"/>
        <v>0</v>
      </c>
      <c r="AL1003" s="411">
        <f>AL1002</f>
        <v>0</v>
      </c>
      <c r="AM1003" s="297"/>
    </row>
    <row r="1004" spans="1:40" s="283" customFormat="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230">Z1006</f>
        <v>0</v>
      </c>
      <c r="AA1007" s="411">
        <f t="shared" si="2230"/>
        <v>0</v>
      </c>
      <c r="AB1007" s="411">
        <f t="shared" si="2230"/>
        <v>0</v>
      </c>
      <c r="AC1007" s="411">
        <f t="shared" si="2230"/>
        <v>0</v>
      </c>
      <c r="AD1007" s="411">
        <f t="shared" si="2230"/>
        <v>0</v>
      </c>
      <c r="AE1007" s="411">
        <f t="shared" si="2230"/>
        <v>0</v>
      </c>
      <c r="AF1007" s="411">
        <f t="shared" si="2230"/>
        <v>0</v>
      </c>
      <c r="AG1007" s="411">
        <f t="shared" si="2230"/>
        <v>0</v>
      </c>
      <c r="AH1007" s="411">
        <f t="shared" si="2230"/>
        <v>0</v>
      </c>
      <c r="AI1007" s="411">
        <f t="shared" si="2230"/>
        <v>0</v>
      </c>
      <c r="AJ1007" s="411">
        <f t="shared" si="2230"/>
        <v>0</v>
      </c>
      <c r="AK1007" s="411">
        <f t="shared" si="2230"/>
        <v>0</v>
      </c>
      <c r="AL1007" s="411">
        <f t="shared" si="2230"/>
        <v>0</v>
      </c>
      <c r="AM1007" s="306"/>
    </row>
    <row r="1008" spans="1:40"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231">Z1009</f>
        <v>0</v>
      </c>
      <c r="AA1010" s="411">
        <f t="shared" si="2231"/>
        <v>0</v>
      </c>
      <c r="AB1010" s="411">
        <f t="shared" si="2231"/>
        <v>0</v>
      </c>
      <c r="AC1010" s="411">
        <f t="shared" si="2231"/>
        <v>0</v>
      </c>
      <c r="AD1010" s="411">
        <f t="shared" si="2231"/>
        <v>0</v>
      </c>
      <c r="AE1010" s="411">
        <f t="shared" si="2231"/>
        <v>0</v>
      </c>
      <c r="AF1010" s="411">
        <f t="shared" si="2231"/>
        <v>0</v>
      </c>
      <c r="AG1010" s="411">
        <f t="shared" si="2231"/>
        <v>0</v>
      </c>
      <c r="AH1010" s="411">
        <f t="shared" si="2231"/>
        <v>0</v>
      </c>
      <c r="AI1010" s="411">
        <f t="shared" si="2231"/>
        <v>0</v>
      </c>
      <c r="AJ1010" s="411">
        <f t="shared" si="2231"/>
        <v>0</v>
      </c>
      <c r="AK1010" s="411">
        <f t="shared" si="2231"/>
        <v>0</v>
      </c>
      <c r="AL1010" s="411">
        <f t="shared" si="2231"/>
        <v>0</v>
      </c>
      <c r="AM1010" s="306"/>
    </row>
    <row r="1011" spans="1:39"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232">Z1012</f>
        <v>0</v>
      </c>
      <c r="AA1013" s="411">
        <f t="shared" si="2232"/>
        <v>0</v>
      </c>
      <c r="AB1013" s="411">
        <f t="shared" si="2232"/>
        <v>0</v>
      </c>
      <c r="AC1013" s="411">
        <f t="shared" si="2232"/>
        <v>0</v>
      </c>
      <c r="AD1013" s="411">
        <f t="shared" si="2232"/>
        <v>0</v>
      </c>
      <c r="AE1013" s="411">
        <f t="shared" si="2232"/>
        <v>0</v>
      </c>
      <c r="AF1013" s="411">
        <f t="shared" si="2232"/>
        <v>0</v>
      </c>
      <c r="AG1013" s="411">
        <f t="shared" si="2232"/>
        <v>0</v>
      </c>
      <c r="AH1013" s="411">
        <f t="shared" si="2232"/>
        <v>0</v>
      </c>
      <c r="AI1013" s="411">
        <f t="shared" si="2232"/>
        <v>0</v>
      </c>
      <c r="AJ1013" s="411">
        <f t="shared" si="2232"/>
        <v>0</v>
      </c>
      <c r="AK1013" s="411">
        <f t="shared" si="2232"/>
        <v>0</v>
      </c>
      <c r="AL1013" s="411">
        <f t="shared" si="2232"/>
        <v>0</v>
      </c>
      <c r="AM1013" s="297"/>
    </row>
    <row r="1014" spans="1:39"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233">Y1015</f>
        <v>0</v>
      </c>
      <c r="Z1016" s="411">
        <f t="shared" si="2233"/>
        <v>0</v>
      </c>
      <c r="AA1016" s="411">
        <f t="shared" si="2233"/>
        <v>0</v>
      </c>
      <c r="AB1016" s="411">
        <f t="shared" si="2233"/>
        <v>0</v>
      </c>
      <c r="AC1016" s="411">
        <f t="shared" si="2233"/>
        <v>0</v>
      </c>
      <c r="AD1016" s="411">
        <f t="shared" si="2233"/>
        <v>0</v>
      </c>
      <c r="AE1016" s="411">
        <f t="shared" si="2233"/>
        <v>0</v>
      </c>
      <c r="AF1016" s="411">
        <f t="shared" si="2233"/>
        <v>0</v>
      </c>
      <c r="AG1016" s="411">
        <f t="shared" si="2233"/>
        <v>0</v>
      </c>
      <c r="AH1016" s="411">
        <f t="shared" si="2233"/>
        <v>0</v>
      </c>
      <c r="AI1016" s="411">
        <f t="shared" si="2233"/>
        <v>0</v>
      </c>
      <c r="AJ1016" s="411">
        <f t="shared" si="2233"/>
        <v>0</v>
      </c>
      <c r="AK1016" s="411">
        <f t="shared" si="2233"/>
        <v>0</v>
      </c>
      <c r="AL1016" s="411">
        <f t="shared" si="2233"/>
        <v>0</v>
      </c>
      <c r="AM1016" s="306"/>
    </row>
    <row r="1017" spans="1:39" ht="15.75"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234">Z1020</f>
        <v>0</v>
      </c>
      <c r="AA1021" s="411">
        <f t="shared" ref="AA1021" si="2235">AA1020</f>
        <v>0</v>
      </c>
      <c r="AB1021" s="411">
        <f t="shared" ref="AB1021" si="2236">AB1020</f>
        <v>0</v>
      </c>
      <c r="AC1021" s="411">
        <f t="shared" ref="AC1021" si="2237">AC1020</f>
        <v>0</v>
      </c>
      <c r="AD1021" s="411">
        <f t="shared" ref="AD1021" si="2238">AD1020</f>
        <v>0</v>
      </c>
      <c r="AE1021" s="411">
        <f t="shared" ref="AE1021" si="2239">AE1020</f>
        <v>0</v>
      </c>
      <c r="AF1021" s="411">
        <f t="shared" ref="AF1021" si="2240">AF1020</f>
        <v>0</v>
      </c>
      <c r="AG1021" s="411">
        <f t="shared" ref="AG1021" si="2241">AG1020</f>
        <v>0</v>
      </c>
      <c r="AH1021" s="411">
        <f t="shared" ref="AH1021" si="2242">AH1020</f>
        <v>0</v>
      </c>
      <c r="AI1021" s="411">
        <f t="shared" ref="AI1021" si="2243">AI1020</f>
        <v>0</v>
      </c>
      <c r="AJ1021" s="411">
        <f t="shared" ref="AJ1021" si="2244">AJ1020</f>
        <v>0</v>
      </c>
      <c r="AK1021" s="411">
        <f t="shared" ref="AK1021" si="2245">AK1020</f>
        <v>0</v>
      </c>
      <c r="AL1021" s="411">
        <f t="shared" ref="AL1021" si="2246">AL1020</f>
        <v>0</v>
      </c>
      <c r="AM1021" s="306"/>
    </row>
    <row r="1022" spans="1:39" ht="15"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247">Z1023</f>
        <v>0</v>
      </c>
      <c r="AA1024" s="411">
        <f t="shared" ref="AA1024" si="2248">AA1023</f>
        <v>0</v>
      </c>
      <c r="AB1024" s="411">
        <f t="shared" ref="AB1024" si="2249">AB1023</f>
        <v>0</v>
      </c>
      <c r="AC1024" s="411">
        <f t="shared" ref="AC1024" si="2250">AC1023</f>
        <v>0</v>
      </c>
      <c r="AD1024" s="411">
        <f t="shared" ref="AD1024" si="2251">AD1023</f>
        <v>0</v>
      </c>
      <c r="AE1024" s="411">
        <f t="shared" ref="AE1024" si="2252">AE1023</f>
        <v>0</v>
      </c>
      <c r="AF1024" s="411">
        <f t="shared" ref="AF1024" si="2253">AF1023</f>
        <v>0</v>
      </c>
      <c r="AG1024" s="411">
        <f t="shared" ref="AG1024" si="2254">AG1023</f>
        <v>0</v>
      </c>
      <c r="AH1024" s="411">
        <f t="shared" ref="AH1024" si="2255">AH1023</f>
        <v>0</v>
      </c>
      <c r="AI1024" s="411">
        <f t="shared" ref="AI1024" si="2256">AI1023</f>
        <v>0</v>
      </c>
      <c r="AJ1024" s="411">
        <f t="shared" ref="AJ1024" si="2257">AJ1023</f>
        <v>0</v>
      </c>
      <c r="AK1024" s="411">
        <f t="shared" ref="AK1024" si="2258">AK1023</f>
        <v>0</v>
      </c>
      <c r="AL1024" s="411">
        <f t="shared" ref="AL1024" si="2259">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260">Z1026</f>
        <v>0</v>
      </c>
      <c r="AA1027" s="411">
        <f t="shared" ref="AA1027" si="2261">AA1026</f>
        <v>0</v>
      </c>
      <c r="AB1027" s="411">
        <f t="shared" ref="AB1027" si="2262">AB1026</f>
        <v>0</v>
      </c>
      <c r="AC1027" s="411">
        <f t="shared" ref="AC1027" si="2263">AC1026</f>
        <v>0</v>
      </c>
      <c r="AD1027" s="411">
        <f t="shared" ref="AD1027" si="2264">AD1026</f>
        <v>0</v>
      </c>
      <c r="AE1027" s="411">
        <f t="shared" ref="AE1027" si="2265">AE1026</f>
        <v>0</v>
      </c>
      <c r="AF1027" s="411">
        <f t="shared" ref="AF1027" si="2266">AF1026</f>
        <v>0</v>
      </c>
      <c r="AG1027" s="411">
        <f t="shared" ref="AG1027" si="2267">AG1026</f>
        <v>0</v>
      </c>
      <c r="AH1027" s="411">
        <f t="shared" ref="AH1027" si="2268">AH1026</f>
        <v>0</v>
      </c>
      <c r="AI1027" s="411">
        <f t="shared" ref="AI1027" si="2269">AI1026</f>
        <v>0</v>
      </c>
      <c r="AJ1027" s="411">
        <f t="shared" ref="AJ1027" si="2270">AJ1026</f>
        <v>0</v>
      </c>
      <c r="AK1027" s="411">
        <f t="shared" ref="AK1027" si="2271">AK1026</f>
        <v>0</v>
      </c>
      <c r="AL1027" s="411">
        <f t="shared" ref="AL1027" si="2272">AL1026</f>
        <v>0</v>
      </c>
      <c r="AM1027" s="306"/>
    </row>
    <row r="1028" spans="1:39" ht="15"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273">Z1029</f>
        <v>0</v>
      </c>
      <c r="AA1030" s="411">
        <f t="shared" ref="AA1030" si="2274">AA1029</f>
        <v>0</v>
      </c>
      <c r="AB1030" s="411">
        <f t="shared" ref="AB1030" si="2275">AB1029</f>
        <v>0</v>
      </c>
      <c r="AC1030" s="411">
        <f t="shared" ref="AC1030" si="2276">AC1029</f>
        <v>0</v>
      </c>
      <c r="AD1030" s="411">
        <f t="shared" ref="AD1030" si="2277">AD1029</f>
        <v>0</v>
      </c>
      <c r="AE1030" s="411">
        <f t="shared" ref="AE1030" si="2278">AE1029</f>
        <v>0</v>
      </c>
      <c r="AF1030" s="411">
        <f t="shared" ref="AF1030" si="2279">AF1029</f>
        <v>0</v>
      </c>
      <c r="AG1030" s="411">
        <f t="shared" ref="AG1030" si="2280">AG1029</f>
        <v>0</v>
      </c>
      <c r="AH1030" s="411">
        <f t="shared" ref="AH1030" si="2281">AH1029</f>
        <v>0</v>
      </c>
      <c r="AI1030" s="411">
        <f t="shared" ref="AI1030" si="2282">AI1029</f>
        <v>0</v>
      </c>
      <c r="AJ1030" s="411">
        <f t="shared" ref="AJ1030" si="2283">AJ1029</f>
        <v>0</v>
      </c>
      <c r="AK1030" s="411">
        <f t="shared" ref="AK1030" si="2284">AK1029</f>
        <v>0</v>
      </c>
      <c r="AL1030" s="411">
        <f t="shared" ref="AL1030" si="2285">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286">Z1033</f>
        <v>0</v>
      </c>
      <c r="AA1034" s="411">
        <f t="shared" ref="AA1034" si="2287">AA1033</f>
        <v>0</v>
      </c>
      <c r="AB1034" s="411">
        <f t="shared" ref="AB1034" si="2288">AB1033</f>
        <v>0</v>
      </c>
      <c r="AC1034" s="411">
        <f t="shared" ref="AC1034" si="2289">AC1033</f>
        <v>0</v>
      </c>
      <c r="AD1034" s="411">
        <f t="shared" ref="AD1034" si="2290">AD1033</f>
        <v>0</v>
      </c>
      <c r="AE1034" s="411">
        <f t="shared" ref="AE1034" si="2291">AE1033</f>
        <v>0</v>
      </c>
      <c r="AF1034" s="411">
        <f t="shared" ref="AF1034" si="2292">AF1033</f>
        <v>0</v>
      </c>
      <c r="AG1034" s="411">
        <f t="shared" ref="AG1034" si="2293">AG1033</f>
        <v>0</v>
      </c>
      <c r="AH1034" s="411">
        <f t="shared" ref="AH1034" si="2294">AH1033</f>
        <v>0</v>
      </c>
      <c r="AI1034" s="411">
        <f t="shared" ref="AI1034" si="2295">AI1033</f>
        <v>0</v>
      </c>
      <c r="AJ1034" s="411">
        <f t="shared" ref="AJ1034" si="2296">AJ1033</f>
        <v>0</v>
      </c>
      <c r="AK1034" s="411">
        <f t="shared" ref="AK1034" si="2297">AK1033</f>
        <v>0</v>
      </c>
      <c r="AL1034" s="411">
        <f t="shared" ref="AL1034" si="2298">AL1033</f>
        <v>0</v>
      </c>
      <c r="AM1034" s="306"/>
    </row>
    <row r="1035" spans="1:39" ht="15"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26</v>
      </c>
      <c r="B1036" s="428" t="s">
        <v>118</v>
      </c>
      <c r="C1036" s="291" t="s">
        <v>25</v>
      </c>
      <c r="D1036" s="295">
        <f>'7.  Persistence Report'!AZ159</f>
        <v>0</v>
      </c>
      <c r="E1036" s="295">
        <f>'7.  Persistence Report'!BA159</f>
        <v>0</v>
      </c>
      <c r="F1036" s="295"/>
      <c r="G1036" s="295"/>
      <c r="H1036" s="295"/>
      <c r="I1036" s="295"/>
      <c r="J1036" s="295"/>
      <c r="K1036" s="295"/>
      <c r="L1036" s="295"/>
      <c r="M1036" s="295"/>
      <c r="N1036" s="295">
        <v>12</v>
      </c>
      <c r="O1036" s="295">
        <f>'7.  Persistence Report'!U159</f>
        <v>0</v>
      </c>
      <c r="P1036" s="295">
        <f>'7.  Persistence Report'!V159</f>
        <v>0</v>
      </c>
      <c r="Q1036" s="295"/>
      <c r="R1036" s="295"/>
      <c r="S1036" s="295"/>
      <c r="T1036" s="295"/>
      <c r="U1036" s="295"/>
      <c r="V1036" s="295"/>
      <c r="W1036" s="295"/>
      <c r="X1036" s="295"/>
      <c r="Y1036" s="426"/>
      <c r="Z1036" s="415">
        <v>0.18820000000000001</v>
      </c>
      <c r="AA1036" s="415">
        <v>0.74180000000000001</v>
      </c>
      <c r="AB1036" s="415">
        <v>7.0000000000000007E-2</v>
      </c>
      <c r="AC1036" s="415"/>
      <c r="AD1036" s="415"/>
      <c r="AE1036" s="415"/>
      <c r="AF1036" s="415"/>
      <c r="AG1036" s="415"/>
      <c r="AH1036" s="415"/>
      <c r="AI1036" s="415"/>
      <c r="AJ1036" s="415"/>
      <c r="AK1036" s="415"/>
      <c r="AL1036" s="415"/>
      <c r="AM1036" s="296">
        <f>SUM(Y1036:AL1036)</f>
        <v>1</v>
      </c>
    </row>
    <row r="1037" spans="1:39" ht="15"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299">Z1036</f>
        <v>0.18820000000000001</v>
      </c>
      <c r="AA1037" s="411">
        <f t="shared" ref="AA1037" si="2300">AA1036</f>
        <v>0.74180000000000001</v>
      </c>
      <c r="AB1037" s="411">
        <f t="shared" ref="AB1037" si="2301">AB1036</f>
        <v>7.0000000000000007E-2</v>
      </c>
      <c r="AC1037" s="411">
        <f t="shared" ref="AC1037" si="2302">AC1036</f>
        <v>0</v>
      </c>
      <c r="AD1037" s="411">
        <f t="shared" ref="AD1037" si="2303">AD1036</f>
        <v>0</v>
      </c>
      <c r="AE1037" s="411">
        <f t="shared" ref="AE1037" si="2304">AE1036</f>
        <v>0</v>
      </c>
      <c r="AF1037" s="411">
        <f t="shared" ref="AF1037" si="2305">AF1036</f>
        <v>0</v>
      </c>
      <c r="AG1037" s="411">
        <f t="shared" ref="AG1037" si="2306">AG1036</f>
        <v>0</v>
      </c>
      <c r="AH1037" s="411">
        <f t="shared" ref="AH1037" si="2307">AH1036</f>
        <v>0</v>
      </c>
      <c r="AI1037" s="411">
        <f t="shared" ref="AI1037" si="2308">AI1036</f>
        <v>0</v>
      </c>
      <c r="AJ1037" s="411">
        <f t="shared" ref="AJ1037" si="2309">AJ1036</f>
        <v>0</v>
      </c>
      <c r="AK1037" s="411">
        <f t="shared" ref="AK1037" si="2310">AK1036</f>
        <v>0</v>
      </c>
      <c r="AL1037" s="411">
        <f t="shared" ref="AL1037" si="2311">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312">Z1039</f>
        <v>0</v>
      </c>
      <c r="AA1040" s="411">
        <f t="shared" ref="AA1040" si="2313">AA1039</f>
        <v>0</v>
      </c>
      <c r="AB1040" s="411">
        <f t="shared" ref="AB1040" si="2314">AB1039</f>
        <v>0</v>
      </c>
      <c r="AC1040" s="411">
        <f t="shared" ref="AC1040" si="2315">AC1039</f>
        <v>0</v>
      </c>
      <c r="AD1040" s="411">
        <f t="shared" ref="AD1040" si="2316">AD1039</f>
        <v>0</v>
      </c>
      <c r="AE1040" s="411">
        <f t="shared" ref="AE1040" si="2317">AE1039</f>
        <v>0</v>
      </c>
      <c r="AF1040" s="411">
        <f t="shared" ref="AF1040" si="2318">AF1039</f>
        <v>0</v>
      </c>
      <c r="AG1040" s="411">
        <f t="shared" ref="AG1040" si="2319">AG1039</f>
        <v>0</v>
      </c>
      <c r="AH1040" s="411">
        <f t="shared" ref="AH1040" si="2320">AH1039</f>
        <v>0</v>
      </c>
      <c r="AI1040" s="411">
        <f t="shared" ref="AI1040" si="2321">AI1039</f>
        <v>0</v>
      </c>
      <c r="AJ1040" s="411">
        <f t="shared" ref="AJ1040" si="2322">AJ1039</f>
        <v>0</v>
      </c>
      <c r="AK1040" s="411">
        <f t="shared" ref="AK1040" si="2323">AK1039</f>
        <v>0</v>
      </c>
      <c r="AL1040" s="411">
        <f t="shared" ref="AL1040" si="2324">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325">AA1042</f>
        <v>0</v>
      </c>
      <c r="AB1043" s="411">
        <f t="shared" ref="AB1043" si="2326">AB1042</f>
        <v>0</v>
      </c>
      <c r="AC1043" s="411">
        <f t="shared" ref="AC1043" si="2327">AC1042</f>
        <v>0</v>
      </c>
      <c r="AD1043" s="411">
        <f t="shared" ref="AD1043" si="2328">AD1042</f>
        <v>0</v>
      </c>
      <c r="AE1043" s="411">
        <f>AE1042</f>
        <v>0</v>
      </c>
      <c r="AF1043" s="411">
        <f t="shared" ref="AF1043" si="2329">AF1042</f>
        <v>0</v>
      </c>
      <c r="AG1043" s="411">
        <f t="shared" ref="AG1043" si="2330">AG1042</f>
        <v>0</v>
      </c>
      <c r="AH1043" s="411">
        <f t="shared" ref="AH1043" si="2331">AH1042</f>
        <v>0</v>
      </c>
      <c r="AI1043" s="411">
        <f t="shared" ref="AI1043" si="2332">AI1042</f>
        <v>0</v>
      </c>
      <c r="AJ1043" s="411">
        <f t="shared" ref="AJ1043" si="2333">AJ1042</f>
        <v>0</v>
      </c>
      <c r="AK1043" s="411">
        <f t="shared" ref="AK1043" si="2334">AK1042</f>
        <v>0</v>
      </c>
      <c r="AL1043" s="411">
        <f t="shared" ref="AL1043" si="2335">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336">Z1045</f>
        <v>0</v>
      </c>
      <c r="AA1046" s="411">
        <f t="shared" ref="AA1046" si="2337">AA1045</f>
        <v>0</v>
      </c>
      <c r="AB1046" s="411">
        <f t="shared" ref="AB1046" si="2338">AB1045</f>
        <v>0</v>
      </c>
      <c r="AC1046" s="411">
        <f t="shared" ref="AC1046" si="2339">AC1045</f>
        <v>0</v>
      </c>
      <c r="AD1046" s="411">
        <f t="shared" ref="AD1046" si="2340">AD1045</f>
        <v>0</v>
      </c>
      <c r="AE1046" s="411">
        <f t="shared" ref="AE1046" si="2341">AE1045</f>
        <v>0</v>
      </c>
      <c r="AF1046" s="411">
        <f t="shared" ref="AF1046" si="2342">AF1045</f>
        <v>0</v>
      </c>
      <c r="AG1046" s="411">
        <f t="shared" ref="AG1046" si="2343">AG1045</f>
        <v>0</v>
      </c>
      <c r="AH1046" s="411">
        <f t="shared" ref="AH1046" si="2344">AH1045</f>
        <v>0</v>
      </c>
      <c r="AI1046" s="411">
        <f t="shared" ref="AI1046" si="2345">AI1045</f>
        <v>0</v>
      </c>
      <c r="AJ1046" s="411">
        <f t="shared" ref="AJ1046" si="2346">AJ1045</f>
        <v>0</v>
      </c>
      <c r="AK1046" s="411">
        <f t="shared" ref="AK1046" si="2347">AK1045</f>
        <v>0</v>
      </c>
      <c r="AL1046" s="411">
        <f t="shared" ref="AL1046" si="2348">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30</v>
      </c>
      <c r="B1048" s="428" t="s">
        <v>122</v>
      </c>
      <c r="C1048" s="291" t="s">
        <v>25</v>
      </c>
      <c r="D1048" s="295">
        <f>'7.  Persistence Report'!AZ160</f>
        <v>0</v>
      </c>
      <c r="E1048" s="295">
        <f>'7.  Persistence Report'!BA160</f>
        <v>0</v>
      </c>
      <c r="F1048" s="295"/>
      <c r="G1048" s="295"/>
      <c r="H1048" s="295"/>
      <c r="I1048" s="295"/>
      <c r="J1048" s="295"/>
      <c r="K1048" s="295"/>
      <c r="L1048" s="295"/>
      <c r="M1048" s="295"/>
      <c r="N1048" s="295">
        <v>12</v>
      </c>
      <c r="O1048" s="295">
        <f>'7.  Persistence Report'!U160</f>
        <v>0</v>
      </c>
      <c r="P1048" s="295">
        <f>'7.  Persistence Report'!V160</f>
        <v>0</v>
      </c>
      <c r="Q1048" s="295"/>
      <c r="R1048" s="295"/>
      <c r="S1048" s="295"/>
      <c r="T1048" s="295"/>
      <c r="U1048" s="295"/>
      <c r="V1048" s="295"/>
      <c r="W1048" s="295"/>
      <c r="X1048" s="295"/>
      <c r="Y1048" s="426"/>
      <c r="Z1048" s="415">
        <v>6.6699999999999995E-2</v>
      </c>
      <c r="AA1048" s="415">
        <v>0.44019999999999998</v>
      </c>
      <c r="AB1048" s="415">
        <v>0.49309999999999998</v>
      </c>
      <c r="AC1048" s="415"/>
      <c r="AD1048" s="415"/>
      <c r="AE1048" s="415"/>
      <c r="AF1048" s="415"/>
      <c r="AG1048" s="415"/>
      <c r="AH1048" s="415"/>
      <c r="AI1048" s="415"/>
      <c r="AJ1048" s="415"/>
      <c r="AK1048" s="415"/>
      <c r="AL1048" s="415"/>
      <c r="AM1048" s="296">
        <f>SUM(Y1048:AL1048)</f>
        <v>1</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349">Z1048</f>
        <v>6.6699999999999995E-2</v>
      </c>
      <c r="AA1049" s="411">
        <f t="shared" ref="AA1049" si="2350">AA1048</f>
        <v>0.44019999999999998</v>
      </c>
      <c r="AB1049" s="411">
        <f t="shared" ref="AB1049" si="2351">AB1048</f>
        <v>0.49309999999999998</v>
      </c>
      <c r="AC1049" s="411">
        <f t="shared" ref="AC1049" si="2352">AC1048</f>
        <v>0</v>
      </c>
      <c r="AD1049" s="411">
        <f t="shared" ref="AD1049" si="2353">AD1048</f>
        <v>0</v>
      </c>
      <c r="AE1049" s="411">
        <f t="shared" ref="AE1049" si="2354">AE1048</f>
        <v>0</v>
      </c>
      <c r="AF1049" s="411">
        <f t="shared" ref="AF1049" si="2355">AF1048</f>
        <v>0</v>
      </c>
      <c r="AG1049" s="411">
        <f t="shared" ref="AG1049" si="2356">AG1048</f>
        <v>0</v>
      </c>
      <c r="AH1049" s="411">
        <f t="shared" ref="AH1049" si="2357">AH1048</f>
        <v>0</v>
      </c>
      <c r="AI1049" s="411">
        <f t="shared" ref="AI1049" si="2358">AI1048</f>
        <v>0</v>
      </c>
      <c r="AJ1049" s="411">
        <f t="shared" ref="AJ1049" si="2359">AJ1048</f>
        <v>0</v>
      </c>
      <c r="AK1049" s="411">
        <f t="shared" ref="AK1049" si="2360">AK1048</f>
        <v>0</v>
      </c>
      <c r="AL1049" s="411">
        <f t="shared" ref="AL1049" si="2361">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362">Z1051</f>
        <v>0</v>
      </c>
      <c r="AA1052" s="411">
        <f t="shared" ref="AA1052" si="2363">AA1051</f>
        <v>0</v>
      </c>
      <c r="AB1052" s="411">
        <f t="shared" ref="AB1052" si="2364">AB1051</f>
        <v>0</v>
      </c>
      <c r="AC1052" s="411">
        <f t="shared" ref="AC1052" si="2365">AC1051</f>
        <v>0</v>
      </c>
      <c r="AD1052" s="411">
        <f t="shared" ref="AD1052" si="2366">AD1051</f>
        <v>0</v>
      </c>
      <c r="AE1052" s="411">
        <f t="shared" ref="AE1052" si="2367">AE1051</f>
        <v>0</v>
      </c>
      <c r="AF1052" s="411">
        <f t="shared" ref="AF1052" si="2368">AF1051</f>
        <v>0</v>
      </c>
      <c r="AG1052" s="411">
        <f t="shared" ref="AG1052" si="2369">AG1051</f>
        <v>0</v>
      </c>
      <c r="AH1052" s="411">
        <f t="shared" ref="AH1052" si="2370">AH1051</f>
        <v>0</v>
      </c>
      <c r="AI1052" s="411">
        <f t="shared" ref="AI1052" si="2371">AI1051</f>
        <v>0</v>
      </c>
      <c r="AJ1052" s="411">
        <f t="shared" ref="AJ1052" si="2372">AJ1051</f>
        <v>0</v>
      </c>
      <c r="AK1052" s="411">
        <f t="shared" ref="AK1052" si="2373">AK1051</f>
        <v>0</v>
      </c>
      <c r="AL1052" s="411">
        <f t="shared" ref="AL1052" si="2374">AL1051</f>
        <v>0</v>
      </c>
      <c r="AM1052" s="306"/>
    </row>
    <row r="1053" spans="1:39" ht="15"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375">Z1054</f>
        <v>0</v>
      </c>
      <c r="AA1055" s="411">
        <f t="shared" ref="AA1055" si="2376">AA1054</f>
        <v>0</v>
      </c>
      <c r="AB1055" s="411">
        <f t="shared" ref="AB1055" si="2377">AB1054</f>
        <v>0</v>
      </c>
      <c r="AC1055" s="411">
        <f t="shared" ref="AC1055" si="2378">AC1054</f>
        <v>0</v>
      </c>
      <c r="AD1055" s="411">
        <f t="shared" ref="AD1055" si="2379">AD1054</f>
        <v>0</v>
      </c>
      <c r="AE1055" s="411">
        <f t="shared" ref="AE1055" si="2380">AE1054</f>
        <v>0</v>
      </c>
      <c r="AF1055" s="411">
        <f t="shared" ref="AF1055" si="2381">AF1054</f>
        <v>0</v>
      </c>
      <c r="AG1055" s="411">
        <f t="shared" ref="AG1055" si="2382">AG1054</f>
        <v>0</v>
      </c>
      <c r="AH1055" s="411">
        <f t="shared" ref="AH1055" si="2383">AH1054</f>
        <v>0</v>
      </c>
      <c r="AI1055" s="411">
        <f t="shared" ref="AI1055" si="2384">AI1054</f>
        <v>0</v>
      </c>
      <c r="AJ1055" s="411">
        <f t="shared" ref="AJ1055" si="2385">AJ1054</f>
        <v>0</v>
      </c>
      <c r="AK1055" s="411">
        <f t="shared" ref="AK1055" si="2386">AK1054</f>
        <v>0</v>
      </c>
      <c r="AL1055" s="411">
        <f t="shared" ref="AL1055" si="2387">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388">Z1058</f>
        <v>0</v>
      </c>
      <c r="AA1059" s="411">
        <f t="shared" ref="AA1059" si="2389">AA1058</f>
        <v>0</v>
      </c>
      <c r="AB1059" s="411">
        <f t="shared" ref="AB1059" si="2390">AB1058</f>
        <v>0</v>
      </c>
      <c r="AC1059" s="411">
        <f t="shared" ref="AC1059" si="2391">AC1058</f>
        <v>0</v>
      </c>
      <c r="AD1059" s="411">
        <f t="shared" ref="AD1059" si="2392">AD1058</f>
        <v>0</v>
      </c>
      <c r="AE1059" s="411">
        <f t="shared" ref="AE1059" si="2393">AE1058</f>
        <v>0</v>
      </c>
      <c r="AF1059" s="411">
        <f t="shared" ref="AF1059" si="2394">AF1058</f>
        <v>0</v>
      </c>
      <c r="AG1059" s="411">
        <f t="shared" ref="AG1059" si="2395">AG1058</f>
        <v>0</v>
      </c>
      <c r="AH1059" s="411">
        <f t="shared" ref="AH1059" si="2396">AH1058</f>
        <v>0</v>
      </c>
      <c r="AI1059" s="411">
        <f t="shared" ref="AI1059" si="2397">AI1058</f>
        <v>0</v>
      </c>
      <c r="AJ1059" s="411">
        <f t="shared" ref="AJ1059" si="2398">AJ1058</f>
        <v>0</v>
      </c>
      <c r="AK1059" s="411">
        <f t="shared" ref="AK1059" si="2399">AK1058</f>
        <v>0</v>
      </c>
      <c r="AL1059" s="411">
        <f t="shared" ref="AL1059" si="2400">AL1058</f>
        <v>0</v>
      </c>
      <c r="AM1059" s="306"/>
    </row>
    <row r="1060" spans="1:39" ht="15"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401">Z1061</f>
        <v>0</v>
      </c>
      <c r="AA1062" s="411">
        <f t="shared" ref="AA1062" si="2402">AA1061</f>
        <v>0</v>
      </c>
      <c r="AB1062" s="411">
        <f t="shared" ref="AB1062" si="2403">AB1061</f>
        <v>0</v>
      </c>
      <c r="AC1062" s="411">
        <f t="shared" ref="AC1062" si="2404">AC1061</f>
        <v>0</v>
      </c>
      <c r="AD1062" s="411">
        <f t="shared" ref="AD1062" si="2405">AD1061</f>
        <v>0</v>
      </c>
      <c r="AE1062" s="411">
        <f t="shared" ref="AE1062" si="2406">AE1061</f>
        <v>0</v>
      </c>
      <c r="AF1062" s="411">
        <f t="shared" ref="AF1062" si="2407">AF1061</f>
        <v>0</v>
      </c>
      <c r="AG1062" s="411">
        <f t="shared" ref="AG1062" si="2408">AG1061</f>
        <v>0</v>
      </c>
      <c r="AH1062" s="411">
        <f t="shared" ref="AH1062" si="2409">AH1061</f>
        <v>0</v>
      </c>
      <c r="AI1062" s="411">
        <f t="shared" ref="AI1062" si="2410">AI1061</f>
        <v>0</v>
      </c>
      <c r="AJ1062" s="411">
        <f t="shared" ref="AJ1062" si="2411">AJ1061</f>
        <v>0</v>
      </c>
      <c r="AK1062" s="411">
        <f t="shared" ref="AK1062" si="2412">AK1061</f>
        <v>0</v>
      </c>
      <c r="AL1062" s="411">
        <f t="shared" ref="AL1062" si="2413">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414">Z1064</f>
        <v>0</v>
      </c>
      <c r="AA1065" s="411">
        <f t="shared" ref="AA1065" si="2415">AA1064</f>
        <v>0</v>
      </c>
      <c r="AB1065" s="411">
        <f t="shared" ref="AB1065" si="2416">AB1064</f>
        <v>0</v>
      </c>
      <c r="AC1065" s="411">
        <f t="shared" ref="AC1065" si="2417">AC1064</f>
        <v>0</v>
      </c>
      <c r="AD1065" s="411">
        <f t="shared" ref="AD1065" si="2418">AD1064</f>
        <v>0</v>
      </c>
      <c r="AE1065" s="411">
        <f t="shared" ref="AE1065" si="2419">AE1064</f>
        <v>0</v>
      </c>
      <c r="AF1065" s="411">
        <f t="shared" ref="AF1065" si="2420">AF1064</f>
        <v>0</v>
      </c>
      <c r="AG1065" s="411">
        <f t="shared" ref="AG1065" si="2421">AG1064</f>
        <v>0</v>
      </c>
      <c r="AH1065" s="411">
        <f t="shared" ref="AH1065" si="2422">AH1064</f>
        <v>0</v>
      </c>
      <c r="AI1065" s="411">
        <f t="shared" ref="AI1065" si="2423">AI1064</f>
        <v>0</v>
      </c>
      <c r="AJ1065" s="411">
        <f t="shared" ref="AJ1065" si="2424">AJ1064</f>
        <v>0</v>
      </c>
      <c r="AK1065" s="411">
        <f t="shared" ref="AK1065" si="2425">AK1064</f>
        <v>0</v>
      </c>
      <c r="AL1065" s="411">
        <f t="shared" ref="AL1065" si="2426">AL1064</f>
        <v>0</v>
      </c>
      <c r="AM1065" s="306"/>
    </row>
    <row r="1066" spans="1:39" ht="15"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427">Z1068</f>
        <v>0</v>
      </c>
      <c r="AA1069" s="411">
        <f t="shared" ref="AA1069" si="2428">AA1068</f>
        <v>0</v>
      </c>
      <c r="AB1069" s="411">
        <f t="shared" ref="AB1069" si="2429">AB1068</f>
        <v>0</v>
      </c>
      <c r="AC1069" s="411">
        <f t="shared" ref="AC1069" si="2430">AC1068</f>
        <v>0</v>
      </c>
      <c r="AD1069" s="411">
        <f t="shared" ref="AD1069" si="2431">AD1068</f>
        <v>0</v>
      </c>
      <c r="AE1069" s="411">
        <f t="shared" ref="AE1069" si="2432">AE1068</f>
        <v>0</v>
      </c>
      <c r="AF1069" s="411">
        <f t="shared" ref="AF1069" si="2433">AF1068</f>
        <v>0</v>
      </c>
      <c r="AG1069" s="411">
        <f t="shared" ref="AG1069" si="2434">AG1068</f>
        <v>0</v>
      </c>
      <c r="AH1069" s="411">
        <f t="shared" ref="AH1069" si="2435">AH1068</f>
        <v>0</v>
      </c>
      <c r="AI1069" s="411">
        <f t="shared" ref="AI1069" si="2436">AI1068</f>
        <v>0</v>
      </c>
      <c r="AJ1069" s="411">
        <f t="shared" ref="AJ1069" si="2437">AJ1068</f>
        <v>0</v>
      </c>
      <c r="AK1069" s="411">
        <f t="shared" ref="AK1069" si="2438">AK1068</f>
        <v>0</v>
      </c>
      <c r="AL1069" s="411">
        <f t="shared" ref="AL1069" si="2439">AL1068</f>
        <v>0</v>
      </c>
      <c r="AM1069" s="306"/>
    </row>
    <row r="1070" spans="1:39" ht="15"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440">Z1071</f>
        <v>0</v>
      </c>
      <c r="AA1072" s="411">
        <f t="shared" ref="AA1072" si="2441">AA1071</f>
        <v>0</v>
      </c>
      <c r="AB1072" s="411">
        <f t="shared" ref="AB1072" si="2442">AB1071</f>
        <v>0</v>
      </c>
      <c r="AC1072" s="411">
        <f t="shared" ref="AC1072" si="2443">AC1071</f>
        <v>0</v>
      </c>
      <c r="AD1072" s="411">
        <f t="shared" ref="AD1072" si="2444">AD1071</f>
        <v>0</v>
      </c>
      <c r="AE1072" s="411">
        <f t="shared" ref="AE1072" si="2445">AE1071</f>
        <v>0</v>
      </c>
      <c r="AF1072" s="411">
        <f t="shared" ref="AF1072" si="2446">AF1071</f>
        <v>0</v>
      </c>
      <c r="AG1072" s="411">
        <f t="shared" ref="AG1072" si="2447">AG1071</f>
        <v>0</v>
      </c>
      <c r="AH1072" s="411">
        <f t="shared" ref="AH1072" si="2448">AH1071</f>
        <v>0</v>
      </c>
      <c r="AI1072" s="411">
        <f t="shared" ref="AI1072" si="2449">AI1071</f>
        <v>0</v>
      </c>
      <c r="AJ1072" s="411">
        <f t="shared" ref="AJ1072" si="2450">AJ1071</f>
        <v>0</v>
      </c>
      <c r="AK1072" s="411">
        <f t="shared" ref="AK1072" si="2451">AK1071</f>
        <v>0</v>
      </c>
      <c r="AL1072" s="411">
        <f t="shared" ref="AL1072" si="2452">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453">Z1074</f>
        <v>0</v>
      </c>
      <c r="AA1075" s="411">
        <f t="shared" ref="AA1075" si="2454">AA1074</f>
        <v>0</v>
      </c>
      <c r="AB1075" s="411">
        <f t="shared" ref="AB1075" si="2455">AB1074</f>
        <v>0</v>
      </c>
      <c r="AC1075" s="411">
        <f t="shared" ref="AC1075" si="2456">AC1074</f>
        <v>0</v>
      </c>
      <c r="AD1075" s="411">
        <f t="shared" ref="AD1075" si="2457">AD1074</f>
        <v>0</v>
      </c>
      <c r="AE1075" s="411">
        <f t="shared" ref="AE1075" si="2458">AE1074</f>
        <v>0</v>
      </c>
      <c r="AF1075" s="411">
        <f t="shared" ref="AF1075" si="2459">AF1074</f>
        <v>0</v>
      </c>
      <c r="AG1075" s="411">
        <f t="shared" ref="AG1075" si="2460">AG1074</f>
        <v>0</v>
      </c>
      <c r="AH1075" s="411">
        <f t="shared" ref="AH1075" si="2461">AH1074</f>
        <v>0</v>
      </c>
      <c r="AI1075" s="411">
        <f t="shared" ref="AI1075" si="2462">AI1074</f>
        <v>0</v>
      </c>
      <c r="AJ1075" s="411">
        <f t="shared" ref="AJ1075" si="2463">AJ1074</f>
        <v>0</v>
      </c>
      <c r="AK1075" s="411">
        <f t="shared" ref="AK1075" si="2464">AK1074</f>
        <v>0</v>
      </c>
      <c r="AL1075" s="411">
        <f t="shared" ref="AL1075" si="2465">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466">Z1077</f>
        <v>0</v>
      </c>
      <c r="AA1078" s="411">
        <f t="shared" ref="AA1078" si="2467">AA1077</f>
        <v>0</v>
      </c>
      <c r="AB1078" s="411">
        <f t="shared" ref="AB1078" si="2468">AB1077</f>
        <v>0</v>
      </c>
      <c r="AC1078" s="411">
        <f t="shared" ref="AC1078" si="2469">AC1077</f>
        <v>0</v>
      </c>
      <c r="AD1078" s="411">
        <f t="shared" ref="AD1078" si="2470">AD1077</f>
        <v>0</v>
      </c>
      <c r="AE1078" s="411">
        <f t="shared" ref="AE1078" si="2471">AE1077</f>
        <v>0</v>
      </c>
      <c r="AF1078" s="411">
        <f t="shared" ref="AF1078" si="2472">AF1077</f>
        <v>0</v>
      </c>
      <c r="AG1078" s="411">
        <f t="shared" ref="AG1078" si="2473">AG1077</f>
        <v>0</v>
      </c>
      <c r="AH1078" s="411">
        <f t="shared" ref="AH1078" si="2474">AH1077</f>
        <v>0</v>
      </c>
      <c r="AI1078" s="411">
        <f t="shared" ref="AI1078" si="2475">AI1077</f>
        <v>0</v>
      </c>
      <c r="AJ1078" s="411">
        <f t="shared" ref="AJ1078" si="2476">AJ1077</f>
        <v>0</v>
      </c>
      <c r="AK1078" s="411">
        <f t="shared" ref="AK1078" si="2477">AK1077</f>
        <v>0</v>
      </c>
      <c r="AL1078" s="411">
        <f t="shared" ref="AL1078" si="2478">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479">Z1080</f>
        <v>0</v>
      </c>
      <c r="AA1081" s="411">
        <f t="shared" ref="AA1081" si="2480">AA1080</f>
        <v>0</v>
      </c>
      <c r="AB1081" s="411">
        <f t="shared" ref="AB1081" si="2481">AB1080</f>
        <v>0</v>
      </c>
      <c r="AC1081" s="411">
        <f t="shared" ref="AC1081" si="2482">AC1080</f>
        <v>0</v>
      </c>
      <c r="AD1081" s="411">
        <f t="shared" ref="AD1081" si="2483">AD1080</f>
        <v>0</v>
      </c>
      <c r="AE1081" s="411">
        <f t="shared" ref="AE1081" si="2484">AE1080</f>
        <v>0</v>
      </c>
      <c r="AF1081" s="411">
        <f t="shared" ref="AF1081" si="2485">AF1080</f>
        <v>0</v>
      </c>
      <c r="AG1081" s="411">
        <f t="shared" ref="AG1081" si="2486">AG1080</f>
        <v>0</v>
      </c>
      <c r="AH1081" s="411">
        <f t="shared" ref="AH1081" si="2487">AH1080</f>
        <v>0</v>
      </c>
      <c r="AI1081" s="411">
        <f t="shared" ref="AI1081" si="2488">AI1080</f>
        <v>0</v>
      </c>
      <c r="AJ1081" s="411">
        <f t="shared" ref="AJ1081" si="2489">AJ1080</f>
        <v>0</v>
      </c>
      <c r="AK1081" s="411">
        <f t="shared" ref="AK1081" si="2490">AK1080</f>
        <v>0</v>
      </c>
      <c r="AL1081" s="411">
        <f t="shared" ref="AL1081" si="2491">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492">Z1083</f>
        <v>0</v>
      </c>
      <c r="AA1084" s="411">
        <f t="shared" ref="AA1084" si="2493">AA1083</f>
        <v>0</v>
      </c>
      <c r="AB1084" s="411">
        <f t="shared" ref="AB1084" si="2494">AB1083</f>
        <v>0</v>
      </c>
      <c r="AC1084" s="411">
        <f t="shared" ref="AC1084" si="2495">AC1083</f>
        <v>0</v>
      </c>
      <c r="AD1084" s="411">
        <f t="shared" ref="AD1084" si="2496">AD1083</f>
        <v>0</v>
      </c>
      <c r="AE1084" s="411">
        <f t="shared" ref="AE1084" si="2497">AE1083</f>
        <v>0</v>
      </c>
      <c r="AF1084" s="411">
        <f t="shared" ref="AF1084" si="2498">AF1083</f>
        <v>0</v>
      </c>
      <c r="AG1084" s="411">
        <f t="shared" ref="AG1084" si="2499">AG1083</f>
        <v>0</v>
      </c>
      <c r="AH1084" s="411">
        <f t="shared" ref="AH1084" si="2500">AH1083</f>
        <v>0</v>
      </c>
      <c r="AI1084" s="411">
        <f t="shared" ref="AI1084" si="2501">AI1083</f>
        <v>0</v>
      </c>
      <c r="AJ1084" s="411">
        <f t="shared" ref="AJ1084" si="2502">AJ1083</f>
        <v>0</v>
      </c>
      <c r="AK1084" s="411">
        <f t="shared" ref="AK1084" si="2503">AK1083</f>
        <v>0</v>
      </c>
      <c r="AL1084" s="411">
        <f t="shared" ref="AL1084" si="2504">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505">Z1086</f>
        <v>0</v>
      </c>
      <c r="AA1087" s="411">
        <f t="shared" ref="AA1087" si="2506">AA1086</f>
        <v>0</v>
      </c>
      <c r="AB1087" s="411">
        <f t="shared" ref="AB1087" si="2507">AB1086</f>
        <v>0</v>
      </c>
      <c r="AC1087" s="411">
        <f t="shared" ref="AC1087" si="2508">AC1086</f>
        <v>0</v>
      </c>
      <c r="AD1087" s="411">
        <f t="shared" ref="AD1087" si="2509">AD1086</f>
        <v>0</v>
      </c>
      <c r="AE1087" s="411">
        <f t="shared" ref="AE1087" si="2510">AE1086</f>
        <v>0</v>
      </c>
      <c r="AF1087" s="411">
        <f t="shared" ref="AF1087" si="2511">AF1086</f>
        <v>0</v>
      </c>
      <c r="AG1087" s="411">
        <f t="shared" ref="AG1087" si="2512">AG1086</f>
        <v>0</v>
      </c>
      <c r="AH1087" s="411">
        <f t="shared" ref="AH1087" si="2513">AH1086</f>
        <v>0</v>
      </c>
      <c r="AI1087" s="411">
        <f t="shared" ref="AI1087" si="2514">AI1086</f>
        <v>0</v>
      </c>
      <c r="AJ1087" s="411">
        <f t="shared" ref="AJ1087" si="2515">AJ1086</f>
        <v>0</v>
      </c>
      <c r="AK1087" s="411">
        <f t="shared" ref="AK1087" si="2516">AK1086</f>
        <v>0</v>
      </c>
      <c r="AL1087" s="411">
        <f t="shared" ref="AL1087" si="2517">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518">Z1089</f>
        <v>0</v>
      </c>
      <c r="AA1090" s="411">
        <f t="shared" ref="AA1090" si="2519">AA1089</f>
        <v>0</v>
      </c>
      <c r="AB1090" s="411">
        <f t="shared" ref="AB1090" si="2520">AB1089</f>
        <v>0</v>
      </c>
      <c r="AC1090" s="411">
        <f t="shared" ref="AC1090" si="2521">AC1089</f>
        <v>0</v>
      </c>
      <c r="AD1090" s="411">
        <f t="shared" ref="AD1090" si="2522">AD1089</f>
        <v>0</v>
      </c>
      <c r="AE1090" s="411">
        <f t="shared" ref="AE1090" si="2523">AE1089</f>
        <v>0</v>
      </c>
      <c r="AF1090" s="411">
        <f t="shared" ref="AF1090" si="2524">AF1089</f>
        <v>0</v>
      </c>
      <c r="AG1090" s="411">
        <f t="shared" ref="AG1090" si="2525">AG1089</f>
        <v>0</v>
      </c>
      <c r="AH1090" s="411">
        <f t="shared" ref="AH1090" si="2526">AH1089</f>
        <v>0</v>
      </c>
      <c r="AI1090" s="411">
        <f t="shared" ref="AI1090" si="2527">AI1089</f>
        <v>0</v>
      </c>
      <c r="AJ1090" s="411">
        <f t="shared" ref="AJ1090" si="2528">AJ1089</f>
        <v>0</v>
      </c>
      <c r="AK1090" s="411">
        <f t="shared" ref="AK1090" si="2529">AK1089</f>
        <v>0</v>
      </c>
      <c r="AL1090" s="411">
        <f t="shared" ref="AL1090" si="2530">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531">Z1092</f>
        <v>0</v>
      </c>
      <c r="AA1093" s="411">
        <f t="shared" ref="AA1093" si="2532">AA1092</f>
        <v>0</v>
      </c>
      <c r="AB1093" s="411">
        <f t="shared" ref="AB1093" si="2533">AB1092</f>
        <v>0</v>
      </c>
      <c r="AC1093" s="411">
        <f t="shared" ref="AC1093" si="2534">AC1092</f>
        <v>0</v>
      </c>
      <c r="AD1093" s="411">
        <f t="shared" ref="AD1093" si="2535">AD1092</f>
        <v>0</v>
      </c>
      <c r="AE1093" s="411">
        <f t="shared" ref="AE1093" si="2536">AE1092</f>
        <v>0</v>
      </c>
      <c r="AF1093" s="411">
        <f t="shared" ref="AF1093" si="2537">AF1092</f>
        <v>0</v>
      </c>
      <c r="AG1093" s="411">
        <f t="shared" ref="AG1093" si="2538">AG1092</f>
        <v>0</v>
      </c>
      <c r="AH1093" s="411">
        <f t="shared" ref="AH1093" si="2539">AH1092</f>
        <v>0</v>
      </c>
      <c r="AI1093" s="411">
        <f t="shared" ref="AI1093" si="2540">AI1092</f>
        <v>0</v>
      </c>
      <c r="AJ1093" s="411">
        <f t="shared" ref="AJ1093" si="2541">AJ1092</f>
        <v>0</v>
      </c>
      <c r="AK1093" s="411">
        <f t="shared" ref="AK1093" si="2542">AK1092</f>
        <v>0</v>
      </c>
      <c r="AL1093" s="411">
        <f t="shared" ref="AL1093" si="2543">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544">Z1095</f>
        <v>0</v>
      </c>
      <c r="AA1096" s="411">
        <f t="shared" ref="AA1096" si="2545">AA1095</f>
        <v>0</v>
      </c>
      <c r="AB1096" s="411">
        <f t="shared" ref="AB1096" si="2546">AB1095</f>
        <v>0</v>
      </c>
      <c r="AC1096" s="411">
        <f t="shared" ref="AC1096" si="2547">AC1095</f>
        <v>0</v>
      </c>
      <c r="AD1096" s="411">
        <f t="shared" ref="AD1096" si="2548">AD1095</f>
        <v>0</v>
      </c>
      <c r="AE1096" s="411">
        <f t="shared" ref="AE1096" si="2549">AE1095</f>
        <v>0</v>
      </c>
      <c r="AF1096" s="411">
        <f t="shared" ref="AF1096" si="2550">AF1095</f>
        <v>0</v>
      </c>
      <c r="AG1096" s="411">
        <f t="shared" ref="AG1096" si="2551">AG1095</f>
        <v>0</v>
      </c>
      <c r="AH1096" s="411">
        <f t="shared" ref="AH1096" si="2552">AH1095</f>
        <v>0</v>
      </c>
      <c r="AI1096" s="411">
        <f t="shared" ref="AI1096" si="2553">AI1095</f>
        <v>0</v>
      </c>
      <c r="AJ1096" s="411">
        <f t="shared" ref="AJ1096" si="2554">AJ1095</f>
        <v>0</v>
      </c>
      <c r="AK1096" s="411">
        <f t="shared" ref="AK1096" si="2555">AK1095</f>
        <v>0</v>
      </c>
      <c r="AL1096" s="411">
        <f t="shared" ref="AL1096" si="2556">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557">Z1098</f>
        <v>0</v>
      </c>
      <c r="AA1099" s="411">
        <f t="shared" ref="AA1099" si="2558">AA1098</f>
        <v>0</v>
      </c>
      <c r="AB1099" s="411">
        <f t="shared" ref="AB1099" si="2559">AB1098</f>
        <v>0</v>
      </c>
      <c r="AC1099" s="411">
        <f t="shared" ref="AC1099" si="2560">AC1098</f>
        <v>0</v>
      </c>
      <c r="AD1099" s="411">
        <f t="shared" ref="AD1099" si="2561">AD1098</f>
        <v>0</v>
      </c>
      <c r="AE1099" s="411">
        <f t="shared" ref="AE1099" si="2562">AE1098</f>
        <v>0</v>
      </c>
      <c r="AF1099" s="411">
        <f t="shared" ref="AF1099" si="2563">AF1098</f>
        <v>0</v>
      </c>
      <c r="AG1099" s="411">
        <f t="shared" ref="AG1099" si="2564">AG1098</f>
        <v>0</v>
      </c>
      <c r="AH1099" s="411">
        <f t="shared" ref="AH1099" si="2565">AH1098</f>
        <v>0</v>
      </c>
      <c r="AI1099" s="411">
        <f t="shared" ref="AI1099" si="2566">AI1098</f>
        <v>0</v>
      </c>
      <c r="AJ1099" s="411">
        <f t="shared" ref="AJ1099" si="2567">AJ1098</f>
        <v>0</v>
      </c>
      <c r="AK1099" s="411">
        <f t="shared" ref="AK1099" si="2568">AK1098</f>
        <v>0</v>
      </c>
      <c r="AL1099" s="411">
        <f t="shared" ref="AL1099" si="2569">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570">Z1101</f>
        <v>0</v>
      </c>
      <c r="AA1102" s="411">
        <f t="shared" ref="AA1102" si="2571">AA1101</f>
        <v>0</v>
      </c>
      <c r="AB1102" s="411">
        <f t="shared" ref="AB1102" si="2572">AB1101</f>
        <v>0</v>
      </c>
      <c r="AC1102" s="411">
        <f t="shared" ref="AC1102" si="2573">AC1101</f>
        <v>0</v>
      </c>
      <c r="AD1102" s="411">
        <f t="shared" ref="AD1102" si="2574">AD1101</f>
        <v>0</v>
      </c>
      <c r="AE1102" s="411">
        <f t="shared" ref="AE1102" si="2575">AE1101</f>
        <v>0</v>
      </c>
      <c r="AF1102" s="411">
        <f t="shared" ref="AF1102" si="2576">AF1101</f>
        <v>0</v>
      </c>
      <c r="AG1102" s="411">
        <f t="shared" ref="AG1102" si="2577">AG1101</f>
        <v>0</v>
      </c>
      <c r="AH1102" s="411">
        <f t="shared" ref="AH1102" si="2578">AH1101</f>
        <v>0</v>
      </c>
      <c r="AI1102" s="411">
        <f t="shared" ref="AI1102" si="2579">AI1101</f>
        <v>0</v>
      </c>
      <c r="AJ1102" s="411">
        <f t="shared" ref="AJ1102" si="2580">AJ1101</f>
        <v>0</v>
      </c>
      <c r="AK1102" s="411">
        <f t="shared" ref="AK1102" si="2581">AK1101</f>
        <v>0</v>
      </c>
      <c r="AL1102" s="411">
        <f t="shared" ref="AL1102" si="2582">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583">Z1104</f>
        <v>0</v>
      </c>
      <c r="AA1105" s="411">
        <f t="shared" ref="AA1105" si="2584">AA1104</f>
        <v>0</v>
      </c>
      <c r="AB1105" s="411">
        <f t="shared" ref="AB1105" si="2585">AB1104</f>
        <v>0</v>
      </c>
      <c r="AC1105" s="411">
        <f t="shared" ref="AC1105" si="2586">AC1104</f>
        <v>0</v>
      </c>
      <c r="AD1105" s="411">
        <f t="shared" ref="AD1105" si="2587">AD1104</f>
        <v>0</v>
      </c>
      <c r="AE1105" s="411">
        <f t="shared" ref="AE1105" si="2588">AE1104</f>
        <v>0</v>
      </c>
      <c r="AF1105" s="411">
        <f t="shared" ref="AF1105" si="2589">AF1104</f>
        <v>0</v>
      </c>
      <c r="AG1105" s="411">
        <f t="shared" ref="AG1105" si="2590">AG1104</f>
        <v>0</v>
      </c>
      <c r="AH1105" s="411">
        <f t="shared" ref="AH1105" si="2591">AH1104</f>
        <v>0</v>
      </c>
      <c r="AI1105" s="411">
        <f t="shared" ref="AI1105" si="2592">AI1104</f>
        <v>0</v>
      </c>
      <c r="AJ1105" s="411">
        <f t="shared" ref="AJ1105" si="2593">AJ1104</f>
        <v>0</v>
      </c>
      <c r="AK1105" s="411">
        <f t="shared" ref="AK1105" si="2594">AK1104</f>
        <v>0</v>
      </c>
      <c r="AL1105" s="411">
        <f t="shared" ref="AL1105" si="2595">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596">Z1107</f>
        <v>0</v>
      </c>
      <c r="AA1108" s="411">
        <f t="shared" ref="AA1108" si="2597">AA1107</f>
        <v>0</v>
      </c>
      <c r="AB1108" s="411">
        <f t="shared" ref="AB1108" si="2598">AB1107</f>
        <v>0</v>
      </c>
      <c r="AC1108" s="411">
        <f t="shared" ref="AC1108" si="2599">AC1107</f>
        <v>0</v>
      </c>
      <c r="AD1108" s="411">
        <f t="shared" ref="AD1108" si="2600">AD1107</f>
        <v>0</v>
      </c>
      <c r="AE1108" s="411">
        <f t="shared" ref="AE1108" si="2601">AE1107</f>
        <v>0</v>
      </c>
      <c r="AF1108" s="411">
        <f t="shared" ref="AF1108" si="2602">AF1107</f>
        <v>0</v>
      </c>
      <c r="AG1108" s="411">
        <f t="shared" ref="AG1108" si="2603">AG1107</f>
        <v>0</v>
      </c>
      <c r="AH1108" s="411">
        <f t="shared" ref="AH1108" si="2604">AH1107</f>
        <v>0</v>
      </c>
      <c r="AI1108" s="411">
        <f t="shared" ref="AI1108" si="2605">AI1107</f>
        <v>0</v>
      </c>
      <c r="AJ1108" s="411">
        <f t="shared" ref="AJ1108" si="2606">AJ1107</f>
        <v>0</v>
      </c>
      <c r="AK1108" s="411">
        <f t="shared" ref="AK1108" si="2607">AK1107</f>
        <v>0</v>
      </c>
      <c r="AL1108" s="411">
        <f t="shared" ref="AL1108" si="2608">AL1107</f>
        <v>0</v>
      </c>
      <c r="AM1108" s="306"/>
    </row>
    <row r="1109" spans="1:39" ht="15"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4162607</v>
      </c>
      <c r="Z1111" s="392">
        <f>HLOOKUP(Z767,'2. LRAMVA Threshold'!$B$42:$Q$53,12,FALSE)</f>
        <v>1601705</v>
      </c>
      <c r="AA1111" s="392">
        <f>HLOOKUP(AA767,'2. LRAMVA Threshold'!$B$42:$Q$53,12,FALSE)</f>
        <v>1126</v>
      </c>
      <c r="AB1111" s="392">
        <f>HLOOKUP(AB767,'2. LRAMVA Threshold'!$B$42:$Q$53,12,FALSE)</f>
        <v>607</v>
      </c>
      <c r="AC1111" s="392">
        <f>HLOOKUP(AC767,'2. LRAMVA Threshold'!$B$42:$Q$53,12,FALSE)</f>
        <v>3</v>
      </c>
      <c r="AD1111" s="392">
        <f>HLOOKUP(AD767,'2. LRAMVA Threshold'!$B$42:$Q$53,12,FALSE)</f>
        <v>44</v>
      </c>
      <c r="AE1111" s="392">
        <f>HLOOKUP(AE767,'2. LRAMVA Threshold'!$B$42:$Q$53,12,FALSE)</f>
        <v>35877</v>
      </c>
      <c r="AF1111" s="392">
        <f>HLOOKUP(AF767,'2. LRAMVA Threshold'!$B$42:$Q$53,12,FALSE)</f>
        <v>722</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f>D1110/2</f>
        <v>0</v>
      </c>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2.0199999999999999E-2</v>
      </c>
      <c r="AA1113" s="341">
        <f>HLOOKUP(AA$35,'3.  Distribution Rates'!$C$122:$P$133,12,FALSE)</f>
        <v>4.4897</v>
      </c>
      <c r="AB1113" s="341">
        <f>HLOOKUP(AB$35,'3.  Distribution Rates'!$C$122:$P$133,12,FALSE)</f>
        <v>1.8315999999999999</v>
      </c>
      <c r="AC1113" s="341">
        <f>HLOOKUP(AC$35,'3.  Distribution Rates'!$C$122:$P$133,12,FALSE)</f>
        <v>27.6157</v>
      </c>
      <c r="AD1113" s="341">
        <f>HLOOKUP(AD$35,'3.  Distribution Rates'!$C$122:$P$133,12,FALSE)</f>
        <v>20.197800000000001</v>
      </c>
      <c r="AE1113" s="341">
        <f>HLOOKUP(AE$35,'3.  Distribution Rates'!$C$122:$P$133,12,FALSE)</f>
        <v>3.5299999999999998E-2</v>
      </c>
      <c r="AF1113" s="341">
        <f>HLOOKUP(AF$35,'3.  Distribution Rates'!$C$122:$P$133,12,FALSE)</f>
        <v>1.9957</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1151.0298221609396</v>
      </c>
      <c r="AA1114" s="378">
        <f>'4.  2011-2014 LRAM'!AA143*AA1113</f>
        <v>26044.721031804867</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2609">SUM(Y1114:AL1114)</f>
        <v>27195.750853965808</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6282.780142958979</v>
      </c>
      <c r="AA1115" s="378">
        <f>'4.  2011-2014 LRAM'!AA272*AA1113</f>
        <v>23238.384138478097</v>
      </c>
      <c r="AB1115" s="378">
        <f>'4.  2011-2014 LRAM'!AB272*AB1113</f>
        <v>216.11048399999999</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2609"/>
        <v>29737.274765437076</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4534.670057534765</v>
      </c>
      <c r="AA1116" s="378">
        <f>'4.  2011-2014 LRAM'!AA401*AA1113</f>
        <v>10862.517414748008</v>
      </c>
      <c r="AB1116" s="378">
        <f>'4.  2011-2014 LRAM'!AB401*AB1113</f>
        <v>322.1013634589554</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2609"/>
        <v>15719.288835741731</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11591.064520656</v>
      </c>
      <c r="AA1117" s="378">
        <f>'4.  2011-2014 LRAM'!AA531*AA1113</f>
        <v>10352.282874685341</v>
      </c>
      <c r="AB1117" s="378">
        <f>'4.  2011-2014 LRAM'!AB531*AB1113</f>
        <v>1477.732843685731</v>
      </c>
      <c r="AC1117" s="378">
        <f>'4.  2011-2014 LRAM'!AC531*AC1113</f>
        <v>0</v>
      </c>
      <c r="AD1117" s="378">
        <f>'4.  2011-2014 LRAM'!AD531*AD1113</f>
        <v>0</v>
      </c>
      <c r="AE1117" s="378">
        <f>'4.  2011-2014 LRAM'!AE531*AE1113</f>
        <v>0</v>
      </c>
      <c r="AF1117" s="378">
        <f>'4.  2011-2014 LRAM'!AF531*AF1113</f>
        <v>397.67389811870282</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2609"/>
        <v>23818.754137145777</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610">Y212*Y1113</f>
        <v>0</v>
      </c>
      <c r="Z1118" s="378">
        <f t="shared" si="2610"/>
        <v>17958.229653999999</v>
      </c>
      <c r="AA1118" s="378">
        <f t="shared" si="2610"/>
        <v>17755.506384</v>
      </c>
      <c r="AB1118" s="378">
        <f t="shared" si="2610"/>
        <v>885.32217600000001</v>
      </c>
      <c r="AC1118" s="378">
        <f t="shared" si="2610"/>
        <v>0</v>
      </c>
      <c r="AD1118" s="378">
        <f t="shared" si="2610"/>
        <v>0</v>
      </c>
      <c r="AE1118" s="378">
        <f t="shared" si="2610"/>
        <v>0</v>
      </c>
      <c r="AF1118" s="378">
        <f t="shared" si="2610"/>
        <v>0</v>
      </c>
      <c r="AG1118" s="378">
        <f t="shared" si="2610"/>
        <v>0</v>
      </c>
      <c r="AH1118" s="378">
        <f t="shared" si="2610"/>
        <v>0</v>
      </c>
      <c r="AI1118" s="378">
        <f t="shared" si="2610"/>
        <v>0</v>
      </c>
      <c r="AJ1118" s="378">
        <f t="shared" si="2610"/>
        <v>0</v>
      </c>
      <c r="AK1118" s="378">
        <f t="shared" si="2610"/>
        <v>0</v>
      </c>
      <c r="AL1118" s="378">
        <f t="shared" si="2610"/>
        <v>0</v>
      </c>
      <c r="AM1118" s="629">
        <f t="shared" si="2609"/>
        <v>36599.058214000004</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2611">Y395*Y1113</f>
        <v>0</v>
      </c>
      <c r="Z1119" s="378">
        <f t="shared" si="2611"/>
        <v>10681.959643788032</v>
      </c>
      <c r="AA1119" s="378">
        <f t="shared" si="2611"/>
        <v>42305.952733939564</v>
      </c>
      <c r="AB1119" s="378">
        <f t="shared" si="2611"/>
        <v>797.73342661531456</v>
      </c>
      <c r="AC1119" s="378">
        <f t="shared" si="2611"/>
        <v>0</v>
      </c>
      <c r="AD1119" s="378">
        <f t="shared" si="2611"/>
        <v>0</v>
      </c>
      <c r="AE1119" s="378">
        <f t="shared" si="2611"/>
        <v>0</v>
      </c>
      <c r="AF1119" s="378">
        <f t="shared" si="2611"/>
        <v>0</v>
      </c>
      <c r="AG1119" s="378">
        <f t="shared" si="2611"/>
        <v>0</v>
      </c>
      <c r="AH1119" s="378">
        <f t="shared" si="2611"/>
        <v>0</v>
      </c>
      <c r="AI1119" s="378">
        <f t="shared" si="2611"/>
        <v>0</v>
      </c>
      <c r="AJ1119" s="378">
        <f t="shared" si="2611"/>
        <v>0</v>
      </c>
      <c r="AK1119" s="378">
        <f t="shared" si="2611"/>
        <v>0</v>
      </c>
      <c r="AL1119" s="378">
        <f t="shared" si="2611"/>
        <v>0</v>
      </c>
      <c r="AM1119" s="629">
        <f t="shared" si="2609"/>
        <v>53785.645804342908</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612">Y578*Y1113</f>
        <v>0</v>
      </c>
      <c r="Z1120" s="378">
        <f t="shared" si="2612"/>
        <v>24221.916392076659</v>
      </c>
      <c r="AA1120" s="378">
        <f t="shared" si="2612"/>
        <v>40567.78074433226</v>
      </c>
      <c r="AB1120" s="378">
        <f t="shared" si="2612"/>
        <v>91.708666835018093</v>
      </c>
      <c r="AC1120" s="378">
        <f t="shared" si="2612"/>
        <v>0</v>
      </c>
      <c r="AD1120" s="378">
        <f t="shared" si="2612"/>
        <v>0</v>
      </c>
      <c r="AE1120" s="378">
        <f t="shared" si="2612"/>
        <v>0</v>
      </c>
      <c r="AF1120" s="378">
        <f t="shared" si="2612"/>
        <v>0</v>
      </c>
      <c r="AG1120" s="378">
        <f t="shared" si="2612"/>
        <v>0</v>
      </c>
      <c r="AH1120" s="378">
        <f t="shared" si="2612"/>
        <v>0</v>
      </c>
      <c r="AI1120" s="378">
        <f t="shared" si="2612"/>
        <v>0</v>
      </c>
      <c r="AJ1120" s="378">
        <f t="shared" si="2612"/>
        <v>0</v>
      </c>
      <c r="AK1120" s="378">
        <f t="shared" si="2612"/>
        <v>0</v>
      </c>
      <c r="AL1120" s="378">
        <f t="shared" si="2612"/>
        <v>0</v>
      </c>
      <c r="AM1120" s="629">
        <f t="shared" si="2609"/>
        <v>64881.405803243935</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613">Y761*Y1113</f>
        <v>0</v>
      </c>
      <c r="Z1121" s="378">
        <f t="shared" si="2613"/>
        <v>5938.2956111311942</v>
      </c>
      <c r="AA1121" s="378">
        <f t="shared" si="2613"/>
        <v>44169.074615020305</v>
      </c>
      <c r="AB1121" s="378">
        <f t="shared" si="2613"/>
        <v>411.11966466255984</v>
      </c>
      <c r="AC1121" s="378">
        <f t="shared" si="2613"/>
        <v>0</v>
      </c>
      <c r="AD1121" s="378">
        <f t="shared" si="2613"/>
        <v>0</v>
      </c>
      <c r="AE1121" s="378">
        <f t="shared" si="2613"/>
        <v>0</v>
      </c>
      <c r="AF1121" s="378">
        <f t="shared" si="2613"/>
        <v>0</v>
      </c>
      <c r="AG1121" s="378">
        <f t="shared" si="2613"/>
        <v>0</v>
      </c>
      <c r="AH1121" s="378">
        <f t="shared" si="2613"/>
        <v>0</v>
      </c>
      <c r="AI1121" s="378">
        <f t="shared" si="2613"/>
        <v>0</v>
      </c>
      <c r="AJ1121" s="378">
        <f t="shared" si="2613"/>
        <v>0</v>
      </c>
      <c r="AK1121" s="378">
        <f t="shared" si="2613"/>
        <v>0</v>
      </c>
      <c r="AL1121" s="378">
        <f t="shared" si="2613"/>
        <v>0</v>
      </c>
      <c r="AM1121" s="629">
        <f t="shared" si="2609"/>
        <v>50518.48989081406</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614">Y944*Y1113</f>
        <v>0</v>
      </c>
      <c r="Z1122" s="378">
        <f t="shared" si="2614"/>
        <v>10314.028536387568</v>
      </c>
      <c r="AA1122" s="378">
        <f t="shared" si="2614"/>
        <v>46700.449521259412</v>
      </c>
      <c r="AB1122" s="378">
        <f t="shared" si="2614"/>
        <v>7167.8540687238183</v>
      </c>
      <c r="AC1122" s="378">
        <f t="shared" si="2614"/>
        <v>0</v>
      </c>
      <c r="AD1122" s="378">
        <f t="shared" si="2614"/>
        <v>0</v>
      </c>
      <c r="AE1122" s="378">
        <f t="shared" si="2614"/>
        <v>0</v>
      </c>
      <c r="AF1122" s="378">
        <f t="shared" si="2614"/>
        <v>4536.8337744544951</v>
      </c>
      <c r="AG1122" s="378">
        <f t="shared" si="2614"/>
        <v>0</v>
      </c>
      <c r="AH1122" s="378">
        <f t="shared" si="2614"/>
        <v>0</v>
      </c>
      <c r="AI1122" s="378">
        <f t="shared" si="2614"/>
        <v>0</v>
      </c>
      <c r="AJ1122" s="378">
        <f t="shared" si="2614"/>
        <v>0</v>
      </c>
      <c r="AK1122" s="378">
        <f t="shared" si="2614"/>
        <v>0</v>
      </c>
      <c r="AL1122" s="378">
        <f t="shared" si="2614"/>
        <v>0</v>
      </c>
      <c r="AM1122" s="629">
        <f t="shared" si="2609"/>
        <v>68719.16590082529</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767">
        <f>Y1110*Y1113</f>
        <v>0</v>
      </c>
      <c r="Z1123" s="767">
        <f>Z1110*Z1113</f>
        <v>0</v>
      </c>
      <c r="AA1123" s="767">
        <f t="shared" ref="AA1123:AL1123" si="2615">AA1110*AA1113</f>
        <v>0</v>
      </c>
      <c r="AB1123" s="767">
        <f t="shared" si="2615"/>
        <v>0</v>
      </c>
      <c r="AC1123" s="767">
        <f t="shared" si="2615"/>
        <v>0</v>
      </c>
      <c r="AD1123" s="767">
        <f t="shared" si="2615"/>
        <v>0</v>
      </c>
      <c r="AE1123" s="767">
        <f t="shared" si="2615"/>
        <v>0</v>
      </c>
      <c r="AF1123" s="767">
        <f t="shared" si="2615"/>
        <v>0</v>
      </c>
      <c r="AG1123" s="767">
        <f t="shared" si="2615"/>
        <v>0</v>
      </c>
      <c r="AH1123" s="767">
        <f t="shared" si="2615"/>
        <v>0</v>
      </c>
      <c r="AI1123" s="767">
        <f t="shared" si="2615"/>
        <v>0</v>
      </c>
      <c r="AJ1123" s="767">
        <f t="shared" si="2615"/>
        <v>0</v>
      </c>
      <c r="AK1123" s="767">
        <f t="shared" si="2615"/>
        <v>0</v>
      </c>
      <c r="AL1123" s="767">
        <f t="shared" si="2615"/>
        <v>0</v>
      </c>
      <c r="AM1123" s="768">
        <f t="shared" si="2609"/>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769">
        <f>SUM(Y1114:Y1122)</f>
        <v>0</v>
      </c>
      <c r="Z1124" s="769">
        <f t="shared" ref="Z1124:AM1124" si="2616">SUM(Z1114:Z1122)</f>
        <v>92673.974380694141</v>
      </c>
      <c r="AA1124" s="769">
        <f t="shared" si="2616"/>
        <v>261996.66945826786</v>
      </c>
      <c r="AB1124" s="769">
        <f t="shared" si="2616"/>
        <v>11369.682693981398</v>
      </c>
      <c r="AC1124" s="769">
        <f t="shared" si="2616"/>
        <v>0</v>
      </c>
      <c r="AD1124" s="769">
        <f t="shared" si="2616"/>
        <v>0</v>
      </c>
      <c r="AE1124" s="769">
        <f t="shared" si="2616"/>
        <v>0</v>
      </c>
      <c r="AF1124" s="769">
        <f t="shared" si="2616"/>
        <v>4934.5076725731979</v>
      </c>
      <c r="AG1124" s="769">
        <f t="shared" si="2616"/>
        <v>0</v>
      </c>
      <c r="AH1124" s="769">
        <f t="shared" si="2616"/>
        <v>0</v>
      </c>
      <c r="AI1124" s="769">
        <f t="shared" si="2616"/>
        <v>0</v>
      </c>
      <c r="AJ1124" s="769">
        <f t="shared" si="2616"/>
        <v>0</v>
      </c>
      <c r="AK1124" s="769">
        <f t="shared" si="2616"/>
        <v>0</v>
      </c>
      <c r="AL1124" s="769">
        <f t="shared" si="2616"/>
        <v>0</v>
      </c>
      <c r="AM1124" s="769">
        <f t="shared" si="2616"/>
        <v>370974.83420551661</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617">Z1111*Z1113</f>
        <v>32354.440999999999</v>
      </c>
      <c r="AA1125" s="347">
        <f>AA1111*AA1113</f>
        <v>5055.4022000000004</v>
      </c>
      <c r="AB1125" s="347">
        <f t="shared" si="2617"/>
        <v>1111.7811999999999</v>
      </c>
      <c r="AC1125" s="347">
        <f t="shared" si="2617"/>
        <v>82.847099999999998</v>
      </c>
      <c r="AD1125" s="347">
        <f t="shared" si="2617"/>
        <v>888.70320000000004</v>
      </c>
      <c r="AE1125" s="347">
        <f t="shared" si="2617"/>
        <v>1266.4580999999998</v>
      </c>
      <c r="AF1125" s="347">
        <f t="shared" ref="AF1125:AL1125" si="2618">AF1111*AF1113</f>
        <v>1440.8954000000001</v>
      </c>
      <c r="AG1125" s="347">
        <f t="shared" si="2618"/>
        <v>0</v>
      </c>
      <c r="AH1125" s="347">
        <f t="shared" si="2618"/>
        <v>0</v>
      </c>
      <c r="AI1125" s="347">
        <f t="shared" si="2618"/>
        <v>0</v>
      </c>
      <c r="AJ1125" s="347">
        <f t="shared" si="2618"/>
        <v>0</v>
      </c>
      <c r="AK1125" s="347">
        <f t="shared" si="2618"/>
        <v>0</v>
      </c>
      <c r="AL1125" s="347">
        <f t="shared" si="2618"/>
        <v>0</v>
      </c>
      <c r="AM1125" s="407">
        <f>SUM(Y1125:AL1125)</f>
        <v>42200.528200000008</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328774.30600551661</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584</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O220" zoomScale="90" zoomScaleNormal="90" workbookViewId="0">
      <selection activeCell="W239" sqref="A1:W239"/>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920" t="s">
        <v>661</v>
      </c>
      <c r="D8" s="920"/>
      <c r="E8" s="920"/>
      <c r="F8" s="920"/>
      <c r="G8" s="920"/>
      <c r="H8" s="920"/>
      <c r="I8" s="920"/>
      <c r="J8" s="920"/>
      <c r="K8" s="920"/>
      <c r="L8" s="920"/>
      <c r="M8" s="920"/>
      <c r="N8" s="920"/>
      <c r="O8" s="920"/>
      <c r="P8" s="920"/>
      <c r="Q8" s="920"/>
      <c r="R8" s="920"/>
      <c r="S8" s="920"/>
      <c r="T8" s="105"/>
      <c r="U8" s="105"/>
      <c r="V8" s="105"/>
      <c r="W8" s="105"/>
    </row>
    <row r="9" spans="1:28" s="9" customFormat="1" ht="47.1" customHeight="1">
      <c r="B9" s="55"/>
      <c r="C9" s="878" t="s">
        <v>672</v>
      </c>
      <c r="D9" s="878"/>
      <c r="E9" s="878"/>
      <c r="F9" s="878"/>
      <c r="G9" s="878"/>
      <c r="H9" s="878"/>
      <c r="I9" s="878"/>
      <c r="J9" s="878"/>
      <c r="K9" s="878"/>
      <c r="L9" s="878"/>
      <c r="M9" s="878"/>
      <c r="N9" s="878"/>
      <c r="O9" s="878"/>
      <c r="P9" s="878"/>
      <c r="Q9" s="878"/>
      <c r="R9" s="878"/>
      <c r="S9" s="878"/>
      <c r="T9" s="105"/>
      <c r="U9" s="105"/>
      <c r="V9" s="105"/>
      <c r="W9" s="105"/>
    </row>
    <row r="10" spans="1:28" s="9" customFormat="1" ht="38.1" customHeight="1">
      <c r="B10" s="88"/>
      <c r="C10" s="894" t="s">
        <v>673</v>
      </c>
      <c r="D10" s="878"/>
      <c r="E10" s="878"/>
      <c r="F10" s="878"/>
      <c r="G10" s="878"/>
      <c r="H10" s="878"/>
      <c r="I10" s="878"/>
      <c r="J10" s="878"/>
      <c r="K10" s="878"/>
      <c r="L10" s="878"/>
      <c r="M10" s="878"/>
      <c r="N10" s="878"/>
      <c r="O10" s="878"/>
      <c r="P10" s="878"/>
      <c r="Q10" s="878"/>
      <c r="R10" s="878"/>
      <c r="S10" s="87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9" t="s">
        <v>235</v>
      </c>
      <c r="C12" s="919"/>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50 - 999 kW</v>
      </c>
      <c r="L14" s="204" t="str">
        <f>'1.  LRAMVA Summary'!G52</f>
        <v>General Service 1,000 - 4,999 kW</v>
      </c>
      <c r="M14" s="204" t="str">
        <f>'1.  LRAMVA Summary'!H52</f>
        <v>Sentinel Lighting</v>
      </c>
      <c r="N14" s="204" t="str">
        <f>'1.  LRAMVA Summary'!I52</f>
        <v>Street Lighting</v>
      </c>
      <c r="O14" s="204" t="str">
        <f>'1.  LRAMVA Summary'!J52</f>
        <v>Unmetered Scattered Load</v>
      </c>
      <c r="P14" s="204" t="str">
        <f>'1.  LRAMVA Summary'!K52</f>
        <v>Large Use</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f>C53</f>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716</v>
      </c>
      <c r="C55" s="233">
        <f>C54</f>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717</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718</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720</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721</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722</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723</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734</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735</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736</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737</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739</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740</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741</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742</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743</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744</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746</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3.8358255358796969</v>
      </c>
      <c r="J136" s="230">
        <f>(SUM('1.  LRAMVA Summary'!E$54:E$77)+SUM('1.  LRAMVA Summary'!E$78:E$79)*(MONTH($E136)-1)/12)*$H136</f>
        <v>10.192886266760857</v>
      </c>
      <c r="K136" s="230">
        <f>(SUM('1.  LRAMVA Summary'!F$54:F$77)+SUM('1.  LRAMVA Summary'!F$78:F$79)*(MONTH($E136)-1)/12)*$H136</f>
        <v>43.331651078675144</v>
      </c>
      <c r="L136" s="230">
        <f>(SUM('1.  LRAMVA Summary'!G$54:G$77)+SUM('1.  LRAMVA Summary'!G$78:G$79)*(MONTH($E136)-1)/12)*$H136</f>
        <v>1.7324125485296458</v>
      </c>
      <c r="M136" s="230">
        <f>(SUM('1.  LRAMVA Summary'!H$54:H$77)+SUM('1.  LRAMVA Summary'!H$78:H$79)*(MONTH($E136)-1)/12)*$H136</f>
        <v>-1.4000167708333334E-2</v>
      </c>
      <c r="N136" s="230">
        <f>(SUM('1.  LRAMVA Summary'!I$54:I$77)+SUM('1.  LRAMVA Summary'!I$78:I$79)*(MONTH($E136)-1)/12)*$H136</f>
        <v>-0.15017962361111112</v>
      </c>
      <c r="O136" s="230">
        <f>(SUM('1.  LRAMVA Summary'!J$54:J$77)+SUM('1.  LRAMVA Summary'!J$78:J$79)*(MONTH($E136)-1)/12)*$H136</f>
        <v>-0.21425295937500002</v>
      </c>
      <c r="P136" s="230">
        <f>(SUM('1.  LRAMVA Summary'!K$54:K$77)+SUM('1.  LRAMVA Summary'!K$78:K$79)*(MONTH($E136)-1)/12)*$H136</f>
        <v>0.59154768021125648</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59.305890359362152</v>
      </c>
    </row>
    <row r="137" spans="2:23" s="9" customFormat="1">
      <c r="B137" s="66"/>
      <c r="E137" s="214">
        <v>43525</v>
      </c>
      <c r="F137" s="214" t="s">
        <v>186</v>
      </c>
      <c r="G137" s="215" t="s">
        <v>65</v>
      </c>
      <c r="H137" s="240">
        <f t="shared" si="75"/>
        <v>2.0416666666666669E-3</v>
      </c>
      <c r="I137" s="230">
        <f>(SUM('1.  LRAMVA Summary'!D$54:D$77)+SUM('1.  LRAMVA Summary'!D$78:D$79)*(MONTH($E137)-1)/12)*$H137</f>
        <v>7.6716510717593938</v>
      </c>
      <c r="J137" s="230">
        <f>(SUM('1.  LRAMVA Summary'!E$54:E$77)+SUM('1.  LRAMVA Summary'!E$78:E$79)*(MONTH($E137)-1)/12)*$H137</f>
        <v>20.385772533521713</v>
      </c>
      <c r="K137" s="230">
        <f>(SUM('1.  LRAMVA Summary'!F$54:F$77)+SUM('1.  LRAMVA Summary'!F$78:F$79)*(MONTH($E137)-1)/12)*$H137</f>
        <v>86.663302157350287</v>
      </c>
      <c r="L137" s="230">
        <f>(SUM('1.  LRAMVA Summary'!G$54:G$77)+SUM('1.  LRAMVA Summary'!G$78:G$79)*(MONTH($E137)-1)/12)*$H137</f>
        <v>3.4648250970592915</v>
      </c>
      <c r="M137" s="230">
        <f>(SUM('1.  LRAMVA Summary'!H$54:H$77)+SUM('1.  LRAMVA Summary'!H$78:H$79)*(MONTH($E137)-1)/12)*$H137</f>
        <v>-2.8000335416666668E-2</v>
      </c>
      <c r="N137" s="230">
        <f>(SUM('1.  LRAMVA Summary'!I$54:I$77)+SUM('1.  LRAMVA Summary'!I$78:I$79)*(MONTH($E137)-1)/12)*$H137</f>
        <v>-0.30035924722222224</v>
      </c>
      <c r="O137" s="230">
        <f>(SUM('1.  LRAMVA Summary'!J$54:J$77)+SUM('1.  LRAMVA Summary'!J$78:J$79)*(MONTH($E137)-1)/12)*$H137</f>
        <v>-0.42850591875000005</v>
      </c>
      <c r="P137" s="230">
        <f>(SUM('1.  LRAMVA Summary'!K$54:K$77)+SUM('1.  LRAMVA Summary'!K$78:K$79)*(MONTH($E137)-1)/12)*$H137</f>
        <v>1.183095360422513</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118.6117807187243</v>
      </c>
    </row>
    <row r="138" spans="2:23" s="8" customFormat="1">
      <c r="B138" s="239"/>
      <c r="E138" s="214">
        <v>43556</v>
      </c>
      <c r="F138" s="214" t="s">
        <v>186</v>
      </c>
      <c r="G138" s="215" t="s">
        <v>66</v>
      </c>
      <c r="H138" s="240">
        <f>$C$48/12</f>
        <v>1.8166666666666667E-3</v>
      </c>
      <c r="I138" s="230">
        <f>(SUM('1.  LRAMVA Summary'!D$54:D$77)+SUM('1.  LRAMVA Summary'!D$78:D$79)*(MONTH($E138)-1)/12)*$H138</f>
        <v>10.239305716184987</v>
      </c>
      <c r="J138" s="230">
        <f>(SUM('1.  LRAMVA Summary'!E$54:E$77)+SUM('1.  LRAMVA Summary'!E$78:E$79)*(MONTH($E138)-1)/12)*$H138</f>
        <v>27.20876578963918</v>
      </c>
      <c r="K138" s="230">
        <f>(SUM('1.  LRAMVA Summary'!F$54:F$77)+SUM('1.  LRAMVA Summary'!F$78:F$79)*(MONTH($E138)-1)/12)*$H138</f>
        <v>115.66897879776953</v>
      </c>
      <c r="L138" s="230">
        <f>(SUM('1.  LRAMVA Summary'!G$54:G$77)+SUM('1.  LRAMVA Summary'!G$78:G$79)*(MONTH($E138)-1)/12)*$H138</f>
        <v>4.6244808438301561</v>
      </c>
      <c r="M138" s="230">
        <f>(SUM('1.  LRAMVA Summary'!H$54:H$77)+SUM('1.  LRAMVA Summary'!H$78:H$79)*(MONTH($E138)-1)/12)*$H138</f>
        <v>-3.7371876249999998E-2</v>
      </c>
      <c r="N138" s="230">
        <f>(SUM('1.  LRAMVA Summary'!I$54:I$77)+SUM('1.  LRAMVA Summary'!I$78:I$79)*(MONTH($E138)-1)/12)*$H138</f>
        <v>-0.40088764833333335</v>
      </c>
      <c r="O138" s="230">
        <f>(SUM('1.  LRAMVA Summary'!J$54:J$77)+SUM('1.  LRAMVA Summary'!J$78:J$79)*(MONTH($E138)-1)/12)*$H138</f>
        <v>-0.57192422625000006</v>
      </c>
      <c r="P138" s="230">
        <f>(SUM('1.  LRAMVA Summary'!K$54:K$77)+SUM('1.  LRAMVA Summary'!K$78:K$79)*(MONTH($E138)-1)/12)*$H138</f>
        <v>1.579070134114946</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158.31041753070545</v>
      </c>
    </row>
    <row r="139" spans="2:23" s="9" customFormat="1">
      <c r="B139" s="66"/>
      <c r="E139" s="214">
        <v>43586</v>
      </c>
      <c r="F139" s="214" t="s">
        <v>186</v>
      </c>
      <c r="G139" s="215" t="s">
        <v>66</v>
      </c>
      <c r="H139" s="240">
        <f>$C$48/12</f>
        <v>1.8166666666666667E-3</v>
      </c>
      <c r="I139" s="230">
        <f>(SUM('1.  LRAMVA Summary'!D$54:D$77)+SUM('1.  LRAMVA Summary'!D$78:D$79)*(MONTH($E139)-1)/12)*$H139</f>
        <v>13.652407621579981</v>
      </c>
      <c r="J139" s="230">
        <f>(SUM('1.  LRAMVA Summary'!E$54:E$77)+SUM('1.  LRAMVA Summary'!E$78:E$79)*(MONTH($E139)-1)/12)*$H139</f>
        <v>36.278354386185576</v>
      </c>
      <c r="K139" s="230">
        <f>(SUM('1.  LRAMVA Summary'!F$54:F$77)+SUM('1.  LRAMVA Summary'!F$78:F$79)*(MONTH($E139)-1)/12)*$H139</f>
        <v>154.22530506369273</v>
      </c>
      <c r="L139" s="230">
        <f>(SUM('1.  LRAMVA Summary'!G$54:G$77)+SUM('1.  LRAMVA Summary'!G$78:G$79)*(MONTH($E139)-1)/12)*$H139</f>
        <v>6.1659744584402087</v>
      </c>
      <c r="M139" s="230">
        <f>(SUM('1.  LRAMVA Summary'!H$54:H$77)+SUM('1.  LRAMVA Summary'!H$78:H$79)*(MONTH($E139)-1)/12)*$H139</f>
        <v>-4.9829168333333333E-2</v>
      </c>
      <c r="N139" s="230">
        <f>(SUM('1.  LRAMVA Summary'!I$54:I$77)+SUM('1.  LRAMVA Summary'!I$78:I$79)*(MONTH($E139)-1)/12)*$H139</f>
        <v>-0.53451686444444446</v>
      </c>
      <c r="O139" s="230">
        <f>(SUM('1.  LRAMVA Summary'!J$54:J$77)+SUM('1.  LRAMVA Summary'!J$78:J$79)*(MONTH($E139)-1)/12)*$H139</f>
        <v>-0.76256563499999996</v>
      </c>
      <c r="P139" s="230">
        <f>(SUM('1.  LRAMVA Summary'!K$54:K$77)+SUM('1.  LRAMVA Summary'!K$78:K$79)*(MONTH($E139)-1)/12)*$H139</f>
        <v>2.1054268454865945</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211.08055670760734</v>
      </c>
    </row>
    <row r="140" spans="2:23" s="9" customFormat="1">
      <c r="B140" s="66"/>
      <c r="E140" s="214">
        <v>43617</v>
      </c>
      <c r="F140" s="214" t="s">
        <v>186</v>
      </c>
      <c r="G140" s="215" t="s">
        <v>66</v>
      </c>
      <c r="H140" s="240">
        <f t="shared" ref="H140" si="77">$C$48/12</f>
        <v>1.8166666666666667E-3</v>
      </c>
      <c r="I140" s="230">
        <f>(SUM('1.  LRAMVA Summary'!D$54:D$77)+SUM('1.  LRAMVA Summary'!D$78:D$79)*(MONTH($E140)-1)/12)*$H140</f>
        <v>17.065509526974974</v>
      </c>
      <c r="J140" s="230">
        <f>(SUM('1.  LRAMVA Summary'!E$54:E$77)+SUM('1.  LRAMVA Summary'!E$78:E$79)*(MONTH($E140)-1)/12)*$H140</f>
        <v>45.347942982731965</v>
      </c>
      <c r="K140" s="230">
        <f>(SUM('1.  LRAMVA Summary'!F$54:F$77)+SUM('1.  LRAMVA Summary'!F$78:F$79)*(MONTH($E140)-1)/12)*$H140</f>
        <v>192.78163132961592</v>
      </c>
      <c r="L140" s="230">
        <f>(SUM('1.  LRAMVA Summary'!G$54:G$77)+SUM('1.  LRAMVA Summary'!G$78:G$79)*(MONTH($E140)-1)/12)*$H140</f>
        <v>7.7074680730502605</v>
      </c>
      <c r="M140" s="230">
        <f>(SUM('1.  LRAMVA Summary'!H$54:H$77)+SUM('1.  LRAMVA Summary'!H$78:H$79)*(MONTH($E140)-1)/12)*$H140</f>
        <v>-6.2286460416666668E-2</v>
      </c>
      <c r="N140" s="230">
        <f>(SUM('1.  LRAMVA Summary'!I$54:I$77)+SUM('1.  LRAMVA Summary'!I$78:I$79)*(MONTH($E140)-1)/12)*$H140</f>
        <v>-0.66814608055555558</v>
      </c>
      <c r="O140" s="230">
        <f>(SUM('1.  LRAMVA Summary'!J$54:J$77)+SUM('1.  LRAMVA Summary'!J$78:J$79)*(MONTH($E140)-1)/12)*$H140</f>
        <v>-0.95320704374999987</v>
      </c>
      <c r="P140" s="230">
        <f>(SUM('1.  LRAMVA Summary'!K$54:K$77)+SUM('1.  LRAMVA Summary'!K$78:K$79)*(MONTH($E140)-1)/12)*$H140</f>
        <v>2.6317835568582426</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263.85069588450915</v>
      </c>
    </row>
    <row r="141" spans="2:23" s="9" customFormat="1">
      <c r="B141" s="66"/>
      <c r="E141" s="214">
        <v>43647</v>
      </c>
      <c r="F141" s="214" t="s">
        <v>186</v>
      </c>
      <c r="G141" s="215" t="s">
        <v>68</v>
      </c>
      <c r="H141" s="240">
        <f>$C$49/12</f>
        <v>1.8166666666666667E-3</v>
      </c>
      <c r="I141" s="230">
        <f>(SUM('1.  LRAMVA Summary'!D$54:D$77)+SUM('1.  LRAMVA Summary'!D$78:D$79)*(MONTH($E141)-1)/12)*$H141</f>
        <v>20.478611432369973</v>
      </c>
      <c r="J141" s="230">
        <f>(SUM('1.  LRAMVA Summary'!E$54:E$77)+SUM('1.  LRAMVA Summary'!E$78:E$79)*(MONTH($E141)-1)/12)*$H141</f>
        <v>54.417531579278361</v>
      </c>
      <c r="K141" s="230">
        <f>(SUM('1.  LRAMVA Summary'!F$54:F$77)+SUM('1.  LRAMVA Summary'!F$78:F$79)*(MONTH($E141)-1)/12)*$H141</f>
        <v>231.33795759553905</v>
      </c>
      <c r="L141" s="230">
        <f>(SUM('1.  LRAMVA Summary'!G$54:G$77)+SUM('1.  LRAMVA Summary'!G$78:G$79)*(MONTH($E141)-1)/12)*$H141</f>
        <v>9.2489616876603122</v>
      </c>
      <c r="M141" s="230">
        <f>(SUM('1.  LRAMVA Summary'!H$54:H$77)+SUM('1.  LRAMVA Summary'!H$78:H$79)*(MONTH($E141)-1)/12)*$H141</f>
        <v>-7.4743752499999996E-2</v>
      </c>
      <c r="N141" s="230">
        <f>(SUM('1.  LRAMVA Summary'!I$54:I$77)+SUM('1.  LRAMVA Summary'!I$78:I$79)*(MONTH($E141)-1)/12)*$H141</f>
        <v>-0.80177529666666669</v>
      </c>
      <c r="O141" s="230">
        <f>(SUM('1.  LRAMVA Summary'!J$54:J$77)+SUM('1.  LRAMVA Summary'!J$78:J$79)*(MONTH($E141)-1)/12)*$H141</f>
        <v>-1.1438484525000001</v>
      </c>
      <c r="P141" s="230">
        <f>(SUM('1.  LRAMVA Summary'!K$54:K$77)+SUM('1.  LRAMVA Summary'!K$78:K$79)*(MONTH($E141)-1)/12)*$H141</f>
        <v>3.158140268229892</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316.6208350614109</v>
      </c>
    </row>
    <row r="142" spans="2:23" s="9" customFormat="1">
      <c r="B142" s="66"/>
      <c r="E142" s="214">
        <v>43678</v>
      </c>
      <c r="F142" s="214" t="s">
        <v>186</v>
      </c>
      <c r="G142" s="215" t="s">
        <v>68</v>
      </c>
      <c r="H142" s="240">
        <f t="shared" ref="H142" si="78">$C$49/12</f>
        <v>1.8166666666666667E-3</v>
      </c>
      <c r="I142" s="230">
        <f>(SUM('1.  LRAMVA Summary'!D$54:D$77)+SUM('1.  LRAMVA Summary'!D$78:D$79)*(MONTH($E142)-1)/12)*$H142</f>
        <v>23.891713337764969</v>
      </c>
      <c r="J142" s="230">
        <f>(SUM('1.  LRAMVA Summary'!E$54:E$77)+SUM('1.  LRAMVA Summary'!E$78:E$79)*(MONTH($E142)-1)/12)*$H142</f>
        <v>63.487120175824764</v>
      </c>
      <c r="K142" s="230">
        <f>(SUM('1.  LRAMVA Summary'!F$54:F$77)+SUM('1.  LRAMVA Summary'!F$78:F$79)*(MONTH($E142)-1)/12)*$H142</f>
        <v>269.89428386146227</v>
      </c>
      <c r="L142" s="230">
        <f>(SUM('1.  LRAMVA Summary'!G$54:G$77)+SUM('1.  LRAMVA Summary'!G$78:G$79)*(MONTH($E142)-1)/12)*$H142</f>
        <v>10.790455302270365</v>
      </c>
      <c r="M142" s="230">
        <f>(SUM('1.  LRAMVA Summary'!H$54:H$77)+SUM('1.  LRAMVA Summary'!H$78:H$79)*(MONTH($E142)-1)/12)*$H142</f>
        <v>-8.7201044583333331E-2</v>
      </c>
      <c r="N142" s="230">
        <f>(SUM('1.  LRAMVA Summary'!I$54:I$77)+SUM('1.  LRAMVA Summary'!I$78:I$79)*(MONTH($E142)-1)/12)*$H142</f>
        <v>-0.93540451277777781</v>
      </c>
      <c r="O142" s="230">
        <f>(SUM('1.  LRAMVA Summary'!J$54:J$77)+SUM('1.  LRAMVA Summary'!J$78:J$79)*(MONTH($E142)-1)/12)*$H142</f>
        <v>-1.33448986125</v>
      </c>
      <c r="P142" s="230">
        <f>(SUM('1.  LRAMVA Summary'!K$54:K$77)+SUM('1.  LRAMVA Summary'!K$78:K$79)*(MONTH($E142)-1)/12)*$H142</f>
        <v>3.6844969796015401</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369.39097423831282</v>
      </c>
    </row>
    <row r="143" spans="2:23" s="9" customFormat="1">
      <c r="B143" s="66"/>
      <c r="E143" s="214">
        <v>43709</v>
      </c>
      <c r="F143" s="214" t="s">
        <v>186</v>
      </c>
      <c r="G143" s="215" t="s">
        <v>68</v>
      </c>
      <c r="H143" s="240">
        <f>$C$49/12</f>
        <v>1.8166666666666667E-3</v>
      </c>
      <c r="I143" s="230">
        <f>(SUM('1.  LRAMVA Summary'!D$54:D$77)+SUM('1.  LRAMVA Summary'!D$78:D$79)*(MONTH($E143)-1)/12)*$H143</f>
        <v>27.304815243159961</v>
      </c>
      <c r="J143" s="230">
        <f>(SUM('1.  LRAMVA Summary'!E$54:E$77)+SUM('1.  LRAMVA Summary'!E$78:E$79)*(MONTH($E143)-1)/12)*$H143</f>
        <v>72.556708772371152</v>
      </c>
      <c r="K143" s="230">
        <f>(SUM('1.  LRAMVA Summary'!F$54:F$77)+SUM('1.  LRAMVA Summary'!F$78:F$79)*(MONTH($E143)-1)/12)*$H143</f>
        <v>308.45061012738546</v>
      </c>
      <c r="L143" s="230">
        <f>(SUM('1.  LRAMVA Summary'!G$54:G$77)+SUM('1.  LRAMVA Summary'!G$78:G$79)*(MONTH($E143)-1)/12)*$H143</f>
        <v>12.331948916880417</v>
      </c>
      <c r="M143" s="230">
        <f>(SUM('1.  LRAMVA Summary'!H$54:H$77)+SUM('1.  LRAMVA Summary'!H$78:H$79)*(MONTH($E143)-1)/12)*$H143</f>
        <v>-9.9658336666666666E-2</v>
      </c>
      <c r="N143" s="230">
        <f>(SUM('1.  LRAMVA Summary'!I$54:I$77)+SUM('1.  LRAMVA Summary'!I$78:I$79)*(MONTH($E143)-1)/12)*$H143</f>
        <v>-1.0690337288888889</v>
      </c>
      <c r="O143" s="230">
        <f>(SUM('1.  LRAMVA Summary'!J$54:J$77)+SUM('1.  LRAMVA Summary'!J$78:J$79)*(MONTH($E143)-1)/12)*$H143</f>
        <v>-1.5251312699999999</v>
      </c>
      <c r="P143" s="230">
        <f>(SUM('1.  LRAMVA Summary'!K$54:K$77)+SUM('1.  LRAMVA Summary'!K$78:K$79)*(MONTH($E143)-1)/12)*$H143</f>
        <v>4.2108536909731891</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422.16111341521469</v>
      </c>
    </row>
    <row r="144" spans="2:23" s="9" customFormat="1">
      <c r="B144" s="66"/>
      <c r="E144" s="214">
        <v>43739</v>
      </c>
      <c r="F144" s="214" t="s">
        <v>186</v>
      </c>
      <c r="G144" s="215" t="s">
        <v>69</v>
      </c>
      <c r="H144" s="240">
        <f>$C$50/12</f>
        <v>1.8166666666666667E-3</v>
      </c>
      <c r="I144" s="230">
        <f>(SUM('1.  LRAMVA Summary'!D$54:D$77)+SUM('1.  LRAMVA Summary'!D$78:D$79)*(MONTH($E144)-1)/12)*$H144</f>
        <v>30.717917148554957</v>
      </c>
      <c r="J144" s="230">
        <f>(SUM('1.  LRAMVA Summary'!E$54:E$77)+SUM('1.  LRAMVA Summary'!E$78:E$79)*(MONTH($E144)-1)/12)*$H144</f>
        <v>81.626297368917534</v>
      </c>
      <c r="K144" s="230">
        <f>(SUM('1.  LRAMVA Summary'!F$54:F$77)+SUM('1.  LRAMVA Summary'!F$78:F$79)*(MONTH($E144)-1)/12)*$H144</f>
        <v>347.00693639330859</v>
      </c>
      <c r="L144" s="230">
        <f>(SUM('1.  LRAMVA Summary'!G$54:G$77)+SUM('1.  LRAMVA Summary'!G$78:G$79)*(MONTH($E144)-1)/12)*$H144</f>
        <v>13.873442531490468</v>
      </c>
      <c r="M144" s="230">
        <f>(SUM('1.  LRAMVA Summary'!H$54:H$77)+SUM('1.  LRAMVA Summary'!H$78:H$79)*(MONTH($E144)-1)/12)*$H144</f>
        <v>-0.11211562875</v>
      </c>
      <c r="N144" s="230">
        <f>(SUM('1.  LRAMVA Summary'!I$54:I$77)+SUM('1.  LRAMVA Summary'!I$78:I$79)*(MONTH($E144)-1)/12)*$H144</f>
        <v>-1.2026629450000001</v>
      </c>
      <c r="O144" s="230">
        <f>(SUM('1.  LRAMVA Summary'!J$54:J$77)+SUM('1.  LRAMVA Summary'!J$78:J$79)*(MONTH($E144)-1)/12)*$H144</f>
        <v>-1.7157726787499998</v>
      </c>
      <c r="P144" s="230">
        <f>(SUM('1.  LRAMVA Summary'!K$54:K$77)+SUM('1.  LRAMVA Summary'!K$78:K$79)*(MONTH($E144)-1)/12)*$H144</f>
        <v>4.7372104023448367</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474.93125259211638</v>
      </c>
    </row>
    <row r="145" spans="2:23" s="9" customFormat="1">
      <c r="B145" s="66"/>
      <c r="E145" s="214">
        <v>43770</v>
      </c>
      <c r="F145" s="214" t="s">
        <v>186</v>
      </c>
      <c r="G145" s="215" t="s">
        <v>69</v>
      </c>
      <c r="H145" s="240">
        <f t="shared" ref="H145:H146" si="79">$C$50/12</f>
        <v>1.8166666666666667E-3</v>
      </c>
      <c r="I145" s="230">
        <f>(SUM('1.  LRAMVA Summary'!D$54:D$77)+SUM('1.  LRAMVA Summary'!D$78:D$79)*(MONTH($E145)-1)/12)*$H145</f>
        <v>34.131019053949949</v>
      </c>
      <c r="J145" s="230">
        <f>(SUM('1.  LRAMVA Summary'!E$54:E$77)+SUM('1.  LRAMVA Summary'!E$78:E$79)*(MONTH($E145)-1)/12)*$H145</f>
        <v>90.69588596546393</v>
      </c>
      <c r="K145" s="230">
        <f>(SUM('1.  LRAMVA Summary'!F$54:F$77)+SUM('1.  LRAMVA Summary'!F$78:F$79)*(MONTH($E145)-1)/12)*$H145</f>
        <v>385.56326265923184</v>
      </c>
      <c r="L145" s="230">
        <f>(SUM('1.  LRAMVA Summary'!G$54:G$77)+SUM('1.  LRAMVA Summary'!G$78:G$79)*(MONTH($E145)-1)/12)*$H145</f>
        <v>15.414936146100521</v>
      </c>
      <c r="M145" s="230">
        <f>(SUM('1.  LRAMVA Summary'!H$54:H$77)+SUM('1.  LRAMVA Summary'!H$78:H$79)*(MONTH($E145)-1)/12)*$H145</f>
        <v>-0.12457292083333334</v>
      </c>
      <c r="N145" s="230">
        <f>(SUM('1.  LRAMVA Summary'!I$54:I$77)+SUM('1.  LRAMVA Summary'!I$78:I$79)*(MONTH($E145)-1)/12)*$H145</f>
        <v>-1.3362921611111112</v>
      </c>
      <c r="O145" s="230">
        <f>(SUM('1.  LRAMVA Summary'!J$54:J$77)+SUM('1.  LRAMVA Summary'!J$78:J$79)*(MONTH($E145)-1)/12)*$H145</f>
        <v>-1.9064140874999997</v>
      </c>
      <c r="P145" s="230">
        <f>(SUM('1.  LRAMVA Summary'!K$54:K$77)+SUM('1.  LRAMVA Summary'!K$78:K$79)*(MONTH($E145)-1)/12)*$H145</f>
        <v>5.2635671137164852</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527.7013917690183</v>
      </c>
    </row>
    <row r="146" spans="2:23" s="9" customFormat="1">
      <c r="B146" s="66"/>
      <c r="E146" s="214">
        <v>43800</v>
      </c>
      <c r="F146" s="214" t="s">
        <v>186</v>
      </c>
      <c r="G146" s="215" t="s">
        <v>69</v>
      </c>
      <c r="H146" s="240">
        <f t="shared" si="79"/>
        <v>1.8166666666666667E-3</v>
      </c>
      <c r="I146" s="230">
        <f>(SUM('1.  LRAMVA Summary'!D$54:D$77)+SUM('1.  LRAMVA Summary'!D$78:D$79)*(MONTH($E146)-1)/12)*$H146</f>
        <v>37.544120959344951</v>
      </c>
      <c r="J146" s="230">
        <f>(SUM('1.  LRAMVA Summary'!E$54:E$77)+SUM('1.  LRAMVA Summary'!E$78:E$79)*(MONTH($E146)-1)/12)*$H146</f>
        <v>99.765474562010326</v>
      </c>
      <c r="K146" s="230">
        <f>(SUM('1.  LRAMVA Summary'!F$54:F$77)+SUM('1.  LRAMVA Summary'!F$78:F$79)*(MONTH($E146)-1)/12)*$H146</f>
        <v>424.11958892515497</v>
      </c>
      <c r="L146" s="230">
        <f>(SUM('1.  LRAMVA Summary'!G$54:G$77)+SUM('1.  LRAMVA Summary'!G$78:G$79)*(MONTH($E146)-1)/12)*$H146</f>
        <v>16.956429760710574</v>
      </c>
      <c r="M146" s="230">
        <f>(SUM('1.  LRAMVA Summary'!H$54:H$77)+SUM('1.  LRAMVA Summary'!H$78:H$79)*(MONTH($E146)-1)/12)*$H146</f>
        <v>-0.13703021291666667</v>
      </c>
      <c r="N146" s="230">
        <f>(SUM('1.  LRAMVA Summary'!I$54:I$77)+SUM('1.  LRAMVA Summary'!I$78:I$79)*(MONTH($E146)-1)/12)*$H146</f>
        <v>-1.4699213772222224</v>
      </c>
      <c r="O146" s="230">
        <f>(SUM('1.  LRAMVA Summary'!J$54:J$77)+SUM('1.  LRAMVA Summary'!J$78:J$79)*(MONTH($E146)-1)/12)*$H146</f>
        <v>-2.0970554962499999</v>
      </c>
      <c r="P146" s="230">
        <f>(SUM('1.  LRAMVA Summary'!K$54:K$77)+SUM('1.  LRAMVA Summary'!K$78:K$79)*(MONTH($E146)-1)/12)*$H146</f>
        <v>5.7899238250881337</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580.47153094591999</v>
      </c>
    </row>
    <row r="147" spans="2:23" s="9" customFormat="1" ht="15.75" thickBot="1">
      <c r="B147" s="66"/>
      <c r="E147" s="216" t="s">
        <v>469</v>
      </c>
      <c r="F147" s="216"/>
      <c r="G147" s="217"/>
      <c r="H147" s="218"/>
      <c r="I147" s="219">
        <f>SUM(I134:I146)</f>
        <v>226.53289664752381</v>
      </c>
      <c r="J147" s="219">
        <f>SUM(J134:J146)</f>
        <v>601.96274038270542</v>
      </c>
      <c r="K147" s="219">
        <f t="shared" ref="K147:O147" si="80">SUM(K134:K146)</f>
        <v>2559.0435079891859</v>
      </c>
      <c r="L147" s="219">
        <f t="shared" si="80"/>
        <v>102.31133536602222</v>
      </c>
      <c r="M147" s="219">
        <f t="shared" si="80"/>
        <v>-0.82680990437500013</v>
      </c>
      <c r="N147" s="219">
        <f t="shared" si="80"/>
        <v>-8.8691794858333335</v>
      </c>
      <c r="O147" s="219">
        <f t="shared" si="80"/>
        <v>-12.653167629375</v>
      </c>
      <c r="P147" s="219">
        <f t="shared" ref="P147:V147" si="81">SUM(P134:P146)</f>
        <v>34.935115857047627</v>
      </c>
      <c r="Q147" s="219">
        <f t="shared" si="81"/>
        <v>0</v>
      </c>
      <c r="R147" s="219">
        <f t="shared" si="81"/>
        <v>0</v>
      </c>
      <c r="S147" s="219">
        <f t="shared" si="81"/>
        <v>0</v>
      </c>
      <c r="T147" s="219">
        <f t="shared" si="81"/>
        <v>0</v>
      </c>
      <c r="U147" s="219">
        <f t="shared" si="81"/>
        <v>0</v>
      </c>
      <c r="V147" s="219">
        <f t="shared" si="81"/>
        <v>0</v>
      </c>
      <c r="W147" s="219">
        <f>SUM(W134:W146)</f>
        <v>3502.4364392229018</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226.53289664752381</v>
      </c>
      <c r="J149" s="228">
        <f t="shared" ref="J149" si="82">J147+J148</f>
        <v>601.96274038270542</v>
      </c>
      <c r="K149" s="228">
        <f t="shared" ref="K149" si="83">K147+K148</f>
        <v>2559.0435079891859</v>
      </c>
      <c r="L149" s="228">
        <f t="shared" ref="L149" si="84">L147+L148</f>
        <v>102.31133536602222</v>
      </c>
      <c r="M149" s="228">
        <f t="shared" ref="M149" si="85">M147+M148</f>
        <v>-0.82680990437500013</v>
      </c>
      <c r="N149" s="228">
        <f t="shared" ref="N149" si="86">N147+N148</f>
        <v>-8.8691794858333335</v>
      </c>
      <c r="O149" s="228">
        <f t="shared" ref="O149:V149" si="87">O147+O148</f>
        <v>-12.653167629375</v>
      </c>
      <c r="P149" s="228">
        <f t="shared" si="87"/>
        <v>34.935115857047627</v>
      </c>
      <c r="Q149" s="228">
        <f t="shared" si="87"/>
        <v>0</v>
      </c>
      <c r="R149" s="228">
        <f t="shared" si="87"/>
        <v>0</v>
      </c>
      <c r="S149" s="228">
        <f t="shared" si="87"/>
        <v>0</v>
      </c>
      <c r="T149" s="228">
        <f t="shared" si="87"/>
        <v>0</v>
      </c>
      <c r="U149" s="228">
        <f t="shared" si="87"/>
        <v>0</v>
      </c>
      <c r="V149" s="228">
        <f t="shared" si="87"/>
        <v>0</v>
      </c>
      <c r="W149" s="228">
        <f>W147+W148</f>
        <v>3502.4364392229018</v>
      </c>
    </row>
    <row r="150" spans="2:23" s="9" customFormat="1">
      <c r="B150" s="66"/>
      <c r="E150" s="214">
        <v>43831</v>
      </c>
      <c r="F150" s="214" t="s">
        <v>187</v>
      </c>
      <c r="G150" s="215" t="s">
        <v>65</v>
      </c>
      <c r="H150" s="240">
        <f>$C$51/12</f>
        <v>1.8166666666666667E-3</v>
      </c>
      <c r="I150" s="230">
        <f>(SUM('1.  LRAMVA Summary'!D$54:D$80)+SUM('1.  LRAMVA Summary'!D$81:D$82)*(MONTH($E150)-1)/12)*$H150</f>
        <v>40.957222864739947</v>
      </c>
      <c r="J150" s="230">
        <f>(SUM('1.  LRAMVA Summary'!E$54:E$80)+SUM('1.  LRAMVA Summary'!E$81:E$82)*(MONTH($E150)-1)/12)*$H150</f>
        <v>108.83506315855672</v>
      </c>
      <c r="K150" s="230">
        <f>(SUM('1.  LRAMVA Summary'!F$54:F$80)+SUM('1.  LRAMVA Summary'!F$81:F$82)*(MONTH($E150)-1)/12)*$H150</f>
        <v>462.67591519107816</v>
      </c>
      <c r="L150" s="230">
        <f>(SUM('1.  LRAMVA Summary'!G$54:G$80)+SUM('1.  LRAMVA Summary'!G$81:G$82)*(MONTH($E150)-1)/12)*$H150</f>
        <v>18.497923375320624</v>
      </c>
      <c r="M150" s="230">
        <f>(SUM('1.  LRAMVA Summary'!H$54:H$80)+SUM('1.  LRAMVA Summary'!H$81:H$82)*(MONTH($E150)-1)/12)*$H150</f>
        <v>-0.14948750499999999</v>
      </c>
      <c r="N150" s="230">
        <f>(SUM('1.  LRAMVA Summary'!I$54:I$80)+SUM('1.  LRAMVA Summary'!I$81:I$82)*(MONTH($E150)-1)/12)*$H150</f>
        <v>-1.6035505933333334</v>
      </c>
      <c r="O150" s="230">
        <f>(SUM('1.  LRAMVA Summary'!J$54:J$80)+SUM('1.  LRAMVA Summary'!J$81:J$82)*(MONTH($E150)-1)/12)*$H150</f>
        <v>-2.2876969050000002</v>
      </c>
      <c r="P150" s="230">
        <f>(SUM('1.  LRAMVA Summary'!K$54:K$80)+SUM('1.  LRAMVA Summary'!K$81:K$82)*(MONTH($E150)-1)/12)*$H150</f>
        <v>6.3162805364597832</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633.24167012282192</v>
      </c>
    </row>
    <row r="151" spans="2:23" s="9" customFormat="1">
      <c r="B151" s="66"/>
      <c r="E151" s="214">
        <v>43862</v>
      </c>
      <c r="F151" s="214" t="s">
        <v>187</v>
      </c>
      <c r="G151" s="215" t="s">
        <v>65</v>
      </c>
      <c r="H151" s="240">
        <f t="shared" ref="H151:H152" si="88">$C$51/12</f>
        <v>1.8166666666666667E-3</v>
      </c>
      <c r="I151" s="230">
        <f>(SUM('1.  LRAMVA Summary'!D$54:D$80)+SUM('1.  LRAMVA Summary'!D$81:D$82)*(MONTH($E151)-1)/12)*$H151</f>
        <v>40.957222864739947</v>
      </c>
      <c r="J151" s="230">
        <f>(SUM('1.  LRAMVA Summary'!E$54:E$80)+SUM('1.  LRAMVA Summary'!E$81:E$82)*(MONTH($E151)-1)/12)*$H151</f>
        <v>117.96677029535626</v>
      </c>
      <c r="K151" s="230">
        <f>(SUM('1.  LRAMVA Summary'!F$54:F$80)+SUM('1.  LRAMVA Summary'!F$81:F$82)*(MONTH($E151)-1)/12)*$H151</f>
        <v>501.57396815101038</v>
      </c>
      <c r="L151" s="230">
        <f>(SUM('1.  LRAMVA Summary'!G$54:G$80)+SUM('1.  LRAMVA Summary'!G$81:G$82)*(MONTH($E151)-1)/12)*$H151</f>
        <v>20.050855684826143</v>
      </c>
      <c r="M151" s="230">
        <f>(SUM('1.  LRAMVA Summary'!H$54:H$80)+SUM('1.  LRAMVA Summary'!H$81:H$82)*(MONTH($E151)-1)/12)*$H151</f>
        <v>-0.16202963541666668</v>
      </c>
      <c r="N151" s="230">
        <f>(SUM('1.  LRAMVA Summary'!I$54:I$80)+SUM('1.  LRAMVA Summary'!I$81:I$82)*(MONTH($E151)-1)/12)*$H151</f>
        <v>-1.7380903833333332</v>
      </c>
      <c r="O151" s="230">
        <f>(SUM('1.  LRAMVA Summary'!J$54:J$80)+SUM('1.  LRAMVA Summary'!J$81:J$82)*(MONTH($E151)-1)/12)*$H151</f>
        <v>-2.4794245895833331</v>
      </c>
      <c r="P151" s="230">
        <f>(SUM('1.  LRAMVA Summary'!K$54:K$80)+SUM('1.  LRAMVA Summary'!K$81:K$82)*(MONTH($E151)-1)/12)*$H151</f>
        <v>6.8451746166132246</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683.01444700421268</v>
      </c>
    </row>
    <row r="152" spans="2:23" s="9" customFormat="1">
      <c r="B152" s="66"/>
      <c r="E152" s="214">
        <v>43891</v>
      </c>
      <c r="F152" s="214" t="s">
        <v>187</v>
      </c>
      <c r="G152" s="215" t="s">
        <v>65</v>
      </c>
      <c r="H152" s="240">
        <f t="shared" si="88"/>
        <v>1.8166666666666667E-3</v>
      </c>
      <c r="I152" s="230">
        <f>(SUM('1.  LRAMVA Summary'!D$54:D$80)+SUM('1.  LRAMVA Summary'!D$81:D$82)*(MONTH($E152)-1)/12)*$H152</f>
        <v>40.957222864739947</v>
      </c>
      <c r="J152" s="230">
        <f>(SUM('1.  LRAMVA Summary'!E$54:E$80)+SUM('1.  LRAMVA Summary'!E$81:E$82)*(MONTH($E152)-1)/12)*$H152</f>
        <v>127.09847743215579</v>
      </c>
      <c r="K152" s="230">
        <f>(SUM('1.  LRAMVA Summary'!F$54:F$80)+SUM('1.  LRAMVA Summary'!F$81:F$82)*(MONTH($E152)-1)/12)*$H152</f>
        <v>540.47202111094259</v>
      </c>
      <c r="L152" s="230">
        <f>(SUM('1.  LRAMVA Summary'!G$54:G$80)+SUM('1.  LRAMVA Summary'!G$81:G$82)*(MONTH($E152)-1)/12)*$H152</f>
        <v>21.603787994331658</v>
      </c>
      <c r="M152" s="230">
        <f>(SUM('1.  LRAMVA Summary'!H$54:H$80)+SUM('1.  LRAMVA Summary'!H$81:H$82)*(MONTH($E152)-1)/12)*$H152</f>
        <v>-0.17457176583333334</v>
      </c>
      <c r="N152" s="230">
        <f>(SUM('1.  LRAMVA Summary'!I$54:I$80)+SUM('1.  LRAMVA Summary'!I$81:I$82)*(MONTH($E152)-1)/12)*$H152</f>
        <v>-1.8726301733333333</v>
      </c>
      <c r="O152" s="230">
        <f>(SUM('1.  LRAMVA Summary'!J$54:J$80)+SUM('1.  LRAMVA Summary'!J$81:J$82)*(MONTH($E152)-1)/12)*$H152</f>
        <v>-2.6711522741666669</v>
      </c>
      <c r="P152" s="230">
        <f>(SUM('1.  LRAMVA Summary'!K$54:K$80)+SUM('1.  LRAMVA Summary'!K$81:K$82)*(MONTH($E152)-1)/12)*$H152</f>
        <v>7.3740686967666678</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732.78722388560345</v>
      </c>
    </row>
    <row r="153" spans="2:23" s="9" customFormat="1">
      <c r="B153" s="66"/>
      <c r="E153" s="214">
        <v>43922</v>
      </c>
      <c r="F153" s="214" t="s">
        <v>187</v>
      </c>
      <c r="G153" s="215" t="s">
        <v>66</v>
      </c>
      <c r="H153" s="240">
        <f>$C$52/12</f>
        <v>1.8166666666666667E-3</v>
      </c>
      <c r="I153" s="230">
        <f>(SUM('1.  LRAMVA Summary'!D$54:D$80)+SUM('1.  LRAMVA Summary'!D$81:D$82)*(MONTH($E153)-1)/12)*$H153</f>
        <v>40.957222864739947</v>
      </c>
      <c r="J153" s="230">
        <f>(SUM('1.  LRAMVA Summary'!E$54:E$80)+SUM('1.  LRAMVA Summary'!E$81:E$82)*(MONTH($E153)-1)/12)*$H153</f>
        <v>136.23018456895531</v>
      </c>
      <c r="K153" s="230">
        <f>(SUM('1.  LRAMVA Summary'!F$54:F$80)+SUM('1.  LRAMVA Summary'!F$81:F$82)*(MONTH($E153)-1)/12)*$H153</f>
        <v>579.37007407087481</v>
      </c>
      <c r="L153" s="230">
        <f>(SUM('1.  LRAMVA Summary'!G$54:G$80)+SUM('1.  LRAMVA Summary'!G$81:G$82)*(MONTH($E153)-1)/12)*$H153</f>
        <v>23.156720303837179</v>
      </c>
      <c r="M153" s="230">
        <f>(SUM('1.  LRAMVA Summary'!H$54:H$80)+SUM('1.  LRAMVA Summary'!H$81:H$82)*(MONTH($E153)-1)/12)*$H153</f>
        <v>-0.18711389624999999</v>
      </c>
      <c r="N153" s="230">
        <f>(SUM('1.  LRAMVA Summary'!I$54:I$80)+SUM('1.  LRAMVA Summary'!I$81:I$82)*(MONTH($E153)-1)/12)*$H153</f>
        <v>-2.0071699633333333</v>
      </c>
      <c r="O153" s="230">
        <f>(SUM('1.  LRAMVA Summary'!J$54:J$80)+SUM('1.  LRAMVA Summary'!J$81:J$82)*(MONTH($E153)-1)/12)*$H153</f>
        <v>-2.8628799587499998</v>
      </c>
      <c r="P153" s="230">
        <f>(SUM('1.  LRAMVA Summary'!K$54:K$80)+SUM('1.  LRAMVA Summary'!K$81:K$82)*(MONTH($E153)-1)/12)*$H153</f>
        <v>7.9029627769201101</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782.56000076699411</v>
      </c>
    </row>
    <row r="154" spans="2:23" s="9" customFormat="1">
      <c r="B154" s="66"/>
      <c r="E154" s="214">
        <v>43952</v>
      </c>
      <c r="F154" s="214" t="s">
        <v>187</v>
      </c>
      <c r="G154" s="215" t="s">
        <v>66</v>
      </c>
      <c r="H154" s="240">
        <f t="shared" ref="H154:H155" si="90">$C$52/12</f>
        <v>1.8166666666666667E-3</v>
      </c>
      <c r="I154" s="230">
        <f>(SUM('1.  LRAMVA Summary'!D$54:D$80)+SUM('1.  LRAMVA Summary'!D$81:D$82)*(MONTH($E154)-1)/12)*$H154</f>
        <v>40.957222864739947</v>
      </c>
      <c r="J154" s="230">
        <f>(SUM('1.  LRAMVA Summary'!E$54:E$80)+SUM('1.  LRAMVA Summary'!E$81:E$82)*(MONTH($E154)-1)/12)*$H154</f>
        <v>145.36189170575486</v>
      </c>
      <c r="K154" s="230">
        <f>(SUM('1.  LRAMVA Summary'!F$54:F$80)+SUM('1.  LRAMVA Summary'!F$81:F$82)*(MONTH($E154)-1)/12)*$H154</f>
        <v>618.26812703080702</v>
      </c>
      <c r="L154" s="230">
        <f>(SUM('1.  LRAMVA Summary'!G$54:G$80)+SUM('1.  LRAMVA Summary'!G$81:G$82)*(MONTH($E154)-1)/12)*$H154</f>
        <v>24.709652613342694</v>
      </c>
      <c r="M154" s="230">
        <f>(SUM('1.  LRAMVA Summary'!H$54:H$80)+SUM('1.  LRAMVA Summary'!H$81:H$82)*(MONTH($E154)-1)/12)*$H154</f>
        <v>-0.19965602666666668</v>
      </c>
      <c r="N154" s="230">
        <f>(SUM('1.  LRAMVA Summary'!I$54:I$80)+SUM('1.  LRAMVA Summary'!I$81:I$82)*(MONTH($E154)-1)/12)*$H154</f>
        <v>-2.1417097533333336</v>
      </c>
      <c r="O154" s="230">
        <f>(SUM('1.  LRAMVA Summary'!J$54:J$80)+SUM('1.  LRAMVA Summary'!J$81:J$82)*(MONTH($E154)-1)/12)*$H154</f>
        <v>-3.0546076433333331</v>
      </c>
      <c r="P154" s="230">
        <f>(SUM('1.  LRAMVA Summary'!K$54:K$80)+SUM('1.  LRAMVA Summary'!K$81:K$82)*(MONTH($E154)-1)/12)*$H154</f>
        <v>8.4318568570735533</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832.33277764838465</v>
      </c>
    </row>
    <row r="155" spans="2:23" s="9" customFormat="1">
      <c r="B155" s="66"/>
      <c r="E155" s="214">
        <v>43983</v>
      </c>
      <c r="F155" s="214" t="s">
        <v>187</v>
      </c>
      <c r="G155" s="215" t="s">
        <v>66</v>
      </c>
      <c r="H155" s="240">
        <f t="shared" si="90"/>
        <v>1.8166666666666667E-3</v>
      </c>
      <c r="I155" s="230">
        <f>(SUM('1.  LRAMVA Summary'!D$54:D$80)+SUM('1.  LRAMVA Summary'!D$81:D$82)*(MONTH($E155)-1)/12)*$H155</f>
        <v>40.957222864739947</v>
      </c>
      <c r="J155" s="230">
        <f>(SUM('1.  LRAMVA Summary'!E$54:E$80)+SUM('1.  LRAMVA Summary'!E$81:E$82)*(MONTH($E155)-1)/12)*$H155</f>
        <v>154.49359884255435</v>
      </c>
      <c r="K155" s="230">
        <f>(SUM('1.  LRAMVA Summary'!F$54:F$80)+SUM('1.  LRAMVA Summary'!F$81:F$82)*(MONTH($E155)-1)/12)*$H155</f>
        <v>657.16617999073924</v>
      </c>
      <c r="L155" s="230">
        <f>(SUM('1.  LRAMVA Summary'!G$54:G$80)+SUM('1.  LRAMVA Summary'!G$81:G$82)*(MONTH($E155)-1)/12)*$H155</f>
        <v>26.262584922848216</v>
      </c>
      <c r="M155" s="230">
        <f>(SUM('1.  LRAMVA Summary'!H$54:H$80)+SUM('1.  LRAMVA Summary'!H$81:H$82)*(MONTH($E155)-1)/12)*$H155</f>
        <v>-0.21219815708333331</v>
      </c>
      <c r="N155" s="230">
        <f>(SUM('1.  LRAMVA Summary'!I$54:I$80)+SUM('1.  LRAMVA Summary'!I$81:I$82)*(MONTH($E155)-1)/12)*$H155</f>
        <v>-2.2762495433333338</v>
      </c>
      <c r="O155" s="230">
        <f>(SUM('1.  LRAMVA Summary'!J$54:J$80)+SUM('1.  LRAMVA Summary'!J$81:J$82)*(MONTH($E155)-1)/12)*$H155</f>
        <v>-3.2463353279166669</v>
      </c>
      <c r="P155" s="230">
        <f>(SUM('1.  LRAMVA Summary'!K$54:K$80)+SUM('1.  LRAMVA Summary'!K$81:K$82)*(MONTH($E155)-1)/12)*$H155</f>
        <v>8.9607509372269938</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882.10555452977542</v>
      </c>
    </row>
    <row r="156" spans="2:23" s="9" customFormat="1">
      <c r="B156" s="66"/>
      <c r="E156" s="214">
        <v>44013</v>
      </c>
      <c r="F156" s="214" t="s">
        <v>187</v>
      </c>
      <c r="G156" s="215" t="s">
        <v>68</v>
      </c>
      <c r="H156" s="240">
        <f>$C$53/12</f>
        <v>4.75E-4</v>
      </c>
      <c r="I156" s="230">
        <f>(SUM('1.  LRAMVA Summary'!D$54:D$80)+SUM('1.  LRAMVA Summary'!D$81:D$82)*(MONTH($E156)-1)/12)*$H156</f>
        <v>10.708998638945765</v>
      </c>
      <c r="J156" s="230">
        <f>(SUM('1.  LRAMVA Summary'!E$54:E$80)+SUM('1.  LRAMVA Summary'!E$81:E$82)*(MONTH($E156)-1)/12)*$H156</f>
        <v>42.782763490014545</v>
      </c>
      <c r="K156" s="230">
        <f>(SUM('1.  LRAMVA Summary'!F$54:F$80)+SUM('1.  LRAMVA Summary'!F$81:F$82)*(MONTH($E156)-1)/12)*$H156</f>
        <v>181.99844623022145</v>
      </c>
      <c r="L156" s="230">
        <f>(SUM('1.  LRAMVA Summary'!G$54:G$80)+SUM('1.  LRAMVA Summary'!G$81:G$82)*(MONTH($E156)-1)/12)*$H156</f>
        <v>7.2728645974502877</v>
      </c>
      <c r="M156" s="230">
        <f>(SUM('1.  LRAMVA Summary'!H$54:H$80)+SUM('1.  LRAMVA Summary'!H$81:H$82)*(MONTH($E156)-1)/12)*$H156</f>
        <v>-5.8762368750000002E-2</v>
      </c>
      <c r="N156" s="230">
        <f>(SUM('1.  LRAMVA Summary'!I$54:I$80)+SUM('1.  LRAMVA Summary'!I$81:I$82)*(MONTH($E156)-1)/12)*$H156</f>
        <v>-0.63034400000000002</v>
      </c>
      <c r="O156" s="230">
        <f>(SUM('1.  LRAMVA Summary'!J$54:J$80)+SUM('1.  LRAMVA Summary'!J$81:J$82)*(MONTH($E156)-1)/12)*$H156</f>
        <v>-0.89894308125</v>
      </c>
      <c r="P156" s="230">
        <f>(SUM('1.  LRAMVA Summary'!K$54:K$80)+SUM('1.  LRAMVA Summary'!K$81:K$82)*(MONTH($E156)-1)/12)*$H156</f>
        <v>2.4812374586728665</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243.65626096530491</v>
      </c>
    </row>
    <row r="157" spans="2:23" s="9" customFormat="1">
      <c r="B157" s="66"/>
      <c r="E157" s="214">
        <v>44044</v>
      </c>
      <c r="F157" s="214" t="s">
        <v>187</v>
      </c>
      <c r="G157" s="215" t="s">
        <v>68</v>
      </c>
      <c r="H157" s="240">
        <f t="shared" ref="H157:H158" si="91">$C$53/12</f>
        <v>4.75E-4</v>
      </c>
      <c r="I157" s="230">
        <f>(SUM('1.  LRAMVA Summary'!D$54:D$80)+SUM('1.  LRAMVA Summary'!D$81:D$82)*(MONTH($E157)-1)/12)*$H157</f>
        <v>10.708998638945765</v>
      </c>
      <c r="J157" s="230">
        <f>(SUM('1.  LRAMVA Summary'!E$54:E$80)+SUM('1.  LRAMVA Summary'!E$81:E$82)*(MONTH($E157)-1)/12)*$H157</f>
        <v>45.170411686333694</v>
      </c>
      <c r="K157" s="230">
        <f>(SUM('1.  LRAMVA Summary'!F$54:F$80)+SUM('1.  LRAMVA Summary'!F$81:F$82)*(MONTH($E157)-1)/12)*$H157</f>
        <v>192.16903805919455</v>
      </c>
      <c r="L157" s="230">
        <f>(SUM('1.  LRAMVA Summary'!G$54:G$80)+SUM('1.  LRAMVA Summary'!G$81:G$82)*(MONTH($E157)-1)/12)*$H157</f>
        <v>7.6789065315870513</v>
      </c>
      <c r="M157" s="230">
        <f>(SUM('1.  LRAMVA Summary'!H$54:H$80)+SUM('1.  LRAMVA Summary'!H$81:H$82)*(MONTH($E157)-1)/12)*$H157</f>
        <v>-6.2041733124999991E-2</v>
      </c>
      <c r="N157" s="230">
        <f>(SUM('1.  LRAMVA Summary'!I$54:I$80)+SUM('1.  LRAMVA Summary'!I$81:I$82)*(MONTH($E157)-1)/12)*$H157</f>
        <v>-0.66552183500000006</v>
      </c>
      <c r="O157" s="230">
        <f>(SUM('1.  LRAMVA Summary'!J$54:J$80)+SUM('1.  LRAMVA Summary'!J$81:J$82)*(MONTH($E157)-1)/12)*$H157</f>
        <v>-0.94907371437499988</v>
      </c>
      <c r="P157" s="230">
        <f>(SUM('1.  LRAMVA Summary'!K$54:K$80)+SUM('1.  LRAMVA Summary'!K$81:K$82)*(MONTH($E157)-1)/12)*$H157</f>
        <v>2.6195262777955559</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256.67024391135658</v>
      </c>
    </row>
    <row r="158" spans="2:23" s="9" customFormat="1">
      <c r="B158" s="66"/>
      <c r="E158" s="214">
        <v>44075</v>
      </c>
      <c r="F158" s="214" t="s">
        <v>187</v>
      </c>
      <c r="G158" s="215" t="s">
        <v>68</v>
      </c>
      <c r="H158" s="240">
        <f t="shared" si="91"/>
        <v>4.75E-4</v>
      </c>
      <c r="I158" s="230">
        <f>(SUM('1.  LRAMVA Summary'!D$54:D$80)+SUM('1.  LRAMVA Summary'!D$81:D$82)*(MONTH($E158)-1)/12)*$H158</f>
        <v>10.708998638945765</v>
      </c>
      <c r="J158" s="230">
        <f>(SUM('1.  LRAMVA Summary'!E$54:E$80)+SUM('1.  LRAMVA Summary'!E$81:E$82)*(MONTH($E158)-1)/12)*$H158</f>
        <v>47.558059882652834</v>
      </c>
      <c r="K158" s="230">
        <f>(SUM('1.  LRAMVA Summary'!F$54:F$80)+SUM('1.  LRAMVA Summary'!F$81:F$82)*(MONTH($E158)-1)/12)*$H158</f>
        <v>202.33962988816765</v>
      </c>
      <c r="L158" s="230">
        <f>(SUM('1.  LRAMVA Summary'!G$54:G$80)+SUM('1.  LRAMVA Summary'!G$81:G$82)*(MONTH($E158)-1)/12)*$H158</f>
        <v>8.084948465723814</v>
      </c>
      <c r="M158" s="230">
        <f>(SUM('1.  LRAMVA Summary'!H$54:H$80)+SUM('1.  LRAMVA Summary'!H$81:H$82)*(MONTH($E158)-1)/12)*$H158</f>
        <v>-6.5321097500000008E-2</v>
      </c>
      <c r="N158" s="230">
        <f>(SUM('1.  LRAMVA Summary'!I$54:I$80)+SUM('1.  LRAMVA Summary'!I$81:I$82)*(MONTH($E158)-1)/12)*$H158</f>
        <v>-0.70069967</v>
      </c>
      <c r="O158" s="230">
        <f>(SUM('1.  LRAMVA Summary'!J$54:J$80)+SUM('1.  LRAMVA Summary'!J$81:J$82)*(MONTH($E158)-1)/12)*$H158</f>
        <v>-0.99920434749999998</v>
      </c>
      <c r="P158" s="230">
        <f>(SUM('1.  LRAMVA Summary'!K$54:K$80)+SUM('1.  LRAMVA Summary'!K$81:K$82)*(MONTH($E158)-1)/12)*$H158</f>
        <v>2.7578150969182449</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269.68422685740836</v>
      </c>
    </row>
    <row r="159" spans="2:23" s="9" customFormat="1">
      <c r="B159" s="66"/>
      <c r="E159" s="214">
        <v>44105</v>
      </c>
      <c r="F159" s="214" t="s">
        <v>187</v>
      </c>
      <c r="G159" s="215" t="s">
        <v>69</v>
      </c>
      <c r="H159" s="240">
        <f>$C$54/12</f>
        <v>4.75E-4</v>
      </c>
      <c r="I159" s="230">
        <f>(SUM('1.  LRAMVA Summary'!D$54:D$80)+SUM('1.  LRAMVA Summary'!D$81:D$82)*(MONTH($E159)-1)/12)*$H159</f>
        <v>10.708998638945765</v>
      </c>
      <c r="J159" s="230">
        <f>(SUM('1.  LRAMVA Summary'!E$54:E$80)+SUM('1.  LRAMVA Summary'!E$81:E$82)*(MONTH($E159)-1)/12)*$H159</f>
        <v>49.945708078971983</v>
      </c>
      <c r="K159" s="230">
        <f>(SUM('1.  LRAMVA Summary'!F$54:F$80)+SUM('1.  LRAMVA Summary'!F$81:F$82)*(MONTH($E159)-1)/12)*$H159</f>
        <v>212.51022171714075</v>
      </c>
      <c r="L159" s="230">
        <f>(SUM('1.  LRAMVA Summary'!G$54:G$80)+SUM('1.  LRAMVA Summary'!G$81:G$82)*(MONTH($E159)-1)/12)*$H159</f>
        <v>8.4909903998605785</v>
      </c>
      <c r="M159" s="230">
        <f>(SUM('1.  LRAMVA Summary'!H$54:H$80)+SUM('1.  LRAMVA Summary'!H$81:H$82)*(MONTH($E159)-1)/12)*$H159</f>
        <v>-6.8600461874999991E-2</v>
      </c>
      <c r="N159" s="230">
        <f>(SUM('1.  LRAMVA Summary'!I$54:I$80)+SUM('1.  LRAMVA Summary'!I$81:I$82)*(MONTH($E159)-1)/12)*$H159</f>
        <v>-0.73587750499999993</v>
      </c>
      <c r="O159" s="230">
        <f>(SUM('1.  LRAMVA Summary'!J$54:J$80)+SUM('1.  LRAMVA Summary'!J$81:J$82)*(MONTH($E159)-1)/12)*$H159</f>
        <v>-1.0493349806249999</v>
      </c>
      <c r="P159" s="230">
        <f>(SUM('1.  LRAMVA Summary'!K$54:K$80)+SUM('1.  LRAMVA Summary'!K$81:K$82)*(MONTH($E159)-1)/12)*$H159</f>
        <v>2.8961039160409339</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282.69820980346003</v>
      </c>
    </row>
    <row r="160" spans="2:23" s="9" customFormat="1">
      <c r="B160" s="66"/>
      <c r="E160" s="214">
        <v>44136</v>
      </c>
      <c r="F160" s="214" t="s">
        <v>187</v>
      </c>
      <c r="G160" s="215" t="s">
        <v>69</v>
      </c>
      <c r="H160" s="240">
        <f t="shared" ref="H160:H161" si="92">$C$54/12</f>
        <v>4.75E-4</v>
      </c>
      <c r="I160" s="230">
        <f>(SUM('1.  LRAMVA Summary'!D$54:D$80)+SUM('1.  LRAMVA Summary'!D$81:D$82)*(MONTH($E160)-1)/12)*$H160</f>
        <v>10.708998638945765</v>
      </c>
      <c r="J160" s="230">
        <f>(SUM('1.  LRAMVA Summary'!E$54:E$80)+SUM('1.  LRAMVA Summary'!E$81:E$82)*(MONTH($E160)-1)/12)*$H160</f>
        <v>52.333356275291116</v>
      </c>
      <c r="K160" s="230">
        <f>(SUM('1.  LRAMVA Summary'!F$54:F$80)+SUM('1.  LRAMVA Summary'!F$81:F$82)*(MONTH($E160)-1)/12)*$H160</f>
        <v>222.68081354611385</v>
      </c>
      <c r="L160" s="230">
        <f>(SUM('1.  LRAMVA Summary'!G$54:G$80)+SUM('1.  LRAMVA Summary'!G$81:G$82)*(MONTH($E160)-1)/12)*$H160</f>
        <v>8.8970323339973429</v>
      </c>
      <c r="M160" s="230">
        <f>(SUM('1.  LRAMVA Summary'!H$54:H$80)+SUM('1.  LRAMVA Summary'!H$81:H$82)*(MONTH($E160)-1)/12)*$H160</f>
        <v>-7.1879826249999987E-2</v>
      </c>
      <c r="N160" s="230">
        <f>(SUM('1.  LRAMVA Summary'!I$54:I$80)+SUM('1.  LRAMVA Summary'!I$81:I$82)*(MONTH($E160)-1)/12)*$H160</f>
        <v>-0.77105534000000009</v>
      </c>
      <c r="O160" s="230">
        <f>(SUM('1.  LRAMVA Summary'!J$54:J$80)+SUM('1.  LRAMVA Summary'!J$81:J$82)*(MONTH($E160)-1)/12)*$H160</f>
        <v>-1.0994656137499998</v>
      </c>
      <c r="P160" s="230">
        <f>(SUM('1.  LRAMVA Summary'!K$54:K$80)+SUM('1.  LRAMVA Summary'!K$81:K$82)*(MONTH($E160)-1)/12)*$H160</f>
        <v>3.0343927351636228</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295.71219274951176</v>
      </c>
    </row>
    <row r="161" spans="2:23" s="9" customFormat="1">
      <c r="B161" s="66"/>
      <c r="E161" s="214">
        <v>44166</v>
      </c>
      <c r="F161" s="214" t="s">
        <v>187</v>
      </c>
      <c r="G161" s="215" t="s">
        <v>69</v>
      </c>
      <c r="H161" s="240">
        <f t="shared" si="92"/>
        <v>4.75E-4</v>
      </c>
      <c r="I161" s="230">
        <f>(SUM('1.  LRAMVA Summary'!D$54:D$80)+SUM('1.  LRAMVA Summary'!D$81:D$82)*(MONTH($E161)-1)/12)*$H161</f>
        <v>10.708998638945765</v>
      </c>
      <c r="J161" s="230">
        <f>(SUM('1.  LRAMVA Summary'!E$54:E$80)+SUM('1.  LRAMVA Summary'!E$81:E$82)*(MONTH($E161)-1)/12)*$H161</f>
        <v>54.721004471610271</v>
      </c>
      <c r="K161" s="230">
        <f>(SUM('1.  LRAMVA Summary'!F$54:F$80)+SUM('1.  LRAMVA Summary'!F$81:F$82)*(MONTH($E161)-1)/12)*$H161</f>
        <v>232.85140537508696</v>
      </c>
      <c r="L161" s="230">
        <f>(SUM('1.  LRAMVA Summary'!G$54:G$80)+SUM('1.  LRAMVA Summary'!G$81:G$82)*(MONTH($E161)-1)/12)*$H161</f>
        <v>9.3030742681341074</v>
      </c>
      <c r="M161" s="230">
        <f>(SUM('1.  LRAMVA Summary'!H$54:H$80)+SUM('1.  LRAMVA Summary'!H$81:H$82)*(MONTH($E161)-1)/12)*$H161</f>
        <v>-7.5159190624999997E-2</v>
      </c>
      <c r="N161" s="230">
        <f>(SUM('1.  LRAMVA Summary'!I$54:I$80)+SUM('1.  LRAMVA Summary'!I$81:I$82)*(MONTH($E161)-1)/12)*$H161</f>
        <v>-0.80623317500000002</v>
      </c>
      <c r="O161" s="230">
        <f>(SUM('1.  LRAMVA Summary'!J$54:J$80)+SUM('1.  LRAMVA Summary'!J$81:J$82)*(MONTH($E161)-1)/12)*$H161</f>
        <v>-1.1495962468749998</v>
      </c>
      <c r="P161" s="230">
        <f>(SUM('1.  LRAMVA Summary'!K$54:K$80)+SUM('1.  LRAMVA Summary'!K$81:K$82)*(MONTH($E161)-1)/12)*$H161</f>
        <v>3.1726815542863118</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308.72617569556343</v>
      </c>
    </row>
    <row r="162" spans="2:23" s="9" customFormat="1" ht="15.75" thickBot="1">
      <c r="B162" s="66"/>
      <c r="E162" s="216" t="s">
        <v>470</v>
      </c>
      <c r="F162" s="216"/>
      <c r="G162" s="217"/>
      <c r="H162" s="218"/>
      <c r="I162" s="219">
        <f>SUM(I149:I161)</f>
        <v>536.53022566963818</v>
      </c>
      <c r="J162" s="219">
        <f>SUM(J149:J161)</f>
        <v>1684.4600302709132</v>
      </c>
      <c r="K162" s="219">
        <f t="shared" ref="K162:O162" si="93">SUM(K149:K161)</f>
        <v>7163.119348350564</v>
      </c>
      <c r="L162" s="219">
        <f t="shared" si="93"/>
        <v>286.32067685728191</v>
      </c>
      <c r="M162" s="219">
        <f t="shared" si="93"/>
        <v>-2.3136315687500004</v>
      </c>
      <c r="N162" s="219">
        <f t="shared" si="93"/>
        <v>-24.818311420833336</v>
      </c>
      <c r="O162" s="219">
        <f t="shared" si="93"/>
        <v>-35.400882312499995</v>
      </c>
      <c r="P162" s="219">
        <f t="shared" ref="P162:V162" si="94">SUM(P149:P161)</f>
        <v>97.727967316985499</v>
      </c>
      <c r="Q162" s="219">
        <f t="shared" si="94"/>
        <v>0</v>
      </c>
      <c r="R162" s="219">
        <f t="shared" si="94"/>
        <v>0</v>
      </c>
      <c r="S162" s="219">
        <f t="shared" si="94"/>
        <v>0</v>
      </c>
      <c r="T162" s="219">
        <f t="shared" si="94"/>
        <v>0</v>
      </c>
      <c r="U162" s="219">
        <f t="shared" si="94"/>
        <v>0</v>
      </c>
      <c r="V162" s="219">
        <f t="shared" si="94"/>
        <v>0</v>
      </c>
      <c r="W162" s="219">
        <f>SUM(W149:W161)</f>
        <v>9705.6254231632993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724</v>
      </c>
      <c r="F164" s="225"/>
      <c r="G164" s="226"/>
      <c r="H164" s="227"/>
      <c r="I164" s="228">
        <f>I162+I163</f>
        <v>536.53022566963818</v>
      </c>
      <c r="J164" s="228">
        <f t="shared" ref="J164:U164" si="95">J162+J163</f>
        <v>1684.4600302709132</v>
      </c>
      <c r="K164" s="228">
        <f t="shared" si="95"/>
        <v>7163.119348350564</v>
      </c>
      <c r="L164" s="228">
        <f t="shared" si="95"/>
        <v>286.32067685728191</v>
      </c>
      <c r="M164" s="228">
        <f t="shared" si="95"/>
        <v>-2.3136315687500004</v>
      </c>
      <c r="N164" s="228">
        <f t="shared" si="95"/>
        <v>-24.818311420833336</v>
      </c>
      <c r="O164" s="228">
        <f t="shared" si="95"/>
        <v>-35.400882312499995</v>
      </c>
      <c r="P164" s="228">
        <f t="shared" si="95"/>
        <v>97.727967316985499</v>
      </c>
      <c r="Q164" s="228">
        <f t="shared" si="95"/>
        <v>0</v>
      </c>
      <c r="R164" s="228">
        <f t="shared" si="95"/>
        <v>0</v>
      </c>
      <c r="S164" s="228">
        <f t="shared" si="95"/>
        <v>0</v>
      </c>
      <c r="T164" s="228">
        <f t="shared" si="95"/>
        <v>0</v>
      </c>
      <c r="U164" s="228">
        <f t="shared" si="95"/>
        <v>0</v>
      </c>
      <c r="V164" s="228">
        <f>V162+V163</f>
        <v>0</v>
      </c>
      <c r="W164" s="228">
        <f>W162+W163</f>
        <v>9705.6254231632993</v>
      </c>
    </row>
    <row r="165" spans="2:23">
      <c r="E165" s="214">
        <v>44197</v>
      </c>
      <c r="F165" s="214" t="s">
        <v>730</v>
      </c>
      <c r="G165" s="215" t="s">
        <v>65</v>
      </c>
      <c r="H165" s="240">
        <f>H161</f>
        <v>4.75E-4</v>
      </c>
      <c r="I165" s="230">
        <f>(SUM('1.  LRAMVA Summary'!D$54:D$80)+SUM('1.  LRAMVA Summary'!D$81:D$82)*(MONTH($E165)-1)/12)*$H165</f>
        <v>10.708998638945765</v>
      </c>
      <c r="J165" s="230">
        <f>(SUM('1.  LRAMVA Summary'!E$54:E$80)+SUM('1.  LRAMVA Summary'!E$81:E$82)*(MONTH($E165)-1)/12)*$H165</f>
        <v>28.456874312099693</v>
      </c>
      <c r="K165" s="230">
        <f>(SUM('1.  LRAMVA Summary'!F$54:F$80)+SUM('1.  LRAMVA Summary'!F$81:F$82)*(MONTH($E165)-1)/12)*$H165</f>
        <v>120.97489525638282</v>
      </c>
      <c r="L165" s="230">
        <f>(SUM('1.  LRAMVA Summary'!G$54:G$80)+SUM('1.  LRAMVA Summary'!G$81:G$82)*(MONTH($E165)-1)/12)*$H165</f>
        <v>4.8366129926297043</v>
      </c>
      <c r="M165" s="230">
        <f>(SUM('1.  LRAMVA Summary'!H$54:H$80)+SUM('1.  LRAMVA Summary'!H$81:H$82)*(MONTH($E165)-1)/12)*$H165</f>
        <v>-3.9086182499999997E-2</v>
      </c>
      <c r="N165" s="230">
        <f>(SUM('1.  LRAMVA Summary'!I$54:I$80)+SUM('1.  LRAMVA Summary'!I$81:I$82)*(MONTH($E165)-1)/12)*$H165</f>
        <v>-0.41927699000000002</v>
      </c>
      <c r="O165" s="230">
        <f>(SUM('1.  LRAMVA Summary'!J$54:J$80)+SUM('1.  LRAMVA Summary'!J$81:J$82)*(MONTH($E165)-1)/12)*$H165</f>
        <v>-0.59815928249999994</v>
      </c>
      <c r="P165" s="230">
        <f>(SUM('1.  LRAMVA Summary'!K$54:K$80)+SUM('1.  LRAMVA Summary'!K$81:K$82)*(MONTH($E165)-1)/12)*$H165</f>
        <v>1.6515045439367322</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165.57236328899472</v>
      </c>
    </row>
    <row r="166" spans="2:23">
      <c r="E166" s="214">
        <v>44228</v>
      </c>
      <c r="F166" s="214" t="s">
        <v>730</v>
      </c>
      <c r="G166" s="215" t="s">
        <v>65</v>
      </c>
      <c r="H166" s="240">
        <f>H165</f>
        <v>4.75E-4</v>
      </c>
      <c r="I166" s="230">
        <f>(SUM('1.  LRAMVA Summary'!D$54:D$80)+SUM('1.  LRAMVA Summary'!D$81:D$82)*(MONTH($E166)-1)/12)*$H166</f>
        <v>10.708998638945765</v>
      </c>
      <c r="J166" s="230">
        <f>(SUM('1.  LRAMVA Summary'!E$54:E$80)+SUM('1.  LRAMVA Summary'!E$81:E$82)*(MONTH($E166)-1)/12)*$H166</f>
        <v>30.844522508418834</v>
      </c>
      <c r="K166" s="230">
        <f>(SUM('1.  LRAMVA Summary'!F$54:F$80)+SUM('1.  LRAMVA Summary'!F$81:F$82)*(MONTH($E166)-1)/12)*$H166</f>
        <v>131.14548708535591</v>
      </c>
      <c r="L166" s="230">
        <f>(SUM('1.  LRAMVA Summary'!G$54:G$80)+SUM('1.  LRAMVA Summary'!G$81:G$82)*(MONTH($E166)-1)/12)*$H166</f>
        <v>5.2426549267664679</v>
      </c>
      <c r="M166" s="230">
        <f>(SUM('1.  LRAMVA Summary'!H$54:H$80)+SUM('1.  LRAMVA Summary'!H$81:H$82)*(MONTH($E166)-1)/12)*$H166</f>
        <v>-4.2365546875E-2</v>
      </c>
      <c r="N166" s="230">
        <f>(SUM('1.  LRAMVA Summary'!I$54:I$80)+SUM('1.  LRAMVA Summary'!I$81:I$82)*(MONTH($E166)-1)/12)*$H166</f>
        <v>-0.45445482499999995</v>
      </c>
      <c r="O166" s="230">
        <f>(SUM('1.  LRAMVA Summary'!J$54:J$80)+SUM('1.  LRAMVA Summary'!J$81:J$82)*(MONTH($E166)-1)/12)*$H166</f>
        <v>-0.64828991562499994</v>
      </c>
      <c r="P166" s="230">
        <f>(SUM('1.  LRAMVA Summary'!K$54:K$80)+SUM('1.  LRAMVA Summary'!K$81:K$82)*(MONTH($E166)-1)/12)*$H166</f>
        <v>1.7897933630594212</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178.58634623504642</v>
      </c>
    </row>
    <row r="167" spans="2:23">
      <c r="E167" s="214">
        <v>44256</v>
      </c>
      <c r="F167" s="214" t="s">
        <v>730</v>
      </c>
      <c r="G167" s="215" t="s">
        <v>65</v>
      </c>
      <c r="H167" s="240">
        <f>H166</f>
        <v>4.75E-4</v>
      </c>
      <c r="I167" s="230">
        <f>(SUM('1.  LRAMVA Summary'!D$54:D$80)+SUM('1.  LRAMVA Summary'!D$81:D$82)*(MONTH($E167)-1)/12)*$H167</f>
        <v>10.708998638945765</v>
      </c>
      <c r="J167" s="230">
        <f>(SUM('1.  LRAMVA Summary'!E$54:E$80)+SUM('1.  LRAMVA Summary'!E$81:E$82)*(MONTH($E167)-1)/12)*$H167</f>
        <v>33.232170704737982</v>
      </c>
      <c r="K167" s="230">
        <f>(SUM('1.  LRAMVA Summary'!F$54:F$80)+SUM('1.  LRAMVA Summary'!F$81:F$82)*(MONTH($E167)-1)/12)*$H167</f>
        <v>141.31607891432904</v>
      </c>
      <c r="L167" s="230">
        <f>(SUM('1.  LRAMVA Summary'!G$54:G$80)+SUM('1.  LRAMVA Summary'!G$81:G$82)*(MONTH($E167)-1)/12)*$H167</f>
        <v>5.6486968609032315</v>
      </c>
      <c r="M167" s="230">
        <f>(SUM('1.  LRAMVA Summary'!H$54:H$80)+SUM('1.  LRAMVA Summary'!H$81:H$82)*(MONTH($E167)-1)/12)*$H167</f>
        <v>-4.5644911249999996E-2</v>
      </c>
      <c r="N167" s="230">
        <f>(SUM('1.  LRAMVA Summary'!I$54:I$80)+SUM('1.  LRAMVA Summary'!I$81:I$82)*(MONTH($E167)-1)/12)*$H167</f>
        <v>-0.48963265999999994</v>
      </c>
      <c r="O167" s="230">
        <f>(SUM('1.  LRAMVA Summary'!J$54:J$80)+SUM('1.  LRAMVA Summary'!J$81:J$82)*(MONTH($E167)-1)/12)*$H167</f>
        <v>-0.69842054875000004</v>
      </c>
      <c r="P167" s="230">
        <f>(SUM('1.  LRAMVA Summary'!K$54:K$80)+SUM('1.  LRAMVA Summary'!K$81:K$82)*(MONTH($E167)-1)/12)*$H167</f>
        <v>1.9280821821821104</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191.60032918109815</v>
      </c>
    </row>
    <row r="168" spans="2:23">
      <c r="E168" s="214">
        <v>44287</v>
      </c>
      <c r="F168" s="214" t="s">
        <v>730</v>
      </c>
      <c r="G168" s="215" t="s">
        <v>66</v>
      </c>
      <c r="H168" s="240">
        <f>H167</f>
        <v>4.75E-4</v>
      </c>
      <c r="I168" s="230">
        <f>(SUM('1.  LRAMVA Summary'!D$54:D$80)+SUM('1.  LRAMVA Summary'!D$81:D$82)*(MONTH($E168)-1)/12)*$H168</f>
        <v>10.708998638945765</v>
      </c>
      <c r="J168" s="230">
        <f>(SUM('1.  LRAMVA Summary'!E$54:E$80)+SUM('1.  LRAMVA Summary'!E$81:E$82)*(MONTH($E168)-1)/12)*$H168</f>
        <v>35.619818901057123</v>
      </c>
      <c r="K168" s="230">
        <f>(SUM('1.  LRAMVA Summary'!F$54:F$80)+SUM('1.  LRAMVA Summary'!F$81:F$82)*(MONTH($E168)-1)/12)*$H168</f>
        <v>151.48667074330214</v>
      </c>
      <c r="L168" s="230">
        <f>(SUM('1.  LRAMVA Summary'!G$54:G$80)+SUM('1.  LRAMVA Summary'!G$81:G$82)*(MONTH($E168)-1)/12)*$H168</f>
        <v>6.054738795039996</v>
      </c>
      <c r="M168" s="230">
        <f>(SUM('1.  LRAMVA Summary'!H$54:H$80)+SUM('1.  LRAMVA Summary'!H$81:H$82)*(MONTH($E168)-1)/12)*$H168</f>
        <v>-4.8924275624999999E-2</v>
      </c>
      <c r="N168" s="230">
        <f>(SUM('1.  LRAMVA Summary'!I$54:I$80)+SUM('1.  LRAMVA Summary'!I$81:I$82)*(MONTH($E168)-1)/12)*$H168</f>
        <v>-0.52481049499999999</v>
      </c>
      <c r="O168" s="230">
        <f>(SUM('1.  LRAMVA Summary'!J$54:J$80)+SUM('1.  LRAMVA Summary'!J$81:J$82)*(MONTH($E168)-1)/12)*$H168</f>
        <v>-0.74855118187499992</v>
      </c>
      <c r="P168" s="230">
        <f>(SUM('1.  LRAMVA Summary'!K$54:K$80)+SUM('1.  LRAMVA Summary'!K$81:K$82)*(MONTH($E168)-1)/12)*$H168</f>
        <v>2.0663710013047996</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204.61431212714982</v>
      </c>
    </row>
    <row r="169" spans="2:23">
      <c r="E169" s="214">
        <v>44317</v>
      </c>
      <c r="F169" s="214" t="s">
        <v>730</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730</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730</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730</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730</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730</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730</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730</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725</v>
      </c>
      <c r="F177" s="216"/>
      <c r="G177" s="217"/>
      <c r="H177" s="218"/>
      <c r="I177" s="219">
        <f>SUM(I164:I176)</f>
        <v>579.36622022542133</v>
      </c>
      <c r="J177" s="219">
        <f>SUM(J164:J176)</f>
        <v>1812.6134166972267</v>
      </c>
      <c r="K177" s="219">
        <f t="shared" ref="K177:V177" si="97">SUM(K164:K176)</f>
        <v>7708.0424803499345</v>
      </c>
      <c r="L177" s="219">
        <f t="shared" si="97"/>
        <v>308.10338043262129</v>
      </c>
      <c r="M177" s="219">
        <f t="shared" si="97"/>
        <v>-2.489652485000001</v>
      </c>
      <c r="N177" s="219">
        <f t="shared" si="97"/>
        <v>-26.706486390833337</v>
      </c>
      <c r="O177" s="219">
        <f t="shared" si="97"/>
        <v>-38.094303241249996</v>
      </c>
      <c r="P177" s="219">
        <f t="shared" si="97"/>
        <v>105.16371840746856</v>
      </c>
      <c r="Q177" s="219">
        <f t="shared" si="97"/>
        <v>0</v>
      </c>
      <c r="R177" s="219">
        <f t="shared" si="97"/>
        <v>0</v>
      </c>
      <c r="S177" s="219">
        <f t="shared" si="97"/>
        <v>0</v>
      </c>
      <c r="T177" s="219">
        <f t="shared" si="97"/>
        <v>0</v>
      </c>
      <c r="U177" s="219">
        <f t="shared" si="97"/>
        <v>0</v>
      </c>
      <c r="V177" s="219">
        <f t="shared" si="97"/>
        <v>0</v>
      </c>
      <c r="W177" s="219">
        <f>SUM(W164:W176)</f>
        <v>10445.998773995589</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726</v>
      </c>
      <c r="F179" s="225"/>
      <c r="G179" s="226"/>
      <c r="H179" s="227"/>
      <c r="I179" s="228">
        <f>I177+I178</f>
        <v>579.36622022542133</v>
      </c>
      <c r="J179" s="228">
        <f t="shared" ref="J179:U179" si="98">J177+J178</f>
        <v>1812.6134166972267</v>
      </c>
      <c r="K179" s="228">
        <f t="shared" si="98"/>
        <v>7708.0424803499345</v>
      </c>
      <c r="L179" s="228">
        <f t="shared" si="98"/>
        <v>308.10338043262129</v>
      </c>
      <c r="M179" s="228">
        <f t="shared" si="98"/>
        <v>-2.489652485000001</v>
      </c>
      <c r="N179" s="228">
        <f t="shared" si="98"/>
        <v>-26.706486390833337</v>
      </c>
      <c r="O179" s="228">
        <f t="shared" si="98"/>
        <v>-38.094303241249996</v>
      </c>
      <c r="P179" s="228">
        <f t="shared" si="98"/>
        <v>105.16371840746856</v>
      </c>
      <c r="Q179" s="228">
        <f t="shared" si="98"/>
        <v>0</v>
      </c>
      <c r="R179" s="228">
        <f t="shared" si="98"/>
        <v>0</v>
      </c>
      <c r="S179" s="228">
        <f t="shared" si="98"/>
        <v>0</v>
      </c>
      <c r="T179" s="228">
        <f t="shared" si="98"/>
        <v>0</v>
      </c>
      <c r="U179" s="228">
        <f t="shared" si="98"/>
        <v>0</v>
      </c>
      <c r="V179" s="228">
        <f>V177+V178</f>
        <v>0</v>
      </c>
      <c r="W179" s="228">
        <f>W177+W178</f>
        <v>10445.998773995589</v>
      </c>
    </row>
    <row r="180" spans="5:23">
      <c r="E180" s="214">
        <v>44562</v>
      </c>
      <c r="F180" s="214" t="s">
        <v>731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727</v>
      </c>
      <c r="F192" s="216"/>
      <c r="G192" s="217"/>
      <c r="H192" s="218"/>
      <c r="I192" s="219">
        <f>SUM(I179:I191)</f>
        <v>579.36622022542133</v>
      </c>
      <c r="J192" s="219">
        <f>SUM(J179:J191)</f>
        <v>1812.6134166972267</v>
      </c>
      <c r="K192" s="219">
        <f t="shared" ref="K192:V192" si="100">SUM(K179:K191)</f>
        <v>7708.0424803499345</v>
      </c>
      <c r="L192" s="219">
        <f t="shared" si="100"/>
        <v>308.10338043262129</v>
      </c>
      <c r="M192" s="219">
        <f t="shared" si="100"/>
        <v>-2.489652485000001</v>
      </c>
      <c r="N192" s="219">
        <f t="shared" si="100"/>
        <v>-26.706486390833337</v>
      </c>
      <c r="O192" s="219">
        <f t="shared" si="100"/>
        <v>-38.094303241249996</v>
      </c>
      <c r="P192" s="219">
        <f t="shared" si="100"/>
        <v>105.16371840746856</v>
      </c>
      <c r="Q192" s="219">
        <f t="shared" si="100"/>
        <v>0</v>
      </c>
      <c r="R192" s="219">
        <f t="shared" si="100"/>
        <v>0</v>
      </c>
      <c r="S192" s="219">
        <f t="shared" si="100"/>
        <v>0</v>
      </c>
      <c r="T192" s="219">
        <f t="shared" si="100"/>
        <v>0</v>
      </c>
      <c r="U192" s="219">
        <f t="shared" si="100"/>
        <v>0</v>
      </c>
      <c r="V192" s="219">
        <f t="shared" si="100"/>
        <v>0</v>
      </c>
      <c r="W192" s="219">
        <f>SUM(W179:W191)</f>
        <v>10445.998773995589</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728</v>
      </c>
      <c r="F194" s="225"/>
      <c r="G194" s="226"/>
      <c r="H194" s="227"/>
      <c r="I194" s="228">
        <f>I192+I193</f>
        <v>579.36622022542133</v>
      </c>
      <c r="J194" s="228">
        <f t="shared" ref="J194:U194" si="101">J192+J193</f>
        <v>1812.6134166972267</v>
      </c>
      <c r="K194" s="228">
        <f t="shared" si="101"/>
        <v>7708.0424803499345</v>
      </c>
      <c r="L194" s="228">
        <f t="shared" si="101"/>
        <v>308.10338043262129</v>
      </c>
      <c r="M194" s="228">
        <f t="shared" si="101"/>
        <v>-2.489652485000001</v>
      </c>
      <c r="N194" s="228">
        <f t="shared" si="101"/>
        <v>-26.706486390833337</v>
      </c>
      <c r="O194" s="228">
        <f t="shared" si="101"/>
        <v>-38.094303241249996</v>
      </c>
      <c r="P194" s="228">
        <f t="shared" si="101"/>
        <v>105.16371840746856</v>
      </c>
      <c r="Q194" s="228">
        <f t="shared" si="101"/>
        <v>0</v>
      </c>
      <c r="R194" s="228">
        <f t="shared" si="101"/>
        <v>0</v>
      </c>
      <c r="S194" s="228">
        <f t="shared" si="101"/>
        <v>0</v>
      </c>
      <c r="T194" s="228">
        <f t="shared" si="101"/>
        <v>0</v>
      </c>
      <c r="U194" s="228">
        <f t="shared" si="101"/>
        <v>0</v>
      </c>
      <c r="V194" s="228">
        <f>V192+V193</f>
        <v>0</v>
      </c>
      <c r="W194" s="228">
        <f>W192+W193</f>
        <v>10445.998773995589</v>
      </c>
    </row>
    <row r="195" spans="5:23">
      <c r="E195" s="214">
        <v>44927</v>
      </c>
      <c r="F195" s="214" t="s">
        <v>732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729</v>
      </c>
      <c r="F207" s="216"/>
      <c r="G207" s="217"/>
      <c r="H207" s="218"/>
      <c r="I207" s="219">
        <f>SUM(I194:I206)</f>
        <v>579.36622022542133</v>
      </c>
      <c r="J207" s="219">
        <f>SUM(J194:J206)</f>
        <v>1812.6134166972267</v>
      </c>
      <c r="K207" s="219">
        <f t="shared" ref="K207:V207" si="103">SUM(K194:K206)</f>
        <v>7708.0424803499345</v>
      </c>
      <c r="L207" s="219">
        <f t="shared" si="103"/>
        <v>308.10338043262129</v>
      </c>
      <c r="M207" s="219">
        <f t="shared" si="103"/>
        <v>-2.489652485000001</v>
      </c>
      <c r="N207" s="219">
        <f t="shared" si="103"/>
        <v>-26.706486390833337</v>
      </c>
      <c r="O207" s="219">
        <f t="shared" si="103"/>
        <v>-38.094303241249996</v>
      </c>
      <c r="P207" s="219">
        <f t="shared" si="103"/>
        <v>105.16371840746856</v>
      </c>
      <c r="Q207" s="219">
        <f t="shared" si="103"/>
        <v>0</v>
      </c>
      <c r="R207" s="219">
        <f t="shared" si="103"/>
        <v>0</v>
      </c>
      <c r="S207" s="219">
        <f t="shared" si="103"/>
        <v>0</v>
      </c>
      <c r="T207" s="219">
        <f t="shared" si="103"/>
        <v>0</v>
      </c>
      <c r="U207" s="219">
        <f t="shared" si="103"/>
        <v>0</v>
      </c>
      <c r="V207" s="219">
        <f t="shared" si="103"/>
        <v>0</v>
      </c>
      <c r="W207" s="219">
        <f>SUM(W194:W206)</f>
        <v>10445.998773995589</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747</v>
      </c>
      <c r="F209" s="225"/>
      <c r="G209" s="226"/>
      <c r="H209" s="227"/>
      <c r="I209" s="228">
        <f>I207+I208</f>
        <v>579.36622022542133</v>
      </c>
      <c r="J209" s="228">
        <f t="shared" ref="J209:U209" si="104">J207+J208</f>
        <v>1812.6134166972267</v>
      </c>
      <c r="K209" s="228">
        <f t="shared" si="104"/>
        <v>7708.0424803499345</v>
      </c>
      <c r="L209" s="228">
        <f t="shared" si="104"/>
        <v>308.10338043262129</v>
      </c>
      <c r="M209" s="228">
        <f t="shared" si="104"/>
        <v>-2.489652485000001</v>
      </c>
      <c r="N209" s="228">
        <f t="shared" si="104"/>
        <v>-26.706486390833337</v>
      </c>
      <c r="O209" s="228">
        <f t="shared" si="104"/>
        <v>-38.094303241249996</v>
      </c>
      <c r="P209" s="228">
        <f t="shared" si="104"/>
        <v>105.16371840746856</v>
      </c>
      <c r="Q209" s="228">
        <f t="shared" si="104"/>
        <v>0</v>
      </c>
      <c r="R209" s="228">
        <f t="shared" si="104"/>
        <v>0</v>
      </c>
      <c r="S209" s="228">
        <f t="shared" si="104"/>
        <v>0</v>
      </c>
      <c r="T209" s="228">
        <f t="shared" si="104"/>
        <v>0</v>
      </c>
      <c r="U209" s="228">
        <f t="shared" si="104"/>
        <v>0</v>
      </c>
      <c r="V209" s="228">
        <f>V207+V208</f>
        <v>0</v>
      </c>
      <c r="W209" s="228">
        <f>W207+W208</f>
        <v>10445.998773995589</v>
      </c>
    </row>
    <row r="210" spans="5:23">
      <c r="E210" s="214">
        <v>45292</v>
      </c>
      <c r="F210" s="214" t="s">
        <v>751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749</v>
      </c>
      <c r="F222" s="216"/>
      <c r="G222" s="217"/>
      <c r="H222" s="218"/>
      <c r="I222" s="219">
        <f>SUM(I209:I221)</f>
        <v>579.36622022542133</v>
      </c>
      <c r="J222" s="219">
        <f>SUM(J209:J221)</f>
        <v>1812.6134166972267</v>
      </c>
      <c r="K222" s="219">
        <f t="shared" ref="K222:V222" si="106">SUM(K209:K221)</f>
        <v>7708.0424803499345</v>
      </c>
      <c r="L222" s="219">
        <f t="shared" si="106"/>
        <v>308.10338043262129</v>
      </c>
      <c r="M222" s="219">
        <f t="shared" si="106"/>
        <v>-2.489652485000001</v>
      </c>
      <c r="N222" s="219">
        <f t="shared" si="106"/>
        <v>-26.706486390833337</v>
      </c>
      <c r="O222" s="219">
        <f t="shared" si="106"/>
        <v>-38.094303241249996</v>
      </c>
      <c r="P222" s="219">
        <f t="shared" si="106"/>
        <v>105.16371840746856</v>
      </c>
      <c r="Q222" s="219">
        <f t="shared" si="106"/>
        <v>0</v>
      </c>
      <c r="R222" s="219">
        <f t="shared" si="106"/>
        <v>0</v>
      </c>
      <c r="S222" s="219">
        <f t="shared" si="106"/>
        <v>0</v>
      </c>
      <c r="T222" s="219">
        <f t="shared" si="106"/>
        <v>0</v>
      </c>
      <c r="U222" s="219">
        <f t="shared" si="106"/>
        <v>0</v>
      </c>
      <c r="V222" s="219">
        <f t="shared" si="106"/>
        <v>0</v>
      </c>
      <c r="W222" s="219">
        <f>SUM(W209:W221)</f>
        <v>10445.998773995589</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748</v>
      </c>
      <c r="F224" s="225"/>
      <c r="G224" s="226"/>
      <c r="H224" s="227"/>
      <c r="I224" s="228">
        <f>I222+I223</f>
        <v>579.36622022542133</v>
      </c>
      <c r="J224" s="228">
        <f t="shared" ref="J224:U224" si="107">J222+J223</f>
        <v>1812.6134166972267</v>
      </c>
      <c r="K224" s="228">
        <f t="shared" si="107"/>
        <v>7708.0424803499345</v>
      </c>
      <c r="L224" s="228">
        <f t="shared" si="107"/>
        <v>308.10338043262129</v>
      </c>
      <c r="M224" s="228">
        <f t="shared" si="107"/>
        <v>-2.489652485000001</v>
      </c>
      <c r="N224" s="228">
        <f t="shared" si="107"/>
        <v>-26.706486390833337</v>
      </c>
      <c r="O224" s="228">
        <f t="shared" si="107"/>
        <v>-38.094303241249996</v>
      </c>
      <c r="P224" s="228">
        <f t="shared" si="107"/>
        <v>105.16371840746856</v>
      </c>
      <c r="Q224" s="228">
        <f t="shared" si="107"/>
        <v>0</v>
      </c>
      <c r="R224" s="228">
        <f t="shared" si="107"/>
        <v>0</v>
      </c>
      <c r="S224" s="228">
        <f t="shared" si="107"/>
        <v>0</v>
      </c>
      <c r="T224" s="228">
        <f t="shared" si="107"/>
        <v>0</v>
      </c>
      <c r="U224" s="228">
        <f t="shared" si="107"/>
        <v>0</v>
      </c>
      <c r="V224" s="228">
        <f>V222+V223</f>
        <v>0</v>
      </c>
      <c r="W224" s="228">
        <f>W222+W223</f>
        <v>10445.998773995589</v>
      </c>
    </row>
    <row r="225" spans="5:23">
      <c r="E225" s="214">
        <v>45658</v>
      </c>
      <c r="F225" s="214" t="s">
        <v>752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750</v>
      </c>
      <c r="F237" s="216"/>
      <c r="G237" s="217"/>
      <c r="H237" s="218"/>
      <c r="I237" s="219">
        <f>SUM(I224:I236)</f>
        <v>579.36622022542133</v>
      </c>
      <c r="J237" s="219">
        <f>SUM(J224:J236)</f>
        <v>1812.6134166972267</v>
      </c>
      <c r="K237" s="219">
        <f t="shared" ref="K237:U237" si="109">SUM(K224:K236)</f>
        <v>7708.0424803499345</v>
      </c>
      <c r="L237" s="219">
        <f t="shared" si="109"/>
        <v>308.10338043262129</v>
      </c>
      <c r="M237" s="219">
        <f>SUM(M224:M236)</f>
        <v>-2.489652485000001</v>
      </c>
      <c r="N237" s="219">
        <f t="shared" si="109"/>
        <v>-26.706486390833337</v>
      </c>
      <c r="O237" s="219">
        <f t="shared" si="109"/>
        <v>-38.094303241249996</v>
      </c>
      <c r="P237" s="219">
        <f t="shared" si="109"/>
        <v>105.16371840746856</v>
      </c>
      <c r="Q237" s="219">
        <f t="shared" si="109"/>
        <v>0</v>
      </c>
      <c r="R237" s="219">
        <f t="shared" si="109"/>
        <v>0</v>
      </c>
      <c r="S237" s="219">
        <f t="shared" si="109"/>
        <v>0</v>
      </c>
      <c r="T237" s="219">
        <f t="shared" si="109"/>
        <v>0</v>
      </c>
      <c r="U237" s="219">
        <f t="shared" si="109"/>
        <v>0</v>
      </c>
      <c r="V237" s="219">
        <f>SUM(V224:V236)</f>
        <v>0</v>
      </c>
      <c r="W237" s="219">
        <f>SUM(W224:W236)</f>
        <v>10445.998773995589</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63"/>
  <sheetViews>
    <sheetView tabSelected="1" topLeftCell="A20" zoomScale="90" zoomScaleNormal="90" workbookViewId="0">
      <selection activeCell="A163" sqref="A1:BT16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611</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605</v>
      </c>
      <c r="C17" s="90"/>
      <c r="D17" s="611" t="s">
        <v>583</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618</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617</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619</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2" t="s">
        <v>629</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588</v>
      </c>
      <c r="H23" s="10"/>
      <c r="I23" s="10"/>
      <c r="J23" s="10"/>
    </row>
    <row r="24" spans="2:73" s="670" customFormat="1" ht="21" customHeight="1">
      <c r="B24" s="701" t="s">
        <v>592</v>
      </c>
      <c r="C24" s="921" t="s">
        <v>593</v>
      </c>
      <c r="D24" s="921"/>
      <c r="E24" s="921"/>
      <c r="F24" s="921"/>
      <c r="G24" s="921"/>
      <c r="H24" s="678" t="s">
        <v>590</v>
      </c>
      <c r="I24" s="678" t="s">
        <v>589</v>
      </c>
      <c r="J24" s="678" t="s">
        <v>591</v>
      </c>
      <c r="K24" s="669"/>
      <c r="L24" s="670" t="s">
        <v>593</v>
      </c>
      <c r="AQ24" s="670" t="s">
        <v>593</v>
      </c>
      <c r="BU24" s="669"/>
    </row>
    <row r="25" spans="2:73" s="250" customFormat="1" ht="49.5" customHeight="1">
      <c r="B25" s="245" t="s">
        <v>473</v>
      </c>
      <c r="C25" s="245" t="s">
        <v>211</v>
      </c>
      <c r="D25" s="628" t="s">
        <v>474</v>
      </c>
      <c r="E25" s="245" t="s">
        <v>208</v>
      </c>
      <c r="F25" s="245" t="s">
        <v>475</v>
      </c>
      <c r="G25" s="245" t="s">
        <v>476</v>
      </c>
      <c r="H25" s="628" t="s">
        <v>477</v>
      </c>
      <c r="I25" s="636" t="s">
        <v>581</v>
      </c>
      <c r="J25" s="643" t="s">
        <v>582</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58" t="s">
        <v>777</v>
      </c>
      <c r="C27" s="758" t="s">
        <v>778</v>
      </c>
      <c r="D27" s="758" t="s">
        <v>2</v>
      </c>
      <c r="E27" s="758" t="s">
        <v>754</v>
      </c>
      <c r="F27" s="758" t="s">
        <v>29</v>
      </c>
      <c r="G27" s="758" t="s">
        <v>779</v>
      </c>
      <c r="H27" s="758">
        <v>2011</v>
      </c>
      <c r="I27" s="644" t="s">
        <v>569</v>
      </c>
      <c r="J27" s="644" t="s">
        <v>587</v>
      </c>
      <c r="K27" s="633"/>
      <c r="L27" s="695">
        <v>3.1874457525847388</v>
      </c>
      <c r="M27" s="696">
        <v>3.1874457525847388</v>
      </c>
      <c r="N27" s="696">
        <v>3.1874457525847388</v>
      </c>
      <c r="O27" s="696">
        <v>1.097541467086852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3"/>
      <c r="AQ27" s="695">
        <v>3825.890381550802</v>
      </c>
      <c r="AR27" s="696">
        <v>3825.890381550802</v>
      </c>
      <c r="AS27" s="696">
        <v>3825.890381550802</v>
      </c>
      <c r="AT27" s="696">
        <v>1956.9842361982471</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75">
      <c r="B28" s="758" t="s">
        <v>777</v>
      </c>
      <c r="C28" s="758" t="s">
        <v>778</v>
      </c>
      <c r="D28" s="758" t="s">
        <v>1</v>
      </c>
      <c r="E28" s="758" t="s">
        <v>754</v>
      </c>
      <c r="F28" s="758" t="s">
        <v>29</v>
      </c>
      <c r="G28" s="758" t="s">
        <v>779</v>
      </c>
      <c r="H28" s="758">
        <v>2011</v>
      </c>
      <c r="I28" s="644" t="s">
        <v>569</v>
      </c>
      <c r="J28" s="644" t="s">
        <v>587</v>
      </c>
      <c r="K28" s="633"/>
      <c r="L28" s="695">
        <v>41.105799986752402</v>
      </c>
      <c r="M28" s="696">
        <v>41.105799986752402</v>
      </c>
      <c r="N28" s="696">
        <v>41.105799986752402</v>
      </c>
      <c r="O28" s="696">
        <v>39.750639795766361</v>
      </c>
      <c r="P28" s="696">
        <v>26.358141246264015</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3"/>
      <c r="AQ28" s="695">
        <v>288761.7718260308</v>
      </c>
      <c r="AR28" s="696">
        <v>288761.7718260308</v>
      </c>
      <c r="AS28" s="696">
        <v>288761.7718260308</v>
      </c>
      <c r="AT28" s="696">
        <v>287549.91383499955</v>
      </c>
      <c r="AU28" s="696">
        <v>200473.05071155936</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758" t="s">
        <v>777</v>
      </c>
      <c r="C29" s="758" t="s">
        <v>778</v>
      </c>
      <c r="D29" s="759" t="s">
        <v>5</v>
      </c>
      <c r="E29" s="759" t="s">
        <v>754</v>
      </c>
      <c r="F29" s="758" t="s">
        <v>29</v>
      </c>
      <c r="G29" s="759" t="s">
        <v>779</v>
      </c>
      <c r="H29" s="759">
        <v>2011</v>
      </c>
      <c r="I29" s="644" t="s">
        <v>569</v>
      </c>
      <c r="J29" s="644" t="s">
        <v>587</v>
      </c>
      <c r="K29" s="633"/>
      <c r="L29" s="695">
        <v>10.86307615494947</v>
      </c>
      <c r="M29" s="696">
        <v>10.86307615494947</v>
      </c>
      <c r="N29" s="696">
        <v>10.86307615494947</v>
      </c>
      <c r="O29" s="696">
        <v>10.86307615494947</v>
      </c>
      <c r="P29" s="696">
        <v>10.106412904361958</v>
      </c>
      <c r="Q29" s="696">
        <v>9.2797901759809207</v>
      </c>
      <c r="R29" s="696">
        <v>7.5062620942673615</v>
      </c>
      <c r="S29" s="696">
        <v>7.4573898426380127</v>
      </c>
      <c r="T29" s="696">
        <v>9.040675821606559</v>
      </c>
      <c r="U29" s="696">
        <v>4.2885918017732747</v>
      </c>
      <c r="V29" s="696">
        <v>0.60987864459396934</v>
      </c>
      <c r="W29" s="696">
        <v>0.60962496458255766</v>
      </c>
      <c r="X29" s="696">
        <v>0.60962496458255766</v>
      </c>
      <c r="Y29" s="696">
        <v>0.56583998172015249</v>
      </c>
      <c r="Z29" s="696">
        <v>0.56583998172015249</v>
      </c>
      <c r="AA29" s="696">
        <v>0.47758992036717801</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3"/>
      <c r="AQ29" s="695">
        <v>189855.7636330871</v>
      </c>
      <c r="AR29" s="696">
        <v>189855.7636330871</v>
      </c>
      <c r="AS29" s="696">
        <v>189855.7636330871</v>
      </c>
      <c r="AT29" s="696">
        <v>189855.7636330871</v>
      </c>
      <c r="AU29" s="696">
        <v>173514.18606827583</v>
      </c>
      <c r="AV29" s="696">
        <v>155661.70093412115</v>
      </c>
      <c r="AW29" s="696">
        <v>117358.99931858764</v>
      </c>
      <c r="AX29" s="696">
        <v>116930.87839431454</v>
      </c>
      <c r="AY29" s="696">
        <v>151124.94109328045</v>
      </c>
      <c r="AZ29" s="696">
        <v>48494.676514804552</v>
      </c>
      <c r="BA29" s="696">
        <v>17461.364099916893</v>
      </c>
      <c r="BB29" s="696">
        <v>15370.750605022977</v>
      </c>
      <c r="BC29" s="696">
        <v>15370.750605022977</v>
      </c>
      <c r="BD29" s="696">
        <v>11351.944919263413</v>
      </c>
      <c r="BE29" s="696">
        <v>11351.944919263413</v>
      </c>
      <c r="BF29" s="696">
        <v>10314.459862815362</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75">
      <c r="B30" s="758" t="s">
        <v>777</v>
      </c>
      <c r="C30" s="758" t="s">
        <v>778</v>
      </c>
      <c r="D30" s="759" t="s">
        <v>4</v>
      </c>
      <c r="E30" s="759" t="s">
        <v>754</v>
      </c>
      <c r="F30" s="758" t="s">
        <v>29</v>
      </c>
      <c r="G30" s="759" t="s">
        <v>779</v>
      </c>
      <c r="H30" s="759">
        <v>2011</v>
      </c>
      <c r="I30" s="644" t="s">
        <v>569</v>
      </c>
      <c r="J30" s="644" t="s">
        <v>587</v>
      </c>
      <c r="K30" s="633"/>
      <c r="L30" s="695">
        <v>7.4855600043947499</v>
      </c>
      <c r="M30" s="696">
        <v>7.4855600043947499</v>
      </c>
      <c r="N30" s="696">
        <v>7.4855600043947499</v>
      </c>
      <c r="O30" s="696">
        <v>7.4855600043947499</v>
      </c>
      <c r="P30" s="696">
        <v>7.0318085924800089</v>
      </c>
      <c r="Q30" s="696">
        <v>6.5361042883097165</v>
      </c>
      <c r="R30" s="696">
        <v>5.5082103200567172</v>
      </c>
      <c r="S30" s="696">
        <v>5.4503393681273611</v>
      </c>
      <c r="T30" s="696">
        <v>6.3997950842123945</v>
      </c>
      <c r="U30" s="696">
        <v>3.5500930115101648</v>
      </c>
      <c r="V30" s="696">
        <v>0.44049377551234969</v>
      </c>
      <c r="W30" s="696">
        <v>0.44022224505385393</v>
      </c>
      <c r="X30" s="696">
        <v>0.44022224505385393</v>
      </c>
      <c r="Y30" s="696">
        <v>0.43175327469245273</v>
      </c>
      <c r="Z30" s="696">
        <v>0.43175327469245273</v>
      </c>
      <c r="AA30" s="696">
        <v>0.41005389783307167</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3"/>
      <c r="AQ30" s="695">
        <v>121767.38778038583</v>
      </c>
      <c r="AR30" s="696">
        <v>121767.38778038583</v>
      </c>
      <c r="AS30" s="696">
        <v>121767.38778038583</v>
      </c>
      <c r="AT30" s="696">
        <v>121767.38778038583</v>
      </c>
      <c r="AU30" s="696">
        <v>111967.76570651082</v>
      </c>
      <c r="AV30" s="696">
        <v>101262.09137976122</v>
      </c>
      <c r="AW30" s="696">
        <v>79062.772201030486</v>
      </c>
      <c r="AX30" s="696">
        <v>78555.822662129314</v>
      </c>
      <c r="AY30" s="696">
        <v>99061.119062753918</v>
      </c>
      <c r="AZ30" s="696">
        <v>37516.399636366077</v>
      </c>
      <c r="BA30" s="696">
        <v>12126.039785311248</v>
      </c>
      <c r="BB30" s="696">
        <v>9888.3181861721423</v>
      </c>
      <c r="BC30" s="696">
        <v>9888.3181861721423</v>
      </c>
      <c r="BD30" s="696">
        <v>9110.9935416042899</v>
      </c>
      <c r="BE30" s="696">
        <v>9110.9935416042899</v>
      </c>
      <c r="BF30" s="696">
        <v>8855.8914047819944</v>
      </c>
      <c r="BG30" s="696">
        <v>0</v>
      </c>
      <c r="BH30" s="696">
        <v>0</v>
      </c>
      <c r="BI30" s="696">
        <v>0</v>
      </c>
      <c r="BJ30" s="696">
        <v>0</v>
      </c>
      <c r="BK30" s="696">
        <v>0</v>
      </c>
      <c r="BL30" s="696">
        <v>0</v>
      </c>
      <c r="BM30" s="696">
        <v>0</v>
      </c>
      <c r="BN30" s="696">
        <v>0</v>
      </c>
      <c r="BO30" s="696">
        <v>0</v>
      </c>
      <c r="BP30" s="696">
        <v>0</v>
      </c>
      <c r="BQ30" s="696">
        <v>0</v>
      </c>
      <c r="BR30" s="696">
        <v>0</v>
      </c>
      <c r="BS30" s="696">
        <v>0</v>
      </c>
      <c r="BT30" s="697">
        <v>0</v>
      </c>
      <c r="BU30" s="16"/>
    </row>
    <row r="31" spans="2:73" s="17" customFormat="1" ht="15.75">
      <c r="B31" s="758" t="s">
        <v>777</v>
      </c>
      <c r="C31" s="758" t="s">
        <v>778</v>
      </c>
      <c r="D31" s="759" t="s">
        <v>3</v>
      </c>
      <c r="E31" s="759" t="s">
        <v>754</v>
      </c>
      <c r="F31" s="758" t="s">
        <v>29</v>
      </c>
      <c r="G31" s="759" t="s">
        <v>779</v>
      </c>
      <c r="H31" s="759">
        <v>2011</v>
      </c>
      <c r="I31" s="644" t="s">
        <v>569</v>
      </c>
      <c r="J31" s="644" t="s">
        <v>587</v>
      </c>
      <c r="K31" s="633"/>
      <c r="L31" s="695">
        <v>405.03198609872021</v>
      </c>
      <c r="M31" s="696">
        <v>405.03198609872021</v>
      </c>
      <c r="N31" s="696">
        <v>405.03198609872021</v>
      </c>
      <c r="O31" s="696">
        <v>405.03198609872021</v>
      </c>
      <c r="P31" s="696">
        <v>405.03198609872021</v>
      </c>
      <c r="Q31" s="696">
        <v>405.03198609872021</v>
      </c>
      <c r="R31" s="696">
        <v>405.03198609872021</v>
      </c>
      <c r="S31" s="696">
        <v>405.03198609872021</v>
      </c>
      <c r="T31" s="696">
        <v>405.03198609872021</v>
      </c>
      <c r="U31" s="696">
        <v>405.03198609872021</v>
      </c>
      <c r="V31" s="696">
        <v>405.03198609872021</v>
      </c>
      <c r="W31" s="696">
        <v>405.03198609872021</v>
      </c>
      <c r="X31" s="696">
        <v>405.03198609872021</v>
      </c>
      <c r="Y31" s="696">
        <v>405.03198609872021</v>
      </c>
      <c r="Z31" s="696">
        <v>405.03198609872021</v>
      </c>
      <c r="AA31" s="696">
        <v>405.03198609872021</v>
      </c>
      <c r="AB31" s="696">
        <v>405.03198609872021</v>
      </c>
      <c r="AC31" s="696">
        <v>405.03198609872021</v>
      </c>
      <c r="AD31" s="696">
        <v>332.7705505392907</v>
      </c>
      <c r="AE31" s="696">
        <v>0</v>
      </c>
      <c r="AF31" s="696">
        <v>0</v>
      </c>
      <c r="AG31" s="696">
        <v>0</v>
      </c>
      <c r="AH31" s="696">
        <v>0</v>
      </c>
      <c r="AI31" s="696">
        <v>0</v>
      </c>
      <c r="AJ31" s="696">
        <v>0</v>
      </c>
      <c r="AK31" s="696">
        <v>0</v>
      </c>
      <c r="AL31" s="696">
        <v>0</v>
      </c>
      <c r="AM31" s="696">
        <v>0</v>
      </c>
      <c r="AN31" s="696">
        <v>0</v>
      </c>
      <c r="AO31" s="697">
        <v>0</v>
      </c>
      <c r="AP31" s="633"/>
      <c r="AQ31" s="695">
        <v>748429.0923224577</v>
      </c>
      <c r="AR31" s="696">
        <v>748429.0923224577</v>
      </c>
      <c r="AS31" s="696">
        <v>748429.0923224577</v>
      </c>
      <c r="AT31" s="696">
        <v>748429.0923224577</v>
      </c>
      <c r="AU31" s="696">
        <v>748429.0923224577</v>
      </c>
      <c r="AV31" s="696">
        <v>748429.0923224577</v>
      </c>
      <c r="AW31" s="696">
        <v>748429.0923224577</v>
      </c>
      <c r="AX31" s="696">
        <v>748429.0923224577</v>
      </c>
      <c r="AY31" s="696">
        <v>748429.0923224577</v>
      </c>
      <c r="AZ31" s="696">
        <v>748429.0923224577</v>
      </c>
      <c r="BA31" s="696">
        <v>748429.0923224577</v>
      </c>
      <c r="BB31" s="696">
        <v>748429.0923224577</v>
      </c>
      <c r="BC31" s="696">
        <v>748429.0923224577</v>
      </c>
      <c r="BD31" s="696">
        <v>748429.0923224577</v>
      </c>
      <c r="BE31" s="696">
        <v>748429.0923224577</v>
      </c>
      <c r="BF31" s="696">
        <v>748429.0923224577</v>
      </c>
      <c r="BG31" s="696">
        <v>748429.0923224577</v>
      </c>
      <c r="BH31" s="696">
        <v>748429.0923224577</v>
      </c>
      <c r="BI31" s="696">
        <v>683803.80504368281</v>
      </c>
      <c r="BJ31" s="696">
        <v>0</v>
      </c>
      <c r="BK31" s="696">
        <v>0</v>
      </c>
      <c r="BL31" s="696">
        <v>0</v>
      </c>
      <c r="BM31" s="696">
        <v>0</v>
      </c>
      <c r="BN31" s="696">
        <v>0</v>
      </c>
      <c r="BO31" s="696">
        <v>0</v>
      </c>
      <c r="BP31" s="696">
        <v>0</v>
      </c>
      <c r="BQ31" s="696">
        <v>0</v>
      </c>
      <c r="BR31" s="696">
        <v>0</v>
      </c>
      <c r="BS31" s="696">
        <v>0</v>
      </c>
      <c r="BT31" s="697">
        <v>0</v>
      </c>
      <c r="BU31" s="16"/>
    </row>
    <row r="32" spans="2:73" s="17" customFormat="1" ht="15.75">
      <c r="B32" s="758" t="s">
        <v>777</v>
      </c>
      <c r="C32" s="759" t="s">
        <v>780</v>
      </c>
      <c r="D32" s="759" t="s">
        <v>781</v>
      </c>
      <c r="E32" s="759" t="s">
        <v>754</v>
      </c>
      <c r="F32" s="759" t="s">
        <v>782</v>
      </c>
      <c r="G32" s="759" t="s">
        <v>783</v>
      </c>
      <c r="H32" s="759">
        <v>2011</v>
      </c>
      <c r="I32" s="644" t="s">
        <v>569</v>
      </c>
      <c r="J32" s="644" t="s">
        <v>587</v>
      </c>
      <c r="K32" s="633"/>
      <c r="L32" s="695">
        <v>401.98910000000001</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3"/>
      <c r="AQ32" s="695">
        <v>15694.85</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7"/>
      <c r="BU32" s="16"/>
    </row>
    <row r="33" spans="2:73" s="17" customFormat="1" ht="15.75">
      <c r="B33" s="758" t="s">
        <v>777</v>
      </c>
      <c r="C33" s="759" t="s">
        <v>780</v>
      </c>
      <c r="D33" s="759" t="s">
        <v>21</v>
      </c>
      <c r="E33" s="759" t="s">
        <v>754</v>
      </c>
      <c r="F33" s="759" t="s">
        <v>782</v>
      </c>
      <c r="G33" s="759" t="s">
        <v>779</v>
      </c>
      <c r="H33" s="759">
        <v>2011</v>
      </c>
      <c r="I33" s="644" t="s">
        <v>569</v>
      </c>
      <c r="J33" s="644" t="s">
        <v>587</v>
      </c>
      <c r="K33" s="633"/>
      <c r="L33" s="695">
        <v>91.55723199671263</v>
      </c>
      <c r="M33" s="696">
        <v>91.384408590482195</v>
      </c>
      <c r="N33" s="696">
        <v>91.384408590482195</v>
      </c>
      <c r="O33" s="696">
        <v>80.420491699224044</v>
      </c>
      <c r="P33" s="696">
        <v>80.207651562004486</v>
      </c>
      <c r="Q33" s="696">
        <v>80.165953554428313</v>
      </c>
      <c r="R33" s="696">
        <v>10.919071146021968</v>
      </c>
      <c r="S33" s="696">
        <v>10.919071146021968</v>
      </c>
      <c r="T33" s="696">
        <v>10.919071146021968</v>
      </c>
      <c r="U33" s="696">
        <v>10.919071146021968</v>
      </c>
      <c r="V33" s="696">
        <v>10.234690457349487</v>
      </c>
      <c r="W33" s="696">
        <v>10.234690457349487</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3"/>
      <c r="AQ33" s="695">
        <v>238083.68999104682</v>
      </c>
      <c r="AR33" s="696">
        <v>237600.97397918478</v>
      </c>
      <c r="AS33" s="696">
        <v>237600.97397918478</v>
      </c>
      <c r="AT33" s="696">
        <v>205599.2253797559</v>
      </c>
      <c r="AU33" s="696">
        <v>205004.7379521339</v>
      </c>
      <c r="AV33" s="696">
        <v>204888.27053398266</v>
      </c>
      <c r="AW33" s="696">
        <v>30464.544630472614</v>
      </c>
      <c r="AX33" s="696">
        <v>30464.544630472614</v>
      </c>
      <c r="AY33" s="696">
        <v>30464.544630472614</v>
      </c>
      <c r="AZ33" s="696">
        <v>30464.544630472614</v>
      </c>
      <c r="BA33" s="696">
        <v>25964.349692259864</v>
      </c>
      <c r="BB33" s="696">
        <v>25964.349692259864</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75">
      <c r="B34" s="758" t="s">
        <v>777</v>
      </c>
      <c r="C34" s="759" t="s">
        <v>780</v>
      </c>
      <c r="D34" s="759" t="s">
        <v>22</v>
      </c>
      <c r="E34" s="759" t="s">
        <v>754</v>
      </c>
      <c r="F34" s="759" t="s">
        <v>782</v>
      </c>
      <c r="G34" s="759" t="s">
        <v>779</v>
      </c>
      <c r="H34" s="759">
        <v>2011</v>
      </c>
      <c r="I34" s="644" t="s">
        <v>569</v>
      </c>
      <c r="J34" s="644" t="s">
        <v>587</v>
      </c>
      <c r="K34" s="633"/>
      <c r="L34" s="695">
        <v>57.479417571602184</v>
      </c>
      <c r="M34" s="696">
        <v>57.479417571602184</v>
      </c>
      <c r="N34" s="696">
        <v>57.479417571602184</v>
      </c>
      <c r="O34" s="696">
        <v>57.479417571602184</v>
      </c>
      <c r="P34" s="696">
        <v>57.479417571602184</v>
      </c>
      <c r="Q34" s="696">
        <v>57.479417571602184</v>
      </c>
      <c r="R34" s="696">
        <v>57.479417571602184</v>
      </c>
      <c r="S34" s="696">
        <v>57.479417571602184</v>
      </c>
      <c r="T34" s="696">
        <v>30.600382580159575</v>
      </c>
      <c r="U34" s="696">
        <v>30.600382580159575</v>
      </c>
      <c r="V34" s="696">
        <v>30.600382580159575</v>
      </c>
      <c r="W34" s="696">
        <v>30.600382580159575</v>
      </c>
      <c r="X34" s="696">
        <v>1.2378075927495631</v>
      </c>
      <c r="Y34" s="696">
        <v>1.2378075927495631</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3"/>
      <c r="AQ34" s="695">
        <v>325703.34450750484</v>
      </c>
      <c r="AR34" s="696">
        <v>325703.34450750484</v>
      </c>
      <c r="AS34" s="696">
        <v>325703.34450750484</v>
      </c>
      <c r="AT34" s="696">
        <v>325703.34450750484</v>
      </c>
      <c r="AU34" s="696">
        <v>325703.34450750484</v>
      </c>
      <c r="AV34" s="696">
        <v>325703.34450750484</v>
      </c>
      <c r="AW34" s="696">
        <v>325703.34450750484</v>
      </c>
      <c r="AX34" s="696">
        <v>325703.34450750484</v>
      </c>
      <c r="AY34" s="696">
        <v>210010.64542834533</v>
      </c>
      <c r="AZ34" s="696">
        <v>210010.64542834533</v>
      </c>
      <c r="BA34" s="696">
        <v>210010.64542834533</v>
      </c>
      <c r="BB34" s="696">
        <v>210010.64542834533</v>
      </c>
      <c r="BC34" s="696">
        <v>37217.219556691409</v>
      </c>
      <c r="BD34" s="696">
        <v>37217.219556691409</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7">
        <v>0</v>
      </c>
      <c r="BU34" s="16"/>
    </row>
    <row r="35" spans="2:73" s="17" customFormat="1" ht="15.75">
      <c r="B35" s="758" t="s">
        <v>777</v>
      </c>
      <c r="C35" s="759" t="s">
        <v>784</v>
      </c>
      <c r="D35" s="759" t="s">
        <v>9</v>
      </c>
      <c r="E35" s="759" t="s">
        <v>754</v>
      </c>
      <c r="F35" s="759" t="s">
        <v>784</v>
      </c>
      <c r="G35" s="759" t="s">
        <v>783</v>
      </c>
      <c r="H35" s="759">
        <v>2011</v>
      </c>
      <c r="I35" s="644" t="s">
        <v>569</v>
      </c>
      <c r="J35" s="644" t="s">
        <v>587</v>
      </c>
      <c r="K35" s="633"/>
      <c r="L35" s="695">
        <v>1685.52</v>
      </c>
      <c r="M35" s="696">
        <v>0</v>
      </c>
      <c r="N35" s="696">
        <v>0</v>
      </c>
      <c r="O35" s="696">
        <v>0</v>
      </c>
      <c r="P35" s="696">
        <v>0</v>
      </c>
      <c r="Q35" s="696">
        <v>0</v>
      </c>
      <c r="R35" s="696">
        <v>0</v>
      </c>
      <c r="S35" s="696">
        <v>0</v>
      </c>
      <c r="T35" s="696">
        <v>0</v>
      </c>
      <c r="U35" s="696">
        <v>0</v>
      </c>
      <c r="V35" s="696">
        <v>0</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3"/>
      <c r="AQ35" s="695">
        <v>98938.19</v>
      </c>
      <c r="AR35" s="696">
        <v>0</v>
      </c>
      <c r="AS35" s="696">
        <v>0</v>
      </c>
      <c r="AT35" s="696">
        <v>0</v>
      </c>
      <c r="AU35" s="696">
        <v>0</v>
      </c>
      <c r="AV35" s="696">
        <v>0</v>
      </c>
      <c r="AW35" s="696">
        <v>0</v>
      </c>
      <c r="AX35" s="696">
        <v>0</v>
      </c>
      <c r="AY35" s="696">
        <v>0</v>
      </c>
      <c r="AZ35" s="696">
        <v>0</v>
      </c>
      <c r="BA35" s="696">
        <v>0</v>
      </c>
      <c r="BB35" s="696">
        <v>0</v>
      </c>
      <c r="BC35" s="696">
        <v>0</v>
      </c>
      <c r="BD35" s="696">
        <v>0</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7">
        <v>0</v>
      </c>
      <c r="BU35" s="16"/>
    </row>
    <row r="36" spans="2:73" s="17" customFormat="1" ht="15.75">
      <c r="B36" s="758" t="s">
        <v>777</v>
      </c>
      <c r="C36" s="759" t="s">
        <v>784</v>
      </c>
      <c r="D36" s="759" t="s">
        <v>22</v>
      </c>
      <c r="E36" s="759" t="s">
        <v>754</v>
      </c>
      <c r="F36" s="759" t="s">
        <v>784</v>
      </c>
      <c r="G36" s="759" t="s">
        <v>779</v>
      </c>
      <c r="H36" s="759">
        <v>2011</v>
      </c>
      <c r="I36" s="644" t="s">
        <v>569</v>
      </c>
      <c r="J36" s="644" t="s">
        <v>587</v>
      </c>
      <c r="K36" s="633"/>
      <c r="L36" s="695">
        <v>23.221902144887835</v>
      </c>
      <c r="M36" s="696">
        <v>23.221902144887835</v>
      </c>
      <c r="N36" s="696">
        <v>23.221902144887835</v>
      </c>
      <c r="O36" s="696">
        <v>23.221902144887835</v>
      </c>
      <c r="P36" s="696">
        <v>23.221902144887835</v>
      </c>
      <c r="Q36" s="696">
        <v>23.221902144887835</v>
      </c>
      <c r="R36" s="696">
        <v>23.221902144887835</v>
      </c>
      <c r="S36" s="696">
        <v>23.221902144887835</v>
      </c>
      <c r="T36" s="696">
        <v>23.221902144887835</v>
      </c>
      <c r="U36" s="696">
        <v>23.221902144887835</v>
      </c>
      <c r="V36" s="696">
        <v>23.221902144887835</v>
      </c>
      <c r="W36" s="696">
        <v>23.221902144887835</v>
      </c>
      <c r="X36" s="696">
        <v>0</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3"/>
      <c r="AQ36" s="695">
        <v>156003.14493512208</v>
      </c>
      <c r="AR36" s="696">
        <v>156003.14493512208</v>
      </c>
      <c r="AS36" s="696">
        <v>156003.14493512208</v>
      </c>
      <c r="AT36" s="696">
        <v>156003.14493512208</v>
      </c>
      <c r="AU36" s="696">
        <v>156003.14493512208</v>
      </c>
      <c r="AV36" s="696">
        <v>156003.14493512208</v>
      </c>
      <c r="AW36" s="696">
        <v>156003.14493512208</v>
      </c>
      <c r="AX36" s="696">
        <v>156003.14493512208</v>
      </c>
      <c r="AY36" s="696">
        <v>156003.14493512208</v>
      </c>
      <c r="AZ36" s="696">
        <v>156003.14493512208</v>
      </c>
      <c r="BA36" s="696">
        <v>156003.14493512208</v>
      </c>
      <c r="BB36" s="696">
        <v>156003.14493512208</v>
      </c>
      <c r="BC36" s="696">
        <v>0</v>
      </c>
      <c r="BD36" s="696">
        <v>0</v>
      </c>
      <c r="BE36" s="696">
        <v>0</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7">
        <v>0</v>
      </c>
      <c r="BU36" s="16"/>
    </row>
    <row r="37" spans="2:73" s="17" customFormat="1" ht="15.75">
      <c r="B37" s="758" t="s">
        <v>777</v>
      </c>
      <c r="C37" s="759" t="s">
        <v>785</v>
      </c>
      <c r="D37" s="759" t="s">
        <v>16</v>
      </c>
      <c r="E37" s="759" t="s">
        <v>754</v>
      </c>
      <c r="F37" s="759" t="s">
        <v>782</v>
      </c>
      <c r="G37" s="759" t="s">
        <v>779</v>
      </c>
      <c r="H37" s="759">
        <v>2011</v>
      </c>
      <c r="I37" s="644" t="s">
        <v>569</v>
      </c>
      <c r="J37" s="644" t="s">
        <v>587</v>
      </c>
      <c r="K37" s="633"/>
      <c r="L37" s="695">
        <v>432.21097039999995</v>
      </c>
      <c r="M37" s="696">
        <v>432.21097039999995</v>
      </c>
      <c r="N37" s="696">
        <v>432.21097039999995</v>
      </c>
      <c r="O37" s="696">
        <v>432.21097039999995</v>
      </c>
      <c r="P37" s="696">
        <v>432.21097039999995</v>
      </c>
      <c r="Q37" s="696">
        <v>432.21097039999995</v>
      </c>
      <c r="R37" s="696">
        <v>432.21097039999995</v>
      </c>
      <c r="S37" s="696">
        <v>432.21097039999995</v>
      </c>
      <c r="T37" s="696">
        <v>432.21097039999995</v>
      </c>
      <c r="U37" s="696">
        <v>432.21097039999995</v>
      </c>
      <c r="V37" s="696">
        <v>432.21097039999995</v>
      </c>
      <c r="W37" s="696">
        <v>432.21097039999995</v>
      </c>
      <c r="X37" s="696">
        <v>432.21097039999995</v>
      </c>
      <c r="Y37" s="696">
        <v>0</v>
      </c>
      <c r="Z37" s="696">
        <v>0</v>
      </c>
      <c r="AA37" s="696">
        <v>0</v>
      </c>
      <c r="AB37" s="696">
        <v>0</v>
      </c>
      <c r="AC37" s="696">
        <v>0</v>
      </c>
      <c r="AD37" s="696">
        <v>0</v>
      </c>
      <c r="AE37" s="696">
        <v>0</v>
      </c>
      <c r="AF37" s="696">
        <v>0</v>
      </c>
      <c r="AG37" s="696">
        <v>0</v>
      </c>
      <c r="AH37" s="696">
        <v>0</v>
      </c>
      <c r="AI37" s="696">
        <v>0</v>
      </c>
      <c r="AJ37" s="696">
        <v>0</v>
      </c>
      <c r="AK37" s="696">
        <v>0</v>
      </c>
      <c r="AL37" s="696">
        <v>0</v>
      </c>
      <c r="AM37" s="696">
        <v>0</v>
      </c>
      <c r="AN37" s="696">
        <v>0</v>
      </c>
      <c r="AO37" s="697">
        <v>0</v>
      </c>
      <c r="AP37" s="633"/>
      <c r="AQ37" s="695">
        <v>3122745.3173320801</v>
      </c>
      <c r="AR37" s="696">
        <v>3122745.3173320801</v>
      </c>
      <c r="AS37" s="696">
        <v>3122745.3173320801</v>
      </c>
      <c r="AT37" s="696">
        <v>3122745.3173320801</v>
      </c>
      <c r="AU37" s="696">
        <v>3122745.3173320801</v>
      </c>
      <c r="AV37" s="696">
        <v>3122745.3173320801</v>
      </c>
      <c r="AW37" s="696">
        <v>3122745.3173320801</v>
      </c>
      <c r="AX37" s="696">
        <v>3122745.3173320801</v>
      </c>
      <c r="AY37" s="696">
        <v>3122745.3173320801</v>
      </c>
      <c r="AZ37" s="696">
        <v>3122745.3173320801</v>
      </c>
      <c r="BA37" s="696">
        <v>3122745.3173320801</v>
      </c>
      <c r="BB37" s="696">
        <v>3122745.3173320801</v>
      </c>
      <c r="BC37" s="696">
        <v>3122745.3173320801</v>
      </c>
      <c r="BD37" s="696">
        <v>0</v>
      </c>
      <c r="BE37" s="696">
        <v>0</v>
      </c>
      <c r="BF37" s="696">
        <v>0</v>
      </c>
      <c r="BG37" s="696">
        <v>0</v>
      </c>
      <c r="BH37" s="696">
        <v>0</v>
      </c>
      <c r="BI37" s="696">
        <v>0</v>
      </c>
      <c r="BJ37" s="696">
        <v>0</v>
      </c>
      <c r="BK37" s="696">
        <v>0</v>
      </c>
      <c r="BL37" s="696">
        <v>0</v>
      </c>
      <c r="BM37" s="696">
        <v>0</v>
      </c>
      <c r="BN37" s="696">
        <v>0</v>
      </c>
      <c r="BO37" s="696">
        <v>0</v>
      </c>
      <c r="BP37" s="696">
        <v>0</v>
      </c>
      <c r="BQ37" s="696">
        <v>0</v>
      </c>
      <c r="BR37" s="696">
        <v>0</v>
      </c>
      <c r="BS37" s="696">
        <v>0</v>
      </c>
      <c r="BT37" s="697">
        <v>0</v>
      </c>
      <c r="BU37" s="16"/>
    </row>
    <row r="38" spans="2:73" s="17" customFormat="1" ht="15.75">
      <c r="B38" s="758" t="s">
        <v>777</v>
      </c>
      <c r="C38" s="759" t="s">
        <v>785</v>
      </c>
      <c r="D38" s="759" t="s">
        <v>17</v>
      </c>
      <c r="E38" s="759" t="s">
        <v>754</v>
      </c>
      <c r="F38" s="759" t="s">
        <v>782</v>
      </c>
      <c r="G38" s="759" t="s">
        <v>779</v>
      </c>
      <c r="H38" s="759">
        <v>2011</v>
      </c>
      <c r="I38" s="644" t="s">
        <v>569</v>
      </c>
      <c r="J38" s="644" t="s">
        <v>587</v>
      </c>
      <c r="K38" s="633"/>
      <c r="L38" s="695">
        <v>0.65786963078430938</v>
      </c>
      <c r="M38" s="696">
        <v>0.65786963078430938</v>
      </c>
      <c r="N38" s="696">
        <v>0.65786963078430938</v>
      </c>
      <c r="O38" s="696">
        <v>0.65786963078430938</v>
      </c>
      <c r="P38" s="696">
        <v>0.65786963078430938</v>
      </c>
      <c r="Q38" s="696">
        <v>0.65786963078430938</v>
      </c>
      <c r="R38" s="696">
        <v>0.65786963078430938</v>
      </c>
      <c r="S38" s="696">
        <v>0.65786963078430938</v>
      </c>
      <c r="T38" s="696">
        <v>0.65786963078430938</v>
      </c>
      <c r="U38" s="696">
        <v>0.65786963078430938</v>
      </c>
      <c r="V38" s="696">
        <v>0.65786963078430938</v>
      </c>
      <c r="W38" s="696">
        <v>0.65786963078430938</v>
      </c>
      <c r="X38" s="696">
        <v>0.65786963078430938</v>
      </c>
      <c r="Y38" s="696">
        <v>0.65786963078430938</v>
      </c>
      <c r="Z38" s="696">
        <v>0.65786963078430938</v>
      </c>
      <c r="AA38" s="696">
        <v>0.65786963078430938</v>
      </c>
      <c r="AB38" s="696">
        <v>0.65786963078430938</v>
      </c>
      <c r="AC38" s="696">
        <v>0.65786963078430938</v>
      </c>
      <c r="AD38" s="696">
        <v>0.65786963078430938</v>
      </c>
      <c r="AE38" s="696">
        <v>0.65786963078430938</v>
      </c>
      <c r="AF38" s="696">
        <v>0.65786963078430938</v>
      </c>
      <c r="AG38" s="696">
        <v>0.65786963078430938</v>
      </c>
      <c r="AH38" s="696">
        <v>0.65786963078430938</v>
      </c>
      <c r="AI38" s="696">
        <v>0.65786963078430938</v>
      </c>
      <c r="AJ38" s="696">
        <v>0.65786963078430938</v>
      </c>
      <c r="AK38" s="696">
        <v>0.65786963078430938</v>
      </c>
      <c r="AL38" s="696">
        <v>0</v>
      </c>
      <c r="AM38" s="696">
        <v>0</v>
      </c>
      <c r="AN38" s="696">
        <v>0</v>
      </c>
      <c r="AO38" s="697">
        <v>0</v>
      </c>
      <c r="AP38" s="633"/>
      <c r="AQ38" s="695">
        <v>3378.8184237082132</v>
      </c>
      <c r="AR38" s="696">
        <v>3378.8184237082132</v>
      </c>
      <c r="AS38" s="696">
        <v>3378.8184237082132</v>
      </c>
      <c r="AT38" s="696">
        <v>3378.8184237082132</v>
      </c>
      <c r="AU38" s="696">
        <v>3378.8184237082132</v>
      </c>
      <c r="AV38" s="696">
        <v>3378.8184237082132</v>
      </c>
      <c r="AW38" s="696">
        <v>3378.8184237082132</v>
      </c>
      <c r="AX38" s="696">
        <v>3378.8184237082132</v>
      </c>
      <c r="AY38" s="696">
        <v>3378.8184237082132</v>
      </c>
      <c r="AZ38" s="696">
        <v>3378.8184237082132</v>
      </c>
      <c r="BA38" s="696">
        <v>3378.8184237082132</v>
      </c>
      <c r="BB38" s="696">
        <v>3378.8184237082132</v>
      </c>
      <c r="BC38" s="696">
        <v>3378.8184237082132</v>
      </c>
      <c r="BD38" s="696">
        <v>3378.8184237082132</v>
      </c>
      <c r="BE38" s="696">
        <v>3378.8184237082132</v>
      </c>
      <c r="BF38" s="696">
        <v>3378.8184237082132</v>
      </c>
      <c r="BG38" s="696">
        <v>3378.8184237082132</v>
      </c>
      <c r="BH38" s="696">
        <v>3378.8184237082132</v>
      </c>
      <c r="BI38" s="696">
        <v>3378.8184237082132</v>
      </c>
      <c r="BJ38" s="696">
        <v>3378.8184237082132</v>
      </c>
      <c r="BK38" s="696">
        <v>3378.8184237082132</v>
      </c>
      <c r="BL38" s="696">
        <v>3378.8184237082132</v>
      </c>
      <c r="BM38" s="696">
        <v>3378.8184237082132</v>
      </c>
      <c r="BN38" s="696">
        <v>3378.8184237082132</v>
      </c>
      <c r="BO38" s="696">
        <v>3378.8184237082132</v>
      </c>
      <c r="BP38" s="696">
        <v>3378.8184237082132</v>
      </c>
      <c r="BQ38" s="696">
        <v>0</v>
      </c>
      <c r="BR38" s="696">
        <v>0</v>
      </c>
      <c r="BS38" s="696">
        <v>0</v>
      </c>
      <c r="BT38" s="697">
        <v>0</v>
      </c>
      <c r="BU38" s="16"/>
    </row>
    <row r="39" spans="2:73" s="17" customFormat="1" ht="15.75">
      <c r="B39" s="760" t="s">
        <v>777</v>
      </c>
      <c r="C39" s="760" t="s">
        <v>780</v>
      </c>
      <c r="D39" s="760" t="s">
        <v>21</v>
      </c>
      <c r="E39" s="761" t="s">
        <v>754</v>
      </c>
      <c r="F39" s="760" t="s">
        <v>786</v>
      </c>
      <c r="G39" s="761" t="s">
        <v>779</v>
      </c>
      <c r="H39" s="761">
        <v>2012</v>
      </c>
      <c r="I39" s="644" t="s">
        <v>570</v>
      </c>
      <c r="J39" s="644" t="s">
        <v>587</v>
      </c>
      <c r="K39" s="633"/>
      <c r="L39" s="695">
        <v>0</v>
      </c>
      <c r="M39" s="696">
        <v>246.34013906338089</v>
      </c>
      <c r="N39" s="696">
        <v>246.22840220508417</v>
      </c>
      <c r="O39" s="696">
        <v>246.22840220508417</v>
      </c>
      <c r="P39" s="696">
        <v>196.84932202514182</v>
      </c>
      <c r="Q39" s="696">
        <v>196.84932202514182</v>
      </c>
      <c r="R39" s="696">
        <v>40.428779379040087</v>
      </c>
      <c r="S39" s="696">
        <v>40.428779379040087</v>
      </c>
      <c r="T39" s="696">
        <v>36.711074771626485</v>
      </c>
      <c r="U39" s="696">
        <v>36.711074771626485</v>
      </c>
      <c r="V39" s="696">
        <v>36.711074771626485</v>
      </c>
      <c r="W39" s="696">
        <v>35.765780950436145</v>
      </c>
      <c r="X39" s="696">
        <v>35.765780950436145</v>
      </c>
      <c r="Y39" s="696">
        <v>0</v>
      </c>
      <c r="Z39" s="696">
        <v>0</v>
      </c>
      <c r="AA39" s="696">
        <v>0</v>
      </c>
      <c r="AB39" s="696">
        <v>0</v>
      </c>
      <c r="AC39" s="696">
        <v>0</v>
      </c>
      <c r="AD39" s="696">
        <v>0</v>
      </c>
      <c r="AE39" s="696">
        <v>0</v>
      </c>
      <c r="AF39" s="696">
        <v>0</v>
      </c>
      <c r="AG39" s="696">
        <v>0</v>
      </c>
      <c r="AH39" s="696">
        <v>0</v>
      </c>
      <c r="AI39" s="696">
        <v>0</v>
      </c>
      <c r="AJ39" s="696">
        <v>0</v>
      </c>
      <c r="AK39" s="696">
        <v>0</v>
      </c>
      <c r="AL39" s="696">
        <v>0</v>
      </c>
      <c r="AM39" s="696">
        <v>0</v>
      </c>
      <c r="AN39" s="696">
        <v>0</v>
      </c>
      <c r="AO39" s="697">
        <v>0</v>
      </c>
      <c r="AP39" s="633"/>
      <c r="AQ39" s="695">
        <v>0</v>
      </c>
      <c r="AR39" s="696">
        <v>886133.33233360201</v>
      </c>
      <c r="AS39" s="696">
        <v>885883.36699243612</v>
      </c>
      <c r="AT39" s="696">
        <v>885737.19074696722</v>
      </c>
      <c r="AU39" s="696">
        <v>692098.29269356932</v>
      </c>
      <c r="AV39" s="696">
        <v>692098.29269356932</v>
      </c>
      <c r="AW39" s="696">
        <v>140460.76373865534</v>
      </c>
      <c r="AX39" s="696">
        <v>140460.76373865534</v>
      </c>
      <c r="AY39" s="696">
        <v>136748.18869330673</v>
      </c>
      <c r="AZ39" s="696">
        <v>136748.18869330673</v>
      </c>
      <c r="BA39" s="696">
        <v>136748.18869330673</v>
      </c>
      <c r="BB39" s="696">
        <v>127498.69451278428</v>
      </c>
      <c r="BC39" s="696">
        <v>127498.69451278428</v>
      </c>
      <c r="BD39" s="696">
        <v>0</v>
      </c>
      <c r="BE39" s="696">
        <v>0</v>
      </c>
      <c r="BF39" s="696">
        <v>0</v>
      </c>
      <c r="BG39" s="696">
        <v>0</v>
      </c>
      <c r="BH39" s="696">
        <v>0</v>
      </c>
      <c r="BI39" s="696">
        <v>0</v>
      </c>
      <c r="BJ39" s="696">
        <v>0</v>
      </c>
      <c r="BK39" s="696">
        <v>0</v>
      </c>
      <c r="BL39" s="696">
        <v>0</v>
      </c>
      <c r="BM39" s="696">
        <v>0</v>
      </c>
      <c r="BN39" s="696">
        <v>0</v>
      </c>
      <c r="BO39" s="696">
        <v>0</v>
      </c>
      <c r="BP39" s="696">
        <v>0</v>
      </c>
      <c r="BQ39" s="696">
        <v>0</v>
      </c>
      <c r="BR39" s="696">
        <v>0</v>
      </c>
      <c r="BS39" s="696">
        <v>0</v>
      </c>
      <c r="BT39" s="697">
        <v>0</v>
      </c>
      <c r="BU39" s="16"/>
    </row>
    <row r="40" spans="2:73" s="17" customFormat="1" ht="15.75">
      <c r="B40" s="760" t="s">
        <v>777</v>
      </c>
      <c r="C40" s="760" t="s">
        <v>780</v>
      </c>
      <c r="D40" s="760" t="s">
        <v>22</v>
      </c>
      <c r="E40" s="761" t="s">
        <v>754</v>
      </c>
      <c r="F40" s="760" t="s">
        <v>786</v>
      </c>
      <c r="G40" s="761" t="s">
        <v>779</v>
      </c>
      <c r="H40" s="761">
        <v>2012</v>
      </c>
      <c r="I40" s="644" t="s">
        <v>570</v>
      </c>
      <c r="J40" s="644" t="s">
        <v>587</v>
      </c>
      <c r="K40" s="633"/>
      <c r="L40" s="695">
        <v>0</v>
      </c>
      <c r="M40" s="696">
        <v>294.23574479229995</v>
      </c>
      <c r="N40" s="696">
        <v>292.24193477116387</v>
      </c>
      <c r="O40" s="696">
        <v>292.24193477116387</v>
      </c>
      <c r="P40" s="696">
        <v>290.54135406967612</v>
      </c>
      <c r="Q40" s="696">
        <v>290.54135406967612</v>
      </c>
      <c r="R40" s="696">
        <v>263.25446981006297</v>
      </c>
      <c r="S40" s="696">
        <v>262.47138461090094</v>
      </c>
      <c r="T40" s="696">
        <v>262.47138461090094</v>
      </c>
      <c r="U40" s="696">
        <v>257.75177330253041</v>
      </c>
      <c r="V40" s="696">
        <v>247.191965130753</v>
      </c>
      <c r="W40" s="696">
        <v>225.76338861235268</v>
      </c>
      <c r="X40" s="696">
        <v>225.76338861235268</v>
      </c>
      <c r="Y40" s="696">
        <v>67.999919218704122</v>
      </c>
      <c r="Z40" s="696">
        <v>67.999919218704122</v>
      </c>
      <c r="AA40" s="696">
        <v>67.999919218704122</v>
      </c>
      <c r="AB40" s="696">
        <v>12.904070316947523</v>
      </c>
      <c r="AC40" s="696">
        <v>12.904070316947523</v>
      </c>
      <c r="AD40" s="696">
        <v>12.904070316947523</v>
      </c>
      <c r="AE40" s="696">
        <v>12.904070316947523</v>
      </c>
      <c r="AF40" s="696">
        <v>12.904070316947523</v>
      </c>
      <c r="AG40" s="696">
        <v>0</v>
      </c>
      <c r="AH40" s="696">
        <v>0</v>
      </c>
      <c r="AI40" s="696">
        <v>0</v>
      </c>
      <c r="AJ40" s="696">
        <v>0</v>
      </c>
      <c r="AK40" s="696">
        <v>0</v>
      </c>
      <c r="AL40" s="696">
        <v>0</v>
      </c>
      <c r="AM40" s="696">
        <v>0</v>
      </c>
      <c r="AN40" s="696">
        <v>0</v>
      </c>
      <c r="AO40" s="697">
        <v>0</v>
      </c>
      <c r="AP40" s="633"/>
      <c r="AQ40" s="695">
        <v>0</v>
      </c>
      <c r="AR40" s="696">
        <v>1431943.4882602654</v>
      </c>
      <c r="AS40" s="696">
        <v>1419829.6992896409</v>
      </c>
      <c r="AT40" s="696">
        <v>1419829.6992896409</v>
      </c>
      <c r="AU40" s="696">
        <v>1414204.469979381</v>
      </c>
      <c r="AV40" s="696">
        <v>1414204.469979381</v>
      </c>
      <c r="AW40" s="696">
        <v>1323944.1365599968</v>
      </c>
      <c r="AX40" s="696">
        <v>1319985.2452982899</v>
      </c>
      <c r="AY40" s="696">
        <v>1319985.2452982899</v>
      </c>
      <c r="AZ40" s="696">
        <v>1299288.1994775939</v>
      </c>
      <c r="BA40" s="696">
        <v>1245903.034822101</v>
      </c>
      <c r="BB40" s="696">
        <v>1136531.8249758224</v>
      </c>
      <c r="BC40" s="696">
        <v>1136531.8249758224</v>
      </c>
      <c r="BD40" s="696">
        <v>193956.67453283371</v>
      </c>
      <c r="BE40" s="696">
        <v>193956.67453283371</v>
      </c>
      <c r="BF40" s="696">
        <v>193956.67453283371</v>
      </c>
      <c r="BG40" s="696">
        <v>39567.249207631321</v>
      </c>
      <c r="BH40" s="696">
        <v>39567.249207631321</v>
      </c>
      <c r="BI40" s="696">
        <v>39567.249207631321</v>
      </c>
      <c r="BJ40" s="696">
        <v>39567.249207631321</v>
      </c>
      <c r="BK40" s="696">
        <v>39567.249207631321</v>
      </c>
      <c r="BL40" s="696">
        <v>0</v>
      </c>
      <c r="BM40" s="696">
        <v>0</v>
      </c>
      <c r="BN40" s="696">
        <v>0</v>
      </c>
      <c r="BO40" s="696">
        <v>0</v>
      </c>
      <c r="BP40" s="696">
        <v>0</v>
      </c>
      <c r="BQ40" s="696">
        <v>0</v>
      </c>
      <c r="BR40" s="696">
        <v>0</v>
      </c>
      <c r="BS40" s="696">
        <v>0</v>
      </c>
      <c r="BT40" s="697">
        <v>0</v>
      </c>
      <c r="BU40" s="16"/>
    </row>
    <row r="41" spans="2:73" s="17" customFormat="1" ht="15.75">
      <c r="B41" s="760" t="s">
        <v>777</v>
      </c>
      <c r="C41" s="760" t="s">
        <v>778</v>
      </c>
      <c r="D41" s="760" t="s">
        <v>2</v>
      </c>
      <c r="E41" s="761" t="s">
        <v>754</v>
      </c>
      <c r="F41" s="760" t="s">
        <v>29</v>
      </c>
      <c r="G41" s="761" t="s">
        <v>779</v>
      </c>
      <c r="H41" s="761">
        <v>2012</v>
      </c>
      <c r="I41" s="644" t="s">
        <v>570</v>
      </c>
      <c r="J41" s="644" t="s">
        <v>587</v>
      </c>
      <c r="K41" s="633"/>
      <c r="L41" s="695">
        <v>0</v>
      </c>
      <c r="M41" s="696">
        <v>2.9684071454505352</v>
      </c>
      <c r="N41" s="696">
        <v>2.9684071454505352</v>
      </c>
      <c r="O41" s="696">
        <v>2.9684071454505352</v>
      </c>
      <c r="P41" s="696">
        <v>2.8696369928500891</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7">
        <v>0</v>
      </c>
      <c r="AP41" s="633"/>
      <c r="AQ41" s="695">
        <v>0</v>
      </c>
      <c r="AR41" s="696">
        <v>5205.0656750035323</v>
      </c>
      <c r="AS41" s="696">
        <v>5205.0656750035323</v>
      </c>
      <c r="AT41" s="696">
        <v>5205.0656750035323</v>
      </c>
      <c r="AU41" s="696">
        <v>5116.7400294448853</v>
      </c>
      <c r="AV41" s="696">
        <v>0</v>
      </c>
      <c r="AW41" s="696">
        <v>0</v>
      </c>
      <c r="AX41" s="696">
        <v>0</v>
      </c>
      <c r="AY41" s="696">
        <v>0</v>
      </c>
      <c r="AZ41" s="696">
        <v>0</v>
      </c>
      <c r="BA41" s="696">
        <v>0</v>
      </c>
      <c r="BB41" s="696">
        <v>0</v>
      </c>
      <c r="BC41" s="696">
        <v>0</v>
      </c>
      <c r="BD41" s="696">
        <v>0</v>
      </c>
      <c r="BE41" s="696">
        <v>0</v>
      </c>
      <c r="BF41" s="696">
        <v>0</v>
      </c>
      <c r="BG41" s="696">
        <v>0</v>
      </c>
      <c r="BH41" s="696">
        <v>0</v>
      </c>
      <c r="BI41" s="696">
        <v>0</v>
      </c>
      <c r="BJ41" s="696">
        <v>0</v>
      </c>
      <c r="BK41" s="696">
        <v>0</v>
      </c>
      <c r="BL41" s="696">
        <v>0</v>
      </c>
      <c r="BM41" s="696">
        <v>0</v>
      </c>
      <c r="BN41" s="696">
        <v>0</v>
      </c>
      <c r="BO41" s="696">
        <v>0</v>
      </c>
      <c r="BP41" s="696">
        <v>0</v>
      </c>
      <c r="BQ41" s="696">
        <v>0</v>
      </c>
      <c r="BR41" s="696">
        <v>0</v>
      </c>
      <c r="BS41" s="696">
        <v>0</v>
      </c>
      <c r="BT41" s="697">
        <v>0</v>
      </c>
      <c r="BU41" s="16"/>
    </row>
    <row r="42" spans="2:73" s="17" customFormat="1" ht="15.75">
      <c r="B42" s="760" t="s">
        <v>777</v>
      </c>
      <c r="C42" s="760" t="s">
        <v>778</v>
      </c>
      <c r="D42" s="760" t="s">
        <v>1</v>
      </c>
      <c r="E42" s="761" t="s">
        <v>754</v>
      </c>
      <c r="F42" s="760" t="s">
        <v>29</v>
      </c>
      <c r="G42" s="761" t="s">
        <v>779</v>
      </c>
      <c r="H42" s="761">
        <v>2012</v>
      </c>
      <c r="I42" s="644" t="s">
        <v>570</v>
      </c>
      <c r="J42" s="644" t="s">
        <v>587</v>
      </c>
      <c r="K42" s="633"/>
      <c r="L42" s="695">
        <v>0</v>
      </c>
      <c r="M42" s="696">
        <v>23.843678473851099</v>
      </c>
      <c r="N42" s="696">
        <v>23.843678473851099</v>
      </c>
      <c r="O42" s="696">
        <v>23.843678473851099</v>
      </c>
      <c r="P42" s="696">
        <v>21.895411967797671</v>
      </c>
      <c r="Q42" s="696">
        <v>12.4803388884516</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3"/>
      <c r="AQ42" s="695">
        <v>0</v>
      </c>
      <c r="AR42" s="696">
        <v>160469.63859888</v>
      </c>
      <c r="AS42" s="696">
        <v>160469.63859888</v>
      </c>
      <c r="AT42" s="696">
        <v>160469.63859888</v>
      </c>
      <c r="AU42" s="696">
        <v>158727.39266388022</v>
      </c>
      <c r="AV42" s="696">
        <v>94922.156593140957</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7">
        <v>0</v>
      </c>
      <c r="BU42" s="16"/>
    </row>
    <row r="43" spans="2:73" s="17" customFormat="1" ht="15.75">
      <c r="B43" s="760" t="s">
        <v>777</v>
      </c>
      <c r="C43" s="760" t="s">
        <v>778</v>
      </c>
      <c r="D43" s="760" t="s">
        <v>5</v>
      </c>
      <c r="E43" s="761" t="s">
        <v>754</v>
      </c>
      <c r="F43" s="760" t="s">
        <v>29</v>
      </c>
      <c r="G43" s="761" t="s">
        <v>779</v>
      </c>
      <c r="H43" s="761">
        <v>2012</v>
      </c>
      <c r="I43" s="644" t="s">
        <v>570</v>
      </c>
      <c r="J43" s="644" t="s">
        <v>587</v>
      </c>
      <c r="K43" s="633"/>
      <c r="L43" s="695">
        <v>0</v>
      </c>
      <c r="M43" s="696">
        <v>9.5613330592791304</v>
      </c>
      <c r="N43" s="696">
        <v>9.5613330592791304</v>
      </c>
      <c r="O43" s="696">
        <v>9.5613330592791304</v>
      </c>
      <c r="P43" s="696">
        <v>9.5613330592791304</v>
      </c>
      <c r="Q43" s="696">
        <v>8.751672793403042</v>
      </c>
      <c r="R43" s="696">
        <v>7.4059775666836893</v>
      </c>
      <c r="S43" s="696">
        <v>5.5443584950461045</v>
      </c>
      <c r="T43" s="696">
        <v>5.5238879643255983</v>
      </c>
      <c r="U43" s="696">
        <v>5.5238879643255983</v>
      </c>
      <c r="V43" s="696">
        <v>3.5624162746899199</v>
      </c>
      <c r="W43" s="696">
        <v>1.3937569221773225</v>
      </c>
      <c r="X43" s="696">
        <v>1.3936345477725016</v>
      </c>
      <c r="Y43" s="696">
        <v>1.3936345477725016</v>
      </c>
      <c r="Z43" s="696">
        <v>1.369718749540132</v>
      </c>
      <c r="AA43" s="696">
        <v>1.369718749540132</v>
      </c>
      <c r="AB43" s="696">
        <v>1.3356872038816123</v>
      </c>
      <c r="AC43" s="696">
        <v>0.37476806571170374</v>
      </c>
      <c r="AD43" s="696">
        <v>0.37476806571170374</v>
      </c>
      <c r="AE43" s="696">
        <v>0.37476806571170374</v>
      </c>
      <c r="AF43" s="696">
        <v>0.37476806571170374</v>
      </c>
      <c r="AG43" s="696">
        <v>0</v>
      </c>
      <c r="AH43" s="696">
        <v>0</v>
      </c>
      <c r="AI43" s="696">
        <v>0</v>
      </c>
      <c r="AJ43" s="696">
        <v>0</v>
      </c>
      <c r="AK43" s="696">
        <v>0</v>
      </c>
      <c r="AL43" s="696">
        <v>0</v>
      </c>
      <c r="AM43" s="696">
        <v>0</v>
      </c>
      <c r="AN43" s="696">
        <v>0</v>
      </c>
      <c r="AO43" s="697">
        <v>0</v>
      </c>
      <c r="AP43" s="633"/>
      <c r="AQ43" s="695">
        <v>0</v>
      </c>
      <c r="AR43" s="696">
        <v>173021.20549496633</v>
      </c>
      <c r="AS43" s="696">
        <v>173021.20549496633</v>
      </c>
      <c r="AT43" s="696">
        <v>173021.20549496633</v>
      </c>
      <c r="AU43" s="696">
        <v>173021.20549496633</v>
      </c>
      <c r="AV43" s="696">
        <v>155535.05690021624</v>
      </c>
      <c r="AW43" s="696">
        <v>126472.21697908115</v>
      </c>
      <c r="AX43" s="696">
        <v>86267.023411564107</v>
      </c>
      <c r="AY43" s="696">
        <v>86087.701562452479</v>
      </c>
      <c r="AZ43" s="696">
        <v>86087.701562452479</v>
      </c>
      <c r="BA43" s="696">
        <v>43726.001384103722</v>
      </c>
      <c r="BB43" s="696">
        <v>32450.396421005025</v>
      </c>
      <c r="BC43" s="696">
        <v>31441.89133333974</v>
      </c>
      <c r="BD43" s="696">
        <v>31441.89133333974</v>
      </c>
      <c r="BE43" s="696">
        <v>29246.779227945935</v>
      </c>
      <c r="BF43" s="696">
        <v>29246.779227945935</v>
      </c>
      <c r="BG43" s="696">
        <v>28846.697692281894</v>
      </c>
      <c r="BH43" s="696">
        <v>8093.8269565581359</v>
      </c>
      <c r="BI43" s="696">
        <v>8093.8269565581359</v>
      </c>
      <c r="BJ43" s="696">
        <v>8093.8269565581359</v>
      </c>
      <c r="BK43" s="696">
        <v>8093.8269565581359</v>
      </c>
      <c r="BL43" s="696">
        <v>0</v>
      </c>
      <c r="BM43" s="696">
        <v>0</v>
      </c>
      <c r="BN43" s="696">
        <v>0</v>
      </c>
      <c r="BO43" s="696">
        <v>0</v>
      </c>
      <c r="BP43" s="696">
        <v>0</v>
      </c>
      <c r="BQ43" s="696">
        <v>0</v>
      </c>
      <c r="BR43" s="696">
        <v>0</v>
      </c>
      <c r="BS43" s="696">
        <v>0</v>
      </c>
      <c r="BT43" s="697">
        <v>0</v>
      </c>
      <c r="BU43" s="16"/>
    </row>
    <row r="44" spans="2:73" s="17" customFormat="1" ht="15.75">
      <c r="B44" s="760" t="s">
        <v>777</v>
      </c>
      <c r="C44" s="760" t="s">
        <v>778</v>
      </c>
      <c r="D44" s="760" t="s">
        <v>4</v>
      </c>
      <c r="E44" s="761" t="s">
        <v>754</v>
      </c>
      <c r="F44" s="760" t="s">
        <v>29</v>
      </c>
      <c r="G44" s="761" t="s">
        <v>779</v>
      </c>
      <c r="H44" s="761">
        <v>2012</v>
      </c>
      <c r="I44" s="644" t="s">
        <v>570</v>
      </c>
      <c r="J44" s="644" t="s">
        <v>587</v>
      </c>
      <c r="K44" s="633"/>
      <c r="L44" s="695">
        <v>0</v>
      </c>
      <c r="M44" s="696">
        <v>1.4885842663298177</v>
      </c>
      <c r="N44" s="696">
        <v>1.4885842663298177</v>
      </c>
      <c r="O44" s="696">
        <v>1.4885842663298177</v>
      </c>
      <c r="P44" s="696">
        <v>1.4885842663298177</v>
      </c>
      <c r="Q44" s="696">
        <v>1.4823006311658</v>
      </c>
      <c r="R44" s="696">
        <v>1.4823006311658</v>
      </c>
      <c r="S44" s="696">
        <v>1.2643256889851742</v>
      </c>
      <c r="T44" s="696">
        <v>1.2616860679185828</v>
      </c>
      <c r="U44" s="696">
        <v>1.2616860679185828</v>
      </c>
      <c r="V44" s="696">
        <v>1.2616860679185828</v>
      </c>
      <c r="W44" s="696">
        <v>2.3208322087038415E-2</v>
      </c>
      <c r="X44" s="696">
        <v>2.3192338855763044E-2</v>
      </c>
      <c r="Y44" s="696">
        <v>2.3192338855763044E-2</v>
      </c>
      <c r="Z44" s="696">
        <v>2.2357203480521032E-2</v>
      </c>
      <c r="AA44" s="696">
        <v>2.2357203480521032E-2</v>
      </c>
      <c r="AB44" s="696">
        <v>2.0883396385073315E-2</v>
      </c>
      <c r="AC44" s="696">
        <v>0</v>
      </c>
      <c r="AD44" s="696">
        <v>0</v>
      </c>
      <c r="AE44" s="696">
        <v>0</v>
      </c>
      <c r="AF44" s="696">
        <v>0</v>
      </c>
      <c r="AG44" s="696">
        <v>0</v>
      </c>
      <c r="AH44" s="696">
        <v>0</v>
      </c>
      <c r="AI44" s="696">
        <v>0</v>
      </c>
      <c r="AJ44" s="696">
        <v>0</v>
      </c>
      <c r="AK44" s="696">
        <v>0</v>
      </c>
      <c r="AL44" s="696">
        <v>0</v>
      </c>
      <c r="AM44" s="696">
        <v>0</v>
      </c>
      <c r="AN44" s="696">
        <v>0</v>
      </c>
      <c r="AO44" s="697">
        <v>0</v>
      </c>
      <c r="AP44" s="633"/>
      <c r="AQ44" s="695">
        <v>0</v>
      </c>
      <c r="AR44" s="696">
        <v>9032.9890440363724</v>
      </c>
      <c r="AS44" s="696">
        <v>9032.9890440363724</v>
      </c>
      <c r="AT44" s="696">
        <v>9032.9890440363724</v>
      </c>
      <c r="AU44" s="696">
        <v>9032.9890440363724</v>
      </c>
      <c r="AV44" s="696">
        <v>8897.282028607724</v>
      </c>
      <c r="AW44" s="696">
        <v>8897.282028607724</v>
      </c>
      <c r="AX44" s="696">
        <v>4189.6998616871042</v>
      </c>
      <c r="AY44" s="696">
        <v>4166.5767811437618</v>
      </c>
      <c r="AZ44" s="696">
        <v>4166.5767811437618</v>
      </c>
      <c r="BA44" s="696">
        <v>4166.5767811437618</v>
      </c>
      <c r="BB44" s="696">
        <v>676.71593662246096</v>
      </c>
      <c r="BC44" s="696">
        <v>544.99582666836648</v>
      </c>
      <c r="BD44" s="696">
        <v>544.99582666836648</v>
      </c>
      <c r="BE44" s="696">
        <v>468.34290653479911</v>
      </c>
      <c r="BF44" s="696">
        <v>468.34290653479911</v>
      </c>
      <c r="BG44" s="696">
        <v>451.01654081706505</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75">
      <c r="B45" s="760" t="s">
        <v>777</v>
      </c>
      <c r="C45" s="760" t="s">
        <v>778</v>
      </c>
      <c r="D45" s="760" t="s">
        <v>3</v>
      </c>
      <c r="E45" s="761" t="s">
        <v>754</v>
      </c>
      <c r="F45" s="760" t="s">
        <v>29</v>
      </c>
      <c r="G45" s="761" t="s">
        <v>779</v>
      </c>
      <c r="H45" s="761">
        <v>2012</v>
      </c>
      <c r="I45" s="644" t="s">
        <v>570</v>
      </c>
      <c r="J45" s="644" t="s">
        <v>587</v>
      </c>
      <c r="K45" s="633"/>
      <c r="L45" s="695">
        <v>0</v>
      </c>
      <c r="M45" s="696">
        <v>208.03691786154005</v>
      </c>
      <c r="N45" s="696">
        <v>208.03691786154005</v>
      </c>
      <c r="O45" s="696">
        <v>208.03691786154005</v>
      </c>
      <c r="P45" s="696">
        <v>208.03691786154005</v>
      </c>
      <c r="Q45" s="696">
        <v>208.03691786154005</v>
      </c>
      <c r="R45" s="696">
        <v>208.03691786154005</v>
      </c>
      <c r="S45" s="696">
        <v>208.03691786154005</v>
      </c>
      <c r="T45" s="696">
        <v>208.03691786154005</v>
      </c>
      <c r="U45" s="696">
        <v>208.03691786154005</v>
      </c>
      <c r="V45" s="696">
        <v>208.03691786154005</v>
      </c>
      <c r="W45" s="696">
        <v>208.03691786154005</v>
      </c>
      <c r="X45" s="696">
        <v>208.03691786154005</v>
      </c>
      <c r="Y45" s="696">
        <v>208.03691786154005</v>
      </c>
      <c r="Z45" s="696">
        <v>208.03691786154005</v>
      </c>
      <c r="AA45" s="696">
        <v>208.03691786154005</v>
      </c>
      <c r="AB45" s="696">
        <v>208.03691786154005</v>
      </c>
      <c r="AC45" s="696">
        <v>208.03691786154005</v>
      </c>
      <c r="AD45" s="696">
        <v>208.03691786154005</v>
      </c>
      <c r="AE45" s="696">
        <v>159.25733399272315</v>
      </c>
      <c r="AF45" s="696">
        <v>0</v>
      </c>
      <c r="AG45" s="696">
        <v>0</v>
      </c>
      <c r="AH45" s="696">
        <v>0</v>
      </c>
      <c r="AI45" s="696">
        <v>0</v>
      </c>
      <c r="AJ45" s="696">
        <v>0</v>
      </c>
      <c r="AK45" s="696">
        <v>0</v>
      </c>
      <c r="AL45" s="696">
        <v>0</v>
      </c>
      <c r="AM45" s="696">
        <v>0</v>
      </c>
      <c r="AN45" s="696">
        <v>0</v>
      </c>
      <c r="AO45" s="697">
        <v>0</v>
      </c>
      <c r="AP45" s="633"/>
      <c r="AQ45" s="695">
        <v>0</v>
      </c>
      <c r="AR45" s="696">
        <v>351058.19430004642</v>
      </c>
      <c r="AS45" s="696">
        <v>351058.19430004642</v>
      </c>
      <c r="AT45" s="696">
        <v>351058.19430004642</v>
      </c>
      <c r="AU45" s="696">
        <v>351058.19430004642</v>
      </c>
      <c r="AV45" s="696">
        <v>351058.19430004642</v>
      </c>
      <c r="AW45" s="696">
        <v>351058.19430004642</v>
      </c>
      <c r="AX45" s="696">
        <v>351058.19430004642</v>
      </c>
      <c r="AY45" s="696">
        <v>351058.19430004642</v>
      </c>
      <c r="AZ45" s="696">
        <v>351058.19430004642</v>
      </c>
      <c r="BA45" s="696">
        <v>351058.19430004642</v>
      </c>
      <c r="BB45" s="696">
        <v>351058.19430004642</v>
      </c>
      <c r="BC45" s="696">
        <v>351058.19430004642</v>
      </c>
      <c r="BD45" s="696">
        <v>351058.19430004642</v>
      </c>
      <c r="BE45" s="696">
        <v>351058.19430004642</v>
      </c>
      <c r="BF45" s="696">
        <v>351058.19430004642</v>
      </c>
      <c r="BG45" s="696">
        <v>351058.19430004642</v>
      </c>
      <c r="BH45" s="696">
        <v>351058.19430004642</v>
      </c>
      <c r="BI45" s="696">
        <v>351058.19430004642</v>
      </c>
      <c r="BJ45" s="696">
        <v>307436.83580398763</v>
      </c>
      <c r="BK45" s="696">
        <v>0</v>
      </c>
      <c r="BL45" s="696">
        <v>0</v>
      </c>
      <c r="BM45" s="696">
        <v>0</v>
      </c>
      <c r="BN45" s="696">
        <v>0</v>
      </c>
      <c r="BO45" s="696">
        <v>0</v>
      </c>
      <c r="BP45" s="696">
        <v>0</v>
      </c>
      <c r="BQ45" s="696">
        <v>0</v>
      </c>
      <c r="BR45" s="696">
        <v>0</v>
      </c>
      <c r="BS45" s="696">
        <v>0</v>
      </c>
      <c r="BT45" s="697">
        <v>0</v>
      </c>
      <c r="BU45" s="16"/>
    </row>
    <row r="46" spans="2:73" s="17" customFormat="1" ht="15.75">
      <c r="B46" s="760" t="s">
        <v>777</v>
      </c>
      <c r="C46" s="760" t="s">
        <v>787</v>
      </c>
      <c r="D46" s="760" t="s">
        <v>14</v>
      </c>
      <c r="E46" s="761" t="s">
        <v>754</v>
      </c>
      <c r="F46" s="760" t="s">
        <v>29</v>
      </c>
      <c r="G46" s="761" t="s">
        <v>779</v>
      </c>
      <c r="H46" s="761">
        <v>2012</v>
      </c>
      <c r="I46" s="644" t="s">
        <v>570</v>
      </c>
      <c r="J46" s="644" t="s">
        <v>587</v>
      </c>
      <c r="K46" s="633"/>
      <c r="L46" s="695">
        <v>0</v>
      </c>
      <c r="M46" s="696">
        <v>2.4492036057636151</v>
      </c>
      <c r="N46" s="696">
        <v>2.4492036057636151</v>
      </c>
      <c r="O46" s="696">
        <v>2.4492036057636151</v>
      </c>
      <c r="P46" s="696">
        <v>2.4492036057636151</v>
      </c>
      <c r="Q46" s="696">
        <v>2.4492036057636151</v>
      </c>
      <c r="R46" s="696">
        <v>2.4492036057636151</v>
      </c>
      <c r="S46" s="696">
        <v>2.4492036057636151</v>
      </c>
      <c r="T46" s="696">
        <v>2.4492036057636151</v>
      </c>
      <c r="U46" s="696">
        <v>1.626478309277446</v>
      </c>
      <c r="V46" s="696">
        <v>1.626478309277446</v>
      </c>
      <c r="W46" s="696">
        <v>1.5833438560366637</v>
      </c>
      <c r="X46" s="696">
        <v>1.5833438560366637</v>
      </c>
      <c r="Y46" s="696">
        <v>1.5833438560366637</v>
      </c>
      <c r="Z46" s="696">
        <v>1.5833438560366637</v>
      </c>
      <c r="AA46" s="696">
        <v>0.20397912710905072</v>
      </c>
      <c r="AB46" s="696">
        <v>0.17172221839427948</v>
      </c>
      <c r="AC46" s="696">
        <v>0.17172221839427948</v>
      </c>
      <c r="AD46" s="696">
        <v>0.17172221839427948</v>
      </c>
      <c r="AE46" s="696">
        <v>0.17172221839427948</v>
      </c>
      <c r="AF46" s="696">
        <v>0.17172221839427948</v>
      </c>
      <c r="AG46" s="696">
        <v>0.17172221839427948</v>
      </c>
      <c r="AH46" s="696">
        <v>0</v>
      </c>
      <c r="AI46" s="696">
        <v>0</v>
      </c>
      <c r="AJ46" s="696">
        <v>0</v>
      </c>
      <c r="AK46" s="696">
        <v>0</v>
      </c>
      <c r="AL46" s="696">
        <v>0</v>
      </c>
      <c r="AM46" s="696">
        <v>0</v>
      </c>
      <c r="AN46" s="696">
        <v>0</v>
      </c>
      <c r="AO46" s="697">
        <v>0</v>
      </c>
      <c r="AP46" s="633"/>
      <c r="AQ46" s="695">
        <v>0</v>
      </c>
      <c r="AR46" s="696">
        <v>28760.740005493164</v>
      </c>
      <c r="AS46" s="696">
        <v>28760.739990234375</v>
      </c>
      <c r="AT46" s="696">
        <v>28760.739990234375</v>
      </c>
      <c r="AU46" s="696">
        <v>28760.740005493164</v>
      </c>
      <c r="AV46" s="696">
        <v>28760.740005493164</v>
      </c>
      <c r="AW46" s="696">
        <v>28760.740005493164</v>
      </c>
      <c r="AX46" s="696">
        <v>28760.740005493164</v>
      </c>
      <c r="AY46" s="696">
        <v>28760.740005493164</v>
      </c>
      <c r="AZ46" s="696">
        <v>12922.740005493162</v>
      </c>
      <c r="BA46" s="696">
        <v>12922.740005493162</v>
      </c>
      <c r="BB46" s="696">
        <v>12332</v>
      </c>
      <c r="BC46" s="696">
        <v>12332</v>
      </c>
      <c r="BD46" s="696">
        <v>12332</v>
      </c>
      <c r="BE46" s="696">
        <v>12332</v>
      </c>
      <c r="BF46" s="696">
        <v>1532</v>
      </c>
      <c r="BG46" s="696">
        <v>1266</v>
      </c>
      <c r="BH46" s="696">
        <v>1266</v>
      </c>
      <c r="BI46" s="696">
        <v>1266</v>
      </c>
      <c r="BJ46" s="696">
        <v>1266</v>
      </c>
      <c r="BK46" s="696">
        <v>1266</v>
      </c>
      <c r="BL46" s="696">
        <v>1266</v>
      </c>
      <c r="BM46" s="696">
        <v>0</v>
      </c>
      <c r="BN46" s="696">
        <v>0</v>
      </c>
      <c r="BO46" s="696">
        <v>0</v>
      </c>
      <c r="BP46" s="696">
        <v>0</v>
      </c>
      <c r="BQ46" s="696">
        <v>0</v>
      </c>
      <c r="BR46" s="696">
        <v>0</v>
      </c>
      <c r="BS46" s="696">
        <v>0</v>
      </c>
      <c r="BT46" s="697">
        <v>0</v>
      </c>
      <c r="BU46" s="16"/>
    </row>
    <row r="47" spans="2:73" s="17" customFormat="1" ht="15.75">
      <c r="B47" s="760" t="s">
        <v>777</v>
      </c>
      <c r="C47" s="760" t="s">
        <v>784</v>
      </c>
      <c r="D47" s="760" t="s">
        <v>9</v>
      </c>
      <c r="E47" s="761" t="s">
        <v>754</v>
      </c>
      <c r="F47" s="760" t="s">
        <v>784</v>
      </c>
      <c r="G47" s="761" t="s">
        <v>783</v>
      </c>
      <c r="H47" s="761">
        <v>2012</v>
      </c>
      <c r="I47" s="644" t="s">
        <v>570</v>
      </c>
      <c r="J47" s="644" t="s">
        <v>587</v>
      </c>
      <c r="K47" s="633"/>
      <c r="L47" s="695">
        <v>0</v>
      </c>
      <c r="M47" s="696">
        <v>1797.5294431</v>
      </c>
      <c r="N47" s="696">
        <v>0</v>
      </c>
      <c r="O47" s="696">
        <v>0</v>
      </c>
      <c r="P47" s="696">
        <v>0</v>
      </c>
      <c r="Q47" s="696">
        <v>0</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3"/>
      <c r="AQ47" s="695">
        <v>0</v>
      </c>
      <c r="AR47" s="696">
        <v>43319.67</v>
      </c>
      <c r="AS47" s="696">
        <v>0</v>
      </c>
      <c r="AT47" s="696">
        <v>0</v>
      </c>
      <c r="AU47" s="696">
        <v>0</v>
      </c>
      <c r="AV47" s="696">
        <v>0</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75">
      <c r="B48" s="760" t="s">
        <v>777</v>
      </c>
      <c r="C48" s="760" t="s">
        <v>785</v>
      </c>
      <c r="D48" s="760" t="s">
        <v>17</v>
      </c>
      <c r="E48" s="761" t="s">
        <v>754</v>
      </c>
      <c r="F48" s="760" t="s">
        <v>786</v>
      </c>
      <c r="G48" s="761" t="s">
        <v>779</v>
      </c>
      <c r="H48" s="761">
        <v>2012</v>
      </c>
      <c r="I48" s="644" t="s">
        <v>570</v>
      </c>
      <c r="J48" s="644" t="s">
        <v>587</v>
      </c>
      <c r="K48" s="633"/>
      <c r="L48" s="695">
        <v>0</v>
      </c>
      <c r="M48" s="696">
        <v>161.31002889993789</v>
      </c>
      <c r="N48" s="696">
        <v>161.31002889993789</v>
      </c>
      <c r="O48" s="696">
        <v>161.31002889993789</v>
      </c>
      <c r="P48" s="696">
        <v>161.31002889993789</v>
      </c>
      <c r="Q48" s="696">
        <v>161.31002889993789</v>
      </c>
      <c r="R48" s="696">
        <v>161.31002889993789</v>
      </c>
      <c r="S48" s="696">
        <v>161.31002889993789</v>
      </c>
      <c r="T48" s="696">
        <v>161.31002889993789</v>
      </c>
      <c r="U48" s="696">
        <v>161.31002889993789</v>
      </c>
      <c r="V48" s="696">
        <v>161.31002889993789</v>
      </c>
      <c r="W48" s="696">
        <v>161.31002889993789</v>
      </c>
      <c r="X48" s="696">
        <v>161.31002889993789</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7">
        <v>0</v>
      </c>
      <c r="AP48" s="633"/>
      <c r="AQ48" s="695">
        <v>0</v>
      </c>
      <c r="AR48" s="696">
        <v>825446.15848603402</v>
      </c>
      <c r="AS48" s="696">
        <v>825446.15848603402</v>
      </c>
      <c r="AT48" s="696">
        <v>825446.15848603402</v>
      </c>
      <c r="AU48" s="696">
        <v>825446.15848603402</v>
      </c>
      <c r="AV48" s="696">
        <v>825446.15848603402</v>
      </c>
      <c r="AW48" s="696">
        <v>825446.15848603402</v>
      </c>
      <c r="AX48" s="696">
        <v>825446.15848603402</v>
      </c>
      <c r="AY48" s="696">
        <v>825446.15848603402</v>
      </c>
      <c r="AZ48" s="696">
        <v>825446.15848603402</v>
      </c>
      <c r="BA48" s="696">
        <v>825446.15848603402</v>
      </c>
      <c r="BB48" s="696">
        <v>825446.15848603402</v>
      </c>
      <c r="BC48" s="696">
        <v>825446.15848603402</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7">
        <v>0</v>
      </c>
      <c r="BU48" s="16"/>
    </row>
    <row r="49" spans="2:73" s="17" customFormat="1" ht="15.75">
      <c r="B49" s="760" t="s">
        <v>777</v>
      </c>
      <c r="C49" s="760" t="s">
        <v>780</v>
      </c>
      <c r="D49" s="760" t="s">
        <v>781</v>
      </c>
      <c r="E49" s="761" t="s">
        <v>754</v>
      </c>
      <c r="F49" s="760" t="s">
        <v>786</v>
      </c>
      <c r="G49" s="761" t="s">
        <v>783</v>
      </c>
      <c r="H49" s="761">
        <v>2012</v>
      </c>
      <c r="I49" s="644" t="s">
        <v>570</v>
      </c>
      <c r="J49" s="644" t="s">
        <v>587</v>
      </c>
      <c r="K49" s="633"/>
      <c r="L49" s="695">
        <v>0</v>
      </c>
      <c r="M49" s="696">
        <v>72.26702250000001</v>
      </c>
      <c r="N49" s="696">
        <v>0</v>
      </c>
      <c r="O49" s="696">
        <v>0</v>
      </c>
      <c r="P49" s="696">
        <v>0</v>
      </c>
      <c r="Q49" s="696">
        <v>0</v>
      </c>
      <c r="R49" s="696">
        <v>0</v>
      </c>
      <c r="S49" s="696">
        <v>0</v>
      </c>
      <c r="T49" s="696">
        <v>0</v>
      </c>
      <c r="U49" s="696">
        <v>0</v>
      </c>
      <c r="V49" s="696">
        <v>0</v>
      </c>
      <c r="W49" s="696">
        <v>0</v>
      </c>
      <c r="X49" s="696">
        <v>0</v>
      </c>
      <c r="Y49" s="696">
        <v>0</v>
      </c>
      <c r="Z49" s="696">
        <v>0</v>
      </c>
      <c r="AA49" s="696">
        <v>0</v>
      </c>
      <c r="AB49" s="696">
        <v>0</v>
      </c>
      <c r="AC49" s="696">
        <v>0</v>
      </c>
      <c r="AD49" s="696">
        <v>0</v>
      </c>
      <c r="AE49" s="696">
        <v>0</v>
      </c>
      <c r="AF49" s="696">
        <v>0</v>
      </c>
      <c r="AG49" s="696">
        <v>0</v>
      </c>
      <c r="AH49" s="696">
        <v>0</v>
      </c>
      <c r="AI49" s="696">
        <v>0</v>
      </c>
      <c r="AJ49" s="696">
        <v>0</v>
      </c>
      <c r="AK49" s="696">
        <v>0</v>
      </c>
      <c r="AL49" s="696">
        <v>0</v>
      </c>
      <c r="AM49" s="696">
        <v>0</v>
      </c>
      <c r="AN49" s="696">
        <v>0</v>
      </c>
      <c r="AO49" s="697">
        <v>0</v>
      </c>
      <c r="AP49" s="633"/>
      <c r="AQ49" s="695">
        <v>0</v>
      </c>
      <c r="AR49" s="696">
        <v>1050.424</v>
      </c>
      <c r="AS49" s="696">
        <v>0</v>
      </c>
      <c r="AT49" s="696">
        <v>0</v>
      </c>
      <c r="AU49" s="696">
        <v>0</v>
      </c>
      <c r="AV49" s="696">
        <v>0</v>
      </c>
      <c r="AW49" s="696">
        <v>0</v>
      </c>
      <c r="AX49" s="696">
        <v>0</v>
      </c>
      <c r="AY49" s="696">
        <v>0</v>
      </c>
      <c r="AZ49" s="696">
        <v>0</v>
      </c>
      <c r="BA49" s="696">
        <v>0</v>
      </c>
      <c r="BB49" s="696">
        <v>0</v>
      </c>
      <c r="BC49" s="696">
        <v>0</v>
      </c>
      <c r="BD49" s="696">
        <v>0</v>
      </c>
      <c r="BE49" s="696">
        <v>0</v>
      </c>
      <c r="BF49" s="696">
        <v>0</v>
      </c>
      <c r="BG49" s="696">
        <v>0</v>
      </c>
      <c r="BH49" s="696">
        <v>0</v>
      </c>
      <c r="BI49" s="696">
        <v>0</v>
      </c>
      <c r="BJ49" s="696">
        <v>0</v>
      </c>
      <c r="BK49" s="696">
        <v>0</v>
      </c>
      <c r="BL49" s="696">
        <v>0</v>
      </c>
      <c r="BM49" s="696">
        <v>0</v>
      </c>
      <c r="BN49" s="696">
        <v>0</v>
      </c>
      <c r="BO49" s="696">
        <v>0</v>
      </c>
      <c r="BP49" s="696">
        <v>0</v>
      </c>
      <c r="BQ49" s="696">
        <v>0</v>
      </c>
      <c r="BR49" s="696">
        <v>0</v>
      </c>
      <c r="BS49" s="696">
        <v>0</v>
      </c>
      <c r="BT49" s="697">
        <v>0</v>
      </c>
      <c r="BU49" s="16"/>
    </row>
    <row r="50" spans="2:73" s="17" customFormat="1" ht="15.75">
      <c r="B50" s="760" t="s">
        <v>777</v>
      </c>
      <c r="C50" s="760" t="s">
        <v>778</v>
      </c>
      <c r="D50" s="760" t="s">
        <v>7</v>
      </c>
      <c r="E50" s="761" t="s">
        <v>754</v>
      </c>
      <c r="F50" s="760" t="s">
        <v>29</v>
      </c>
      <c r="G50" s="761" t="s">
        <v>779</v>
      </c>
      <c r="H50" s="761">
        <v>2012</v>
      </c>
      <c r="I50" s="644" t="s">
        <v>570</v>
      </c>
      <c r="J50" s="644" t="s">
        <v>587</v>
      </c>
      <c r="K50" s="633"/>
      <c r="L50" s="695">
        <v>0</v>
      </c>
      <c r="M50" s="696">
        <v>0.20494147892891862</v>
      </c>
      <c r="N50" s="696">
        <v>0.20494147892891862</v>
      </c>
      <c r="O50" s="696">
        <v>0.20494147892891862</v>
      </c>
      <c r="P50" s="696">
        <v>0.20494147892891862</v>
      </c>
      <c r="Q50" s="696">
        <v>0.20494147892891862</v>
      </c>
      <c r="R50" s="696">
        <v>0.20494147892891862</v>
      </c>
      <c r="S50" s="696">
        <v>0.20494147892891862</v>
      </c>
      <c r="T50" s="696">
        <v>0.20494147892891862</v>
      </c>
      <c r="U50" s="696">
        <v>0.20494147892891862</v>
      </c>
      <c r="V50" s="696">
        <v>0.20494147892891862</v>
      </c>
      <c r="W50" s="696">
        <v>0.20494147892891862</v>
      </c>
      <c r="X50" s="696">
        <v>0.20494147892891862</v>
      </c>
      <c r="Y50" s="696">
        <v>0.18571000000000001</v>
      </c>
      <c r="Z50" s="696">
        <v>0.18571000000000001</v>
      </c>
      <c r="AA50" s="696">
        <v>0.18571000000000001</v>
      </c>
      <c r="AB50" s="696">
        <v>7.399E-2</v>
      </c>
      <c r="AC50" s="696">
        <v>7.399E-2</v>
      </c>
      <c r="AD50" s="696">
        <v>7.399E-2</v>
      </c>
      <c r="AE50" s="696">
        <v>0</v>
      </c>
      <c r="AF50" s="696">
        <v>0</v>
      </c>
      <c r="AG50" s="696">
        <v>0</v>
      </c>
      <c r="AH50" s="696">
        <v>0</v>
      </c>
      <c r="AI50" s="696">
        <v>0</v>
      </c>
      <c r="AJ50" s="696">
        <v>0</v>
      </c>
      <c r="AK50" s="696">
        <v>0</v>
      </c>
      <c r="AL50" s="696">
        <v>0</v>
      </c>
      <c r="AM50" s="696">
        <v>0</v>
      </c>
      <c r="AN50" s="696">
        <v>0</v>
      </c>
      <c r="AO50" s="697">
        <v>0</v>
      </c>
      <c r="AP50" s="633"/>
      <c r="AQ50" s="695">
        <v>0</v>
      </c>
      <c r="AR50" s="696">
        <v>362.39806742413344</v>
      </c>
      <c r="AS50" s="696">
        <v>362.39806742413344</v>
      </c>
      <c r="AT50" s="696">
        <v>362.39806742413344</v>
      </c>
      <c r="AU50" s="696">
        <v>362.39806742413344</v>
      </c>
      <c r="AV50" s="696">
        <v>362.39806742413344</v>
      </c>
      <c r="AW50" s="696">
        <v>362.39806742413344</v>
      </c>
      <c r="AX50" s="696">
        <v>362.39806742413344</v>
      </c>
      <c r="AY50" s="696">
        <v>362.39806742413344</v>
      </c>
      <c r="AZ50" s="696">
        <v>362.39806742413344</v>
      </c>
      <c r="BA50" s="696">
        <v>362.39806742413344</v>
      </c>
      <c r="BB50" s="696">
        <v>362.39806742413344</v>
      </c>
      <c r="BC50" s="696">
        <v>362.39806742413344</v>
      </c>
      <c r="BD50" s="696">
        <v>149.94</v>
      </c>
      <c r="BE50" s="696">
        <v>149.94</v>
      </c>
      <c r="BF50" s="696">
        <v>149.94</v>
      </c>
      <c r="BG50" s="696">
        <v>46.55</v>
      </c>
      <c r="BH50" s="696">
        <v>46.55</v>
      </c>
      <c r="BI50" s="696">
        <v>46.55</v>
      </c>
      <c r="BJ50" s="696">
        <v>0</v>
      </c>
      <c r="BK50" s="696">
        <v>0</v>
      </c>
      <c r="BL50" s="696">
        <v>0</v>
      </c>
      <c r="BM50" s="696">
        <v>0</v>
      </c>
      <c r="BN50" s="696">
        <v>0</v>
      </c>
      <c r="BO50" s="696">
        <v>0</v>
      </c>
      <c r="BP50" s="696">
        <v>0</v>
      </c>
      <c r="BQ50" s="696">
        <v>0</v>
      </c>
      <c r="BR50" s="696">
        <v>0</v>
      </c>
      <c r="BS50" s="696">
        <v>0</v>
      </c>
      <c r="BT50" s="697">
        <v>0</v>
      </c>
      <c r="BU50" s="16"/>
    </row>
    <row r="51" spans="2:73" s="17" customFormat="1" ht="15.75">
      <c r="B51" s="762" t="s">
        <v>788</v>
      </c>
      <c r="C51" s="762" t="s">
        <v>784</v>
      </c>
      <c r="D51" s="762" t="s">
        <v>9</v>
      </c>
      <c r="E51" s="762" t="s">
        <v>754</v>
      </c>
      <c r="F51" s="762" t="s">
        <v>784</v>
      </c>
      <c r="G51" s="762" t="s">
        <v>783</v>
      </c>
      <c r="H51" s="763">
        <v>2012</v>
      </c>
      <c r="I51" s="644" t="s">
        <v>570</v>
      </c>
      <c r="J51" s="644" t="s">
        <v>587</v>
      </c>
      <c r="K51" s="633"/>
      <c r="L51" s="695">
        <v>0</v>
      </c>
      <c r="M51" s="696">
        <v>62.856784799999993</v>
      </c>
      <c r="N51" s="696">
        <v>0</v>
      </c>
      <c r="O51" s="696">
        <v>0</v>
      </c>
      <c r="P51" s="696">
        <v>0</v>
      </c>
      <c r="Q51" s="696">
        <v>0</v>
      </c>
      <c r="R51" s="696">
        <v>0</v>
      </c>
      <c r="S51" s="696">
        <v>0</v>
      </c>
      <c r="T51" s="696">
        <v>0</v>
      </c>
      <c r="U51" s="696">
        <v>0</v>
      </c>
      <c r="V51" s="696">
        <v>0</v>
      </c>
      <c r="W51" s="696">
        <v>0</v>
      </c>
      <c r="X51" s="696">
        <v>0</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3"/>
      <c r="AQ51" s="695">
        <v>0</v>
      </c>
      <c r="AR51" s="696">
        <v>1514.8209999999999</v>
      </c>
      <c r="AS51" s="696">
        <v>0</v>
      </c>
      <c r="AT51" s="696">
        <v>0</v>
      </c>
      <c r="AU51" s="696">
        <v>0</v>
      </c>
      <c r="AV51" s="696">
        <v>0</v>
      </c>
      <c r="AW51" s="696">
        <v>0</v>
      </c>
      <c r="AX51" s="696">
        <v>0</v>
      </c>
      <c r="AY51" s="696">
        <v>0</v>
      </c>
      <c r="AZ51" s="696">
        <v>0</v>
      </c>
      <c r="BA51" s="696">
        <v>0</v>
      </c>
      <c r="BB51" s="696">
        <v>0</v>
      </c>
      <c r="BC51" s="696">
        <v>0</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75">
      <c r="B52" s="762" t="s">
        <v>788</v>
      </c>
      <c r="C52" s="762" t="s">
        <v>780</v>
      </c>
      <c r="D52" s="762" t="s">
        <v>9</v>
      </c>
      <c r="E52" s="762" t="s">
        <v>754</v>
      </c>
      <c r="F52" s="762" t="s">
        <v>780</v>
      </c>
      <c r="G52" s="762" t="s">
        <v>783</v>
      </c>
      <c r="H52" s="763">
        <v>2012</v>
      </c>
      <c r="I52" s="644" t="s">
        <v>570</v>
      </c>
      <c r="J52" s="644" t="s">
        <v>587</v>
      </c>
      <c r="K52" s="633"/>
      <c r="L52" s="695">
        <v>0</v>
      </c>
      <c r="M52" s="696">
        <v>152.14109999999999</v>
      </c>
      <c r="N52" s="696">
        <v>0</v>
      </c>
      <c r="O52" s="696">
        <v>0</v>
      </c>
      <c r="P52" s="696">
        <v>0</v>
      </c>
      <c r="Q52" s="696">
        <v>0</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3"/>
      <c r="AQ52" s="695">
        <v>0</v>
      </c>
      <c r="AR52" s="696">
        <v>2211.4189999999999</v>
      </c>
      <c r="AS52" s="696">
        <v>0</v>
      </c>
      <c r="AT52" s="696">
        <v>0</v>
      </c>
      <c r="AU52" s="696">
        <v>0</v>
      </c>
      <c r="AV52" s="696">
        <v>0</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761" t="s">
        <v>789</v>
      </c>
      <c r="C53" s="761" t="s">
        <v>780</v>
      </c>
      <c r="D53" s="761" t="s">
        <v>22</v>
      </c>
      <c r="E53" s="761" t="s">
        <v>754</v>
      </c>
      <c r="F53" s="761" t="s">
        <v>786</v>
      </c>
      <c r="G53" s="761" t="s">
        <v>779</v>
      </c>
      <c r="H53" s="761">
        <v>2011</v>
      </c>
      <c r="I53" s="644" t="s">
        <v>570</v>
      </c>
      <c r="J53" s="644" t="s">
        <v>580</v>
      </c>
      <c r="K53" s="633"/>
      <c r="L53" s="695">
        <v>13.877678215831628</v>
      </c>
      <c r="M53" s="696">
        <v>13.877678215831628</v>
      </c>
      <c r="N53" s="696">
        <v>13.877678215831628</v>
      </c>
      <c r="O53" s="696">
        <v>13.812700405965318</v>
      </c>
      <c r="P53" s="696">
        <v>13.812700405965318</v>
      </c>
      <c r="Q53" s="696">
        <v>13.812700405965318</v>
      </c>
      <c r="R53" s="696">
        <v>12.629349411748501</v>
      </c>
      <c r="S53" s="696">
        <v>0.10230548787461423</v>
      </c>
      <c r="T53" s="696">
        <v>0.10230548787461423</v>
      </c>
      <c r="U53" s="696">
        <v>0.10230548787461423</v>
      </c>
      <c r="V53" s="696">
        <v>6.6360316459209256E-2</v>
      </c>
      <c r="W53" s="696">
        <v>6.6360316459209256E-2</v>
      </c>
      <c r="X53" s="696">
        <v>0</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3"/>
      <c r="AQ53" s="695">
        <v>118887.24683836786</v>
      </c>
      <c r="AR53" s="696">
        <v>118887.24683836786</v>
      </c>
      <c r="AS53" s="696">
        <v>118887.24683836786</v>
      </c>
      <c r="AT53" s="696">
        <v>118635.74740800269</v>
      </c>
      <c r="AU53" s="696">
        <v>118635.74740800269</v>
      </c>
      <c r="AV53" s="696">
        <v>118635.74740800269</v>
      </c>
      <c r="AW53" s="696">
        <v>109578.97895815258</v>
      </c>
      <c r="AX53" s="696">
        <v>726.68684963334351</v>
      </c>
      <c r="AY53" s="696">
        <v>726.68684963334351</v>
      </c>
      <c r="AZ53" s="696">
        <v>726.68684963334351</v>
      </c>
      <c r="BA53" s="696">
        <v>256.85048207506389</v>
      </c>
      <c r="BB53" s="696">
        <v>256.85048207506389</v>
      </c>
      <c r="BC53" s="696">
        <v>0</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761" t="s">
        <v>789</v>
      </c>
      <c r="C54" s="761" t="s">
        <v>780</v>
      </c>
      <c r="D54" s="761" t="s">
        <v>21</v>
      </c>
      <c r="E54" s="761" t="s">
        <v>754</v>
      </c>
      <c r="F54" s="761" t="s">
        <v>786</v>
      </c>
      <c r="G54" s="761" t="s">
        <v>779</v>
      </c>
      <c r="H54" s="761">
        <v>2011</v>
      </c>
      <c r="I54" s="644" t="s">
        <v>570</v>
      </c>
      <c r="J54" s="644" t="s">
        <v>580</v>
      </c>
      <c r="K54" s="633"/>
      <c r="L54" s="695">
        <v>10.837179726689152</v>
      </c>
      <c r="M54" s="696">
        <v>10.837179726689152</v>
      </c>
      <c r="N54" s="696">
        <v>10.837179726689152</v>
      </c>
      <c r="O54" s="696">
        <v>10.037583433863055</v>
      </c>
      <c r="P54" s="696">
        <v>10.037583433863055</v>
      </c>
      <c r="Q54" s="696">
        <v>9.9958854262868844</v>
      </c>
      <c r="R54" s="696">
        <v>1.320150433519574</v>
      </c>
      <c r="S54" s="696">
        <v>1.320150433519574</v>
      </c>
      <c r="T54" s="696">
        <v>1.320150433519574</v>
      </c>
      <c r="U54" s="696">
        <v>1.320150433519574</v>
      </c>
      <c r="V54" s="696">
        <v>1.2579340072766212</v>
      </c>
      <c r="W54" s="696">
        <v>1.2579340072766212</v>
      </c>
      <c r="X54" s="696">
        <v>0</v>
      </c>
      <c r="Y54" s="696">
        <v>0</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3"/>
      <c r="AQ54" s="695">
        <v>25699.848038283773</v>
      </c>
      <c r="AR54" s="696">
        <v>25699.848038283773</v>
      </c>
      <c r="AS54" s="696">
        <v>25699.848038283773</v>
      </c>
      <c r="AT54" s="696">
        <v>23686.984970442008</v>
      </c>
      <c r="AU54" s="696">
        <v>23686.984970442008</v>
      </c>
      <c r="AV54" s="696">
        <v>23570.517552290756</v>
      </c>
      <c r="AW54" s="696">
        <v>3336.0231833526741</v>
      </c>
      <c r="AX54" s="696">
        <v>3336.0231833526741</v>
      </c>
      <c r="AY54" s="696">
        <v>3336.0231833526741</v>
      </c>
      <c r="AZ54" s="696">
        <v>3336.0231833526741</v>
      </c>
      <c r="BA54" s="696">
        <v>2926.9145526060611</v>
      </c>
      <c r="BB54" s="696">
        <v>2926.9145526060611</v>
      </c>
      <c r="BC54" s="696">
        <v>0</v>
      </c>
      <c r="BD54" s="696">
        <v>0</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761" t="s">
        <v>789</v>
      </c>
      <c r="C55" s="761" t="s">
        <v>778</v>
      </c>
      <c r="D55" s="761" t="s">
        <v>3</v>
      </c>
      <c r="E55" s="761" t="s">
        <v>754</v>
      </c>
      <c r="F55" s="761" t="s">
        <v>29</v>
      </c>
      <c r="G55" s="761" t="s">
        <v>779</v>
      </c>
      <c r="H55" s="761">
        <v>2011</v>
      </c>
      <c r="I55" s="644" t="s">
        <v>570</v>
      </c>
      <c r="J55" s="644" t="s">
        <v>580</v>
      </c>
      <c r="K55" s="633"/>
      <c r="L55" s="695">
        <v>-46.401164268402482</v>
      </c>
      <c r="M55" s="696">
        <v>-46.401164268402482</v>
      </c>
      <c r="N55" s="696">
        <v>-46.401164268402482</v>
      </c>
      <c r="O55" s="696">
        <v>-46.401164268402482</v>
      </c>
      <c r="P55" s="696">
        <v>-46.401164268402482</v>
      </c>
      <c r="Q55" s="696">
        <v>-46.401164268402482</v>
      </c>
      <c r="R55" s="696">
        <v>-46.401164268402482</v>
      </c>
      <c r="S55" s="696">
        <v>-46.401164268402482</v>
      </c>
      <c r="T55" s="696">
        <v>-46.401164268402482</v>
      </c>
      <c r="U55" s="696">
        <v>-46.401164268402482</v>
      </c>
      <c r="V55" s="696">
        <v>-46.401164268402482</v>
      </c>
      <c r="W55" s="696">
        <v>-46.401164268402482</v>
      </c>
      <c r="X55" s="696">
        <v>-46.401164268402482</v>
      </c>
      <c r="Y55" s="696">
        <v>-46.401164268402482</v>
      </c>
      <c r="Z55" s="696">
        <v>-46.401164268402482</v>
      </c>
      <c r="AA55" s="696">
        <v>-46.401164268402482</v>
      </c>
      <c r="AB55" s="696">
        <v>-46.401164268402482</v>
      </c>
      <c r="AC55" s="696">
        <v>-46.401164268402482</v>
      </c>
      <c r="AD55" s="696">
        <v>-38.554070941405946</v>
      </c>
      <c r="AE55" s="696">
        <v>0</v>
      </c>
      <c r="AF55" s="696">
        <v>0</v>
      </c>
      <c r="AG55" s="696">
        <v>0</v>
      </c>
      <c r="AH55" s="696">
        <v>0</v>
      </c>
      <c r="AI55" s="696">
        <v>0</v>
      </c>
      <c r="AJ55" s="696">
        <v>0</v>
      </c>
      <c r="AK55" s="696">
        <v>0</v>
      </c>
      <c r="AL55" s="696">
        <v>0</v>
      </c>
      <c r="AM55" s="696">
        <v>0</v>
      </c>
      <c r="AN55" s="696">
        <v>0</v>
      </c>
      <c r="AO55" s="697">
        <v>0</v>
      </c>
      <c r="AP55" s="633"/>
      <c r="AQ55" s="695">
        <v>-86282.849420085215</v>
      </c>
      <c r="AR55" s="696">
        <v>-86282.849420085215</v>
      </c>
      <c r="AS55" s="696">
        <v>-86282.849420085215</v>
      </c>
      <c r="AT55" s="696">
        <v>-86282.849420085215</v>
      </c>
      <c r="AU55" s="696">
        <v>-86282.849420085215</v>
      </c>
      <c r="AV55" s="696">
        <v>-86282.849420085215</v>
      </c>
      <c r="AW55" s="696">
        <v>-86282.849420085215</v>
      </c>
      <c r="AX55" s="696">
        <v>-86282.849420085215</v>
      </c>
      <c r="AY55" s="696">
        <v>-86282.849420085215</v>
      </c>
      <c r="AZ55" s="696">
        <v>-86282.849420085215</v>
      </c>
      <c r="BA55" s="696">
        <v>-86282.849420085215</v>
      </c>
      <c r="BB55" s="696">
        <v>-86282.849420085215</v>
      </c>
      <c r="BC55" s="696">
        <v>-86282.849420085215</v>
      </c>
      <c r="BD55" s="696">
        <v>-86282.849420085215</v>
      </c>
      <c r="BE55" s="696">
        <v>-86282.849420085215</v>
      </c>
      <c r="BF55" s="696">
        <v>-86282.849420085215</v>
      </c>
      <c r="BG55" s="696">
        <v>-86282.849420085215</v>
      </c>
      <c r="BH55" s="696">
        <v>-86282.849420085215</v>
      </c>
      <c r="BI55" s="696">
        <v>-79277.583173727078</v>
      </c>
      <c r="BJ55" s="696">
        <v>0</v>
      </c>
      <c r="BK55" s="696">
        <v>0</v>
      </c>
      <c r="BL55" s="696">
        <v>0</v>
      </c>
      <c r="BM55" s="696">
        <v>0</v>
      </c>
      <c r="BN55" s="696">
        <v>0</v>
      </c>
      <c r="BO55" s="696">
        <v>0</v>
      </c>
      <c r="BP55" s="696">
        <v>0</v>
      </c>
      <c r="BQ55" s="696">
        <v>0</v>
      </c>
      <c r="BR55" s="696">
        <v>0</v>
      </c>
      <c r="BS55" s="696">
        <v>0</v>
      </c>
      <c r="BT55" s="697">
        <v>0</v>
      </c>
    </row>
    <row r="56" spans="2:73">
      <c r="B56" s="761" t="s">
        <v>789</v>
      </c>
      <c r="C56" s="761" t="s">
        <v>778</v>
      </c>
      <c r="D56" s="761" t="s">
        <v>5</v>
      </c>
      <c r="E56" s="761" t="s">
        <v>754</v>
      </c>
      <c r="F56" s="761" t="s">
        <v>29</v>
      </c>
      <c r="G56" s="761" t="s">
        <v>779</v>
      </c>
      <c r="H56" s="761">
        <v>2011</v>
      </c>
      <c r="I56" s="644" t="s">
        <v>570</v>
      </c>
      <c r="J56" s="644" t="s">
        <v>580</v>
      </c>
      <c r="K56" s="633"/>
      <c r="L56" s="695">
        <v>0.6968485784181383</v>
      </c>
      <c r="M56" s="696">
        <v>0.6968485784181383</v>
      </c>
      <c r="N56" s="696">
        <v>0.6968485784181383</v>
      </c>
      <c r="O56" s="696">
        <v>0.6968485784181383</v>
      </c>
      <c r="P56" s="696">
        <v>0.6968485784181383</v>
      </c>
      <c r="Q56" s="696">
        <v>0.63722624816263262</v>
      </c>
      <c r="R56" s="696">
        <v>0.3641454728924558</v>
      </c>
      <c r="S56" s="696">
        <v>0.36398453280487403</v>
      </c>
      <c r="T56" s="696">
        <v>0.36398453280487403</v>
      </c>
      <c r="U56" s="696">
        <v>0.11429469633040391</v>
      </c>
      <c r="V56" s="696">
        <v>4.7488029687494451E-2</v>
      </c>
      <c r="W56" s="696">
        <v>4.7475317565019423E-2</v>
      </c>
      <c r="X56" s="696">
        <v>4.7475317565019423E-2</v>
      </c>
      <c r="Y56" s="696">
        <v>4.5292416759400454E-2</v>
      </c>
      <c r="Z56" s="696">
        <v>4.5292416759400454E-2</v>
      </c>
      <c r="AA56" s="696">
        <v>4.5192464563552665E-2</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3"/>
      <c r="AQ56" s="695">
        <v>14105.649248274474</v>
      </c>
      <c r="AR56" s="696">
        <v>14105.649248274474</v>
      </c>
      <c r="AS56" s="696">
        <v>14105.649248274474</v>
      </c>
      <c r="AT56" s="696">
        <v>14105.649248274474</v>
      </c>
      <c r="AU56" s="696">
        <v>14105.649248274474</v>
      </c>
      <c r="AV56" s="696">
        <v>12817.991979722543</v>
      </c>
      <c r="AW56" s="696">
        <v>6920.2948640354389</v>
      </c>
      <c r="AX56" s="696">
        <v>6918.8850288682224</v>
      </c>
      <c r="AY56" s="696">
        <v>6918.8850288682224</v>
      </c>
      <c r="AZ56" s="696">
        <v>1526.3595867717136</v>
      </c>
      <c r="BA56" s="696">
        <v>1282.3120502808067</v>
      </c>
      <c r="BB56" s="696">
        <v>1177.5496188730269</v>
      </c>
      <c r="BC56" s="696">
        <v>1177.5496188730269</v>
      </c>
      <c r="BD56" s="696">
        <v>977.19201689248428</v>
      </c>
      <c r="BE56" s="696">
        <v>977.19201689248428</v>
      </c>
      <c r="BF56" s="696">
        <v>976.0169592442353</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761" t="s">
        <v>789</v>
      </c>
      <c r="C57" s="761" t="s">
        <v>778</v>
      </c>
      <c r="D57" s="761" t="s">
        <v>4</v>
      </c>
      <c r="E57" s="761" t="s">
        <v>754</v>
      </c>
      <c r="F57" s="761" t="s">
        <v>29</v>
      </c>
      <c r="G57" s="761" t="s">
        <v>779</v>
      </c>
      <c r="H57" s="761">
        <v>2011</v>
      </c>
      <c r="I57" s="644" t="s">
        <v>570</v>
      </c>
      <c r="J57" s="644" t="s">
        <v>580</v>
      </c>
      <c r="K57" s="633"/>
      <c r="L57" s="695">
        <v>0.10400645331379674</v>
      </c>
      <c r="M57" s="696">
        <v>0.10400645331379674</v>
      </c>
      <c r="N57" s="696">
        <v>0.10400645331379674</v>
      </c>
      <c r="O57" s="696">
        <v>0.10400645331379674</v>
      </c>
      <c r="P57" s="696">
        <v>0.10400645331379674</v>
      </c>
      <c r="Q57" s="696">
        <v>9.6888684575028333E-2</v>
      </c>
      <c r="R57" s="696">
        <v>6.7768772358537746E-2</v>
      </c>
      <c r="S57" s="696">
        <v>6.761362235336521E-2</v>
      </c>
      <c r="T57" s="696">
        <v>6.761362235336521E-2</v>
      </c>
      <c r="U57" s="696">
        <v>3.7805419540257935E-2</v>
      </c>
      <c r="V57" s="696">
        <v>4.9973634182620399E-3</v>
      </c>
      <c r="W57" s="696">
        <v>4.9920921452976403E-3</v>
      </c>
      <c r="X57" s="696">
        <v>4.9920921452976403E-3</v>
      </c>
      <c r="Y57" s="696">
        <v>4.8624764128200439E-3</v>
      </c>
      <c r="Z57" s="696">
        <v>4.8624764128200439E-3</v>
      </c>
      <c r="AA57" s="696">
        <v>4.7735445404455314E-3</v>
      </c>
      <c r="AB57" s="696">
        <v>0</v>
      </c>
      <c r="AC57" s="696">
        <v>0</v>
      </c>
      <c r="AD57" s="696">
        <v>0</v>
      </c>
      <c r="AE57" s="696">
        <v>0</v>
      </c>
      <c r="AF57" s="696">
        <v>0</v>
      </c>
      <c r="AG57" s="696">
        <v>0</v>
      </c>
      <c r="AH57" s="696">
        <v>0</v>
      </c>
      <c r="AI57" s="696">
        <v>0</v>
      </c>
      <c r="AJ57" s="696">
        <v>0</v>
      </c>
      <c r="AK57" s="696">
        <v>0</v>
      </c>
      <c r="AL57" s="696">
        <v>0</v>
      </c>
      <c r="AM57" s="696">
        <v>0</v>
      </c>
      <c r="AN57" s="696">
        <v>0</v>
      </c>
      <c r="AO57" s="697">
        <v>0</v>
      </c>
      <c r="AP57" s="633"/>
      <c r="AQ57" s="695">
        <v>1780.8514679804593</v>
      </c>
      <c r="AR57" s="696">
        <v>1780.8514679804593</v>
      </c>
      <c r="AS57" s="696">
        <v>1780.8514679804593</v>
      </c>
      <c r="AT57" s="696">
        <v>1780.8514679804593</v>
      </c>
      <c r="AU57" s="696">
        <v>1780.8514679804593</v>
      </c>
      <c r="AV57" s="696">
        <v>1627.129756449393</v>
      </c>
      <c r="AW57" s="696">
        <v>998.23003943949277</v>
      </c>
      <c r="AX57" s="696">
        <v>996.87092539418131</v>
      </c>
      <c r="AY57" s="696">
        <v>996.87092539418131</v>
      </c>
      <c r="AZ57" s="696">
        <v>353.10626791967195</v>
      </c>
      <c r="BA57" s="696">
        <v>159.47734821199307</v>
      </c>
      <c r="BB57" s="696">
        <v>116.0360288375756</v>
      </c>
      <c r="BC57" s="696">
        <v>116.0360288375756</v>
      </c>
      <c r="BD57" s="696">
        <v>104.13924577197997</v>
      </c>
      <c r="BE57" s="696">
        <v>104.13924577197997</v>
      </c>
      <c r="BF57" s="696">
        <v>103.09374521123287</v>
      </c>
      <c r="BG57" s="696">
        <v>0</v>
      </c>
      <c r="BH57" s="696">
        <v>0</v>
      </c>
      <c r="BI57" s="696">
        <v>0</v>
      </c>
      <c r="BJ57" s="696">
        <v>0</v>
      </c>
      <c r="BK57" s="696">
        <v>0</v>
      </c>
      <c r="BL57" s="696">
        <v>0</v>
      </c>
      <c r="BM57" s="696">
        <v>0</v>
      </c>
      <c r="BN57" s="696">
        <v>0</v>
      </c>
      <c r="BO57" s="696">
        <v>0</v>
      </c>
      <c r="BP57" s="696">
        <v>0</v>
      </c>
      <c r="BQ57" s="696">
        <v>0</v>
      </c>
      <c r="BR57" s="696">
        <v>0</v>
      </c>
      <c r="BS57" s="696">
        <v>0</v>
      </c>
      <c r="BT57" s="697">
        <v>0</v>
      </c>
    </row>
    <row r="58" spans="2:73">
      <c r="B58" s="764" t="s">
        <v>208</v>
      </c>
      <c r="C58" s="764" t="s">
        <v>780</v>
      </c>
      <c r="D58" s="764" t="s">
        <v>790</v>
      </c>
      <c r="E58" s="764" t="s">
        <v>754</v>
      </c>
      <c r="F58" s="764" t="s">
        <v>782</v>
      </c>
      <c r="G58" s="764" t="s">
        <v>783</v>
      </c>
      <c r="H58" s="764">
        <v>2013</v>
      </c>
      <c r="I58" s="644" t="s">
        <v>571</v>
      </c>
      <c r="J58" s="644" t="s">
        <v>587</v>
      </c>
      <c r="K58" s="633"/>
      <c r="L58" s="695">
        <v>0</v>
      </c>
      <c r="M58" s="696">
        <v>0</v>
      </c>
      <c r="N58" s="696">
        <v>195.19589999999999</v>
      </c>
      <c r="O58" s="696">
        <v>0</v>
      </c>
      <c r="P58" s="696">
        <v>0</v>
      </c>
      <c r="Q58" s="696">
        <v>0</v>
      </c>
      <c r="R58" s="696">
        <v>0</v>
      </c>
      <c r="S58" s="696">
        <v>0</v>
      </c>
      <c r="T58" s="696">
        <v>0</v>
      </c>
      <c r="U58" s="696">
        <v>0</v>
      </c>
      <c r="V58" s="696">
        <v>0</v>
      </c>
      <c r="W58" s="696">
        <v>0</v>
      </c>
      <c r="X58" s="696">
        <v>0</v>
      </c>
      <c r="Y58" s="696">
        <v>0</v>
      </c>
      <c r="Z58" s="696">
        <v>0</v>
      </c>
      <c r="AA58" s="696">
        <v>0</v>
      </c>
      <c r="AB58" s="696">
        <v>0</v>
      </c>
      <c r="AC58" s="696">
        <v>0</v>
      </c>
      <c r="AD58" s="696">
        <v>0</v>
      </c>
      <c r="AE58" s="696">
        <v>0</v>
      </c>
      <c r="AF58" s="696">
        <v>0</v>
      </c>
      <c r="AG58" s="696">
        <v>0</v>
      </c>
      <c r="AH58" s="696">
        <v>0</v>
      </c>
      <c r="AI58" s="696">
        <v>0</v>
      </c>
      <c r="AJ58" s="696">
        <v>0</v>
      </c>
      <c r="AK58" s="696">
        <v>0</v>
      </c>
      <c r="AL58" s="696">
        <v>0</v>
      </c>
      <c r="AM58" s="696">
        <v>0</v>
      </c>
      <c r="AN58" s="696">
        <v>0</v>
      </c>
      <c r="AO58" s="697">
        <v>0</v>
      </c>
      <c r="AP58" s="633"/>
      <c r="AQ58" s="695">
        <v>0</v>
      </c>
      <c r="AR58" s="696">
        <v>0</v>
      </c>
      <c r="AS58" s="696">
        <v>3056.3829999999998</v>
      </c>
      <c r="AT58" s="696">
        <v>0</v>
      </c>
      <c r="AU58" s="696">
        <v>0</v>
      </c>
      <c r="AV58" s="696">
        <v>0</v>
      </c>
      <c r="AW58" s="696">
        <v>0</v>
      </c>
      <c r="AX58" s="696">
        <v>0</v>
      </c>
      <c r="AY58" s="696">
        <v>0</v>
      </c>
      <c r="AZ58" s="696">
        <v>0</v>
      </c>
      <c r="BA58" s="696">
        <v>0</v>
      </c>
      <c r="BB58" s="696">
        <v>0</v>
      </c>
      <c r="BC58" s="696">
        <v>0</v>
      </c>
      <c r="BD58" s="696">
        <v>0</v>
      </c>
      <c r="BE58" s="696">
        <v>0</v>
      </c>
      <c r="BF58" s="696">
        <v>0</v>
      </c>
      <c r="BG58" s="696">
        <v>0</v>
      </c>
      <c r="BH58" s="696">
        <v>0</v>
      </c>
      <c r="BI58" s="696">
        <v>0</v>
      </c>
      <c r="BJ58" s="696">
        <v>0</v>
      </c>
      <c r="BK58" s="696">
        <v>0</v>
      </c>
      <c r="BL58" s="696">
        <v>0</v>
      </c>
      <c r="BM58" s="696">
        <v>0</v>
      </c>
      <c r="BN58" s="696">
        <v>0</v>
      </c>
      <c r="BO58" s="696">
        <v>0</v>
      </c>
      <c r="BP58" s="696">
        <v>0</v>
      </c>
      <c r="BQ58" s="696">
        <v>0</v>
      </c>
      <c r="BR58" s="696">
        <v>0</v>
      </c>
      <c r="BS58" s="696">
        <v>0</v>
      </c>
      <c r="BT58" s="697"/>
    </row>
    <row r="59" spans="2:73">
      <c r="B59" s="764" t="s">
        <v>208</v>
      </c>
      <c r="C59" s="764" t="s">
        <v>780</v>
      </c>
      <c r="D59" s="764" t="s">
        <v>22</v>
      </c>
      <c r="E59" s="764" t="s">
        <v>754</v>
      </c>
      <c r="F59" s="764" t="s">
        <v>782</v>
      </c>
      <c r="G59" s="764" t="s">
        <v>779</v>
      </c>
      <c r="H59" s="764">
        <v>2012</v>
      </c>
      <c r="I59" s="644" t="s">
        <v>571</v>
      </c>
      <c r="J59" s="644" t="s">
        <v>580</v>
      </c>
      <c r="K59" s="633"/>
      <c r="L59" s="695">
        <v>0</v>
      </c>
      <c r="M59" s="696">
        <v>47.781324353999999</v>
      </c>
      <c r="N59" s="696">
        <v>47.781324353999999</v>
      </c>
      <c r="O59" s="696">
        <v>47.781324353999999</v>
      </c>
      <c r="P59" s="696">
        <v>47.781324353999999</v>
      </c>
      <c r="Q59" s="696">
        <v>47.781324353999999</v>
      </c>
      <c r="R59" s="696">
        <v>37.584176667999998</v>
      </c>
      <c r="S59" s="696">
        <v>37.352187374000003</v>
      </c>
      <c r="T59" s="696">
        <v>37.352187374000003</v>
      </c>
      <c r="U59" s="696">
        <v>32.758877605000002</v>
      </c>
      <c r="V59" s="696">
        <v>31.372598114999999</v>
      </c>
      <c r="W59" s="696">
        <v>28.321961706</v>
      </c>
      <c r="X59" s="696">
        <v>28.321961706</v>
      </c>
      <c r="Y59" s="696">
        <v>0.13485978800000001</v>
      </c>
      <c r="Z59" s="696">
        <v>0.13485978800000001</v>
      </c>
      <c r="AA59" s="696">
        <v>0.13485978800000001</v>
      </c>
      <c r="AB59" s="696">
        <v>9.6432243000000001E-2</v>
      </c>
      <c r="AC59" s="696">
        <v>0</v>
      </c>
      <c r="AD59" s="696">
        <v>0</v>
      </c>
      <c r="AE59" s="696">
        <v>0</v>
      </c>
      <c r="AF59" s="696">
        <v>0</v>
      </c>
      <c r="AG59" s="696">
        <v>0</v>
      </c>
      <c r="AH59" s="696">
        <v>0</v>
      </c>
      <c r="AI59" s="696">
        <v>0</v>
      </c>
      <c r="AJ59" s="696">
        <v>0</v>
      </c>
      <c r="AK59" s="696">
        <v>0</v>
      </c>
      <c r="AL59" s="696">
        <v>0</v>
      </c>
      <c r="AM59" s="696">
        <v>0</v>
      </c>
      <c r="AN59" s="696">
        <v>0</v>
      </c>
      <c r="AO59" s="697">
        <v>0</v>
      </c>
      <c r="AP59" s="633"/>
      <c r="AQ59" s="695">
        <v>0</v>
      </c>
      <c r="AR59" s="695">
        <v>234503.90247018001</v>
      </c>
      <c r="AS59" s="696">
        <v>234503.90247018001</v>
      </c>
      <c r="AT59" s="696">
        <v>234503.90247018001</v>
      </c>
      <c r="AU59" s="696">
        <v>234503.90247018001</v>
      </c>
      <c r="AV59" s="696">
        <v>234503.90247018001</v>
      </c>
      <c r="AW59" s="696">
        <v>203183.639417181</v>
      </c>
      <c r="AX59" s="696">
        <v>202119.16259916101</v>
      </c>
      <c r="AY59" s="696">
        <v>202119.16259916101</v>
      </c>
      <c r="AZ59" s="696">
        <v>188010.93599871101</v>
      </c>
      <c r="BA59" s="696">
        <v>181650.02876900401</v>
      </c>
      <c r="BB59" s="696">
        <v>167652.26328582299</v>
      </c>
      <c r="BC59" s="696">
        <v>167652.26328582299</v>
      </c>
      <c r="BD59" s="696">
        <v>1064.043729217</v>
      </c>
      <c r="BE59" s="696">
        <v>1064.043729217</v>
      </c>
      <c r="BF59" s="696">
        <v>1064.043729217</v>
      </c>
      <c r="BG59" s="696">
        <v>760.85039913900005</v>
      </c>
      <c r="BH59" s="696">
        <v>0</v>
      </c>
      <c r="BI59" s="696">
        <v>0</v>
      </c>
      <c r="BJ59" s="696">
        <v>0</v>
      </c>
      <c r="BK59" s="696">
        <v>0</v>
      </c>
      <c r="BL59" s="696">
        <v>0</v>
      </c>
      <c r="BM59" s="696">
        <v>0</v>
      </c>
      <c r="BN59" s="696">
        <v>0</v>
      </c>
      <c r="BO59" s="696">
        <v>0</v>
      </c>
      <c r="BP59" s="696">
        <v>0</v>
      </c>
      <c r="BQ59" s="696">
        <v>0</v>
      </c>
      <c r="BR59" s="696">
        <v>0</v>
      </c>
      <c r="BS59" s="696">
        <v>0</v>
      </c>
      <c r="BT59" s="696">
        <v>0</v>
      </c>
    </row>
    <row r="60" spans="2:73" ht="15.75">
      <c r="B60" s="764" t="s">
        <v>208</v>
      </c>
      <c r="C60" s="764" t="s">
        <v>780</v>
      </c>
      <c r="D60" s="764" t="s">
        <v>22</v>
      </c>
      <c r="E60" s="764" t="s">
        <v>754</v>
      </c>
      <c r="F60" s="764" t="s">
        <v>782</v>
      </c>
      <c r="G60" s="764" t="s">
        <v>779</v>
      </c>
      <c r="H60" s="764">
        <v>2013</v>
      </c>
      <c r="I60" s="644" t="s">
        <v>571</v>
      </c>
      <c r="J60" s="644" t="s">
        <v>587</v>
      </c>
      <c r="K60" s="633"/>
      <c r="L60" s="695">
        <v>0</v>
      </c>
      <c r="M60" s="696">
        <v>0</v>
      </c>
      <c r="N60" s="696">
        <v>243.66200890100001</v>
      </c>
      <c r="O60" s="696">
        <v>233.82470308399999</v>
      </c>
      <c r="P60" s="696">
        <v>223.49435806</v>
      </c>
      <c r="Q60" s="696">
        <v>223.14907649599999</v>
      </c>
      <c r="R60" s="696">
        <v>202.81865455100001</v>
      </c>
      <c r="S60" s="696">
        <v>200.22631647200001</v>
      </c>
      <c r="T60" s="696">
        <v>200.22631647200001</v>
      </c>
      <c r="U60" s="696">
        <v>200.19447551799999</v>
      </c>
      <c r="V60" s="696">
        <v>199.14754092199999</v>
      </c>
      <c r="W60" s="696">
        <v>190.21185779000001</v>
      </c>
      <c r="X60" s="696">
        <v>178.02395783399999</v>
      </c>
      <c r="Y60" s="696">
        <v>177.75994974</v>
      </c>
      <c r="Z60" s="696">
        <v>117.920799987</v>
      </c>
      <c r="AA60" s="696">
        <v>62.701721341999999</v>
      </c>
      <c r="AB60" s="696">
        <v>62.701721341999999</v>
      </c>
      <c r="AC60" s="696">
        <v>55.239194814000001</v>
      </c>
      <c r="AD60" s="696">
        <v>12.002683375</v>
      </c>
      <c r="AE60" s="696">
        <v>8.9787899400000004</v>
      </c>
      <c r="AF60" s="696">
        <v>8.9787899400000004</v>
      </c>
      <c r="AG60" s="696">
        <v>8.9787899400000004</v>
      </c>
      <c r="AH60" s="696">
        <v>0</v>
      </c>
      <c r="AI60" s="696">
        <v>0</v>
      </c>
      <c r="AJ60" s="696">
        <v>0</v>
      </c>
      <c r="AK60" s="696">
        <v>0</v>
      </c>
      <c r="AL60" s="696">
        <v>0</v>
      </c>
      <c r="AM60" s="696">
        <v>0</v>
      </c>
      <c r="AN60" s="696">
        <v>0</v>
      </c>
      <c r="AO60" s="697">
        <v>0</v>
      </c>
      <c r="AP60" s="633"/>
      <c r="AQ60" s="695">
        <v>0</v>
      </c>
      <c r="AR60" s="696">
        <v>0</v>
      </c>
      <c r="AS60" s="696">
        <v>1155942.7047252001</v>
      </c>
      <c r="AT60" s="696">
        <v>1125306.3648971801</v>
      </c>
      <c r="AU60" s="696">
        <v>1093173.10188893</v>
      </c>
      <c r="AV60" s="696">
        <v>1092091.42039289</v>
      </c>
      <c r="AW60" s="696">
        <v>1028583.11937843</v>
      </c>
      <c r="AX60" s="696">
        <v>1016710.82698205</v>
      </c>
      <c r="AY60" s="696">
        <v>1016710.82698205</v>
      </c>
      <c r="AZ60" s="696">
        <v>1016268.85835733</v>
      </c>
      <c r="BA60" s="696">
        <v>1012818.68915938</v>
      </c>
      <c r="BB60" s="696">
        <v>957235.58719274797</v>
      </c>
      <c r="BC60" s="696">
        <v>872059.41869593901</v>
      </c>
      <c r="BD60" s="696">
        <v>868394.85216743394</v>
      </c>
      <c r="BE60" s="696">
        <v>533343.46681759402</v>
      </c>
      <c r="BF60" s="696">
        <v>361437.98286178702</v>
      </c>
      <c r="BG60" s="696">
        <v>361437.98286178702</v>
      </c>
      <c r="BH60" s="696">
        <v>304151.64689577097</v>
      </c>
      <c r="BI60" s="696">
        <v>36016.476193855</v>
      </c>
      <c r="BJ60" s="696">
        <v>28128.321797031</v>
      </c>
      <c r="BK60" s="696">
        <v>28128.321797031</v>
      </c>
      <c r="BL60" s="696">
        <v>28128.321797031</v>
      </c>
      <c r="BM60" s="696">
        <v>0</v>
      </c>
      <c r="BN60" s="696">
        <v>0</v>
      </c>
      <c r="BO60" s="696">
        <v>0</v>
      </c>
      <c r="BP60" s="696">
        <v>0</v>
      </c>
      <c r="BQ60" s="696">
        <v>0</v>
      </c>
      <c r="BR60" s="696">
        <v>0</v>
      </c>
      <c r="BS60" s="696">
        <v>0</v>
      </c>
      <c r="BT60" s="697">
        <v>0</v>
      </c>
      <c r="BU60" s="163"/>
    </row>
    <row r="61" spans="2:73">
      <c r="B61" s="764" t="s">
        <v>208</v>
      </c>
      <c r="C61" s="764" t="s">
        <v>780</v>
      </c>
      <c r="D61" s="764" t="s">
        <v>791</v>
      </c>
      <c r="E61" s="764" t="s">
        <v>754</v>
      </c>
      <c r="F61" s="764" t="s">
        <v>782</v>
      </c>
      <c r="G61" s="764" t="s">
        <v>779</v>
      </c>
      <c r="H61" s="764">
        <v>2012</v>
      </c>
      <c r="I61" s="644" t="s">
        <v>571</v>
      </c>
      <c r="J61" s="644" t="s">
        <v>580</v>
      </c>
      <c r="K61" s="633"/>
      <c r="L61" s="695">
        <v>0</v>
      </c>
      <c r="M61" s="696">
        <v>6.6610065790000004</v>
      </c>
      <c r="N61" s="696">
        <v>6.6610065790000004</v>
      </c>
      <c r="O61" s="696">
        <v>6.6610065790000004</v>
      </c>
      <c r="P61" s="696">
        <v>4.8761964960000004</v>
      </c>
      <c r="Q61" s="696">
        <v>4.8761964960000004</v>
      </c>
      <c r="R61" s="696">
        <v>0.76762327799999996</v>
      </c>
      <c r="S61" s="696">
        <v>0.76762327799999996</v>
      </c>
      <c r="T61" s="696">
        <v>0.76762327799999996</v>
      </c>
      <c r="U61" s="696">
        <v>0.76762327799999996</v>
      </c>
      <c r="V61" s="696">
        <v>0.76762327799999996</v>
      </c>
      <c r="W61" s="696">
        <v>0.74751064300000003</v>
      </c>
      <c r="X61" s="696">
        <v>0.74751064300000003</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3"/>
      <c r="AQ61" s="695">
        <v>0</v>
      </c>
      <c r="AR61" s="696">
        <v>24296.490111444</v>
      </c>
      <c r="AS61" s="696">
        <v>24296.490111444</v>
      </c>
      <c r="AT61" s="696">
        <v>24296.490111444</v>
      </c>
      <c r="AU61" s="696">
        <v>17377.537406201998</v>
      </c>
      <c r="AV61" s="696">
        <v>17377.537406201998</v>
      </c>
      <c r="AW61" s="696">
        <v>2815.9263527640001</v>
      </c>
      <c r="AX61" s="696">
        <v>2815.9263527640001</v>
      </c>
      <c r="AY61" s="696">
        <v>2815.9263527640001</v>
      </c>
      <c r="AZ61" s="696">
        <v>2815.9263527640001</v>
      </c>
      <c r="BA61" s="696">
        <v>2815.9263527640001</v>
      </c>
      <c r="BB61" s="696">
        <v>2619.1286042420002</v>
      </c>
      <c r="BC61" s="696">
        <v>2619.1286042420002</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764" t="s">
        <v>208</v>
      </c>
      <c r="C62" s="764" t="s">
        <v>780</v>
      </c>
      <c r="D62" s="764" t="s">
        <v>791</v>
      </c>
      <c r="E62" s="764" t="s">
        <v>754</v>
      </c>
      <c r="F62" s="764" t="s">
        <v>782</v>
      </c>
      <c r="G62" s="764" t="s">
        <v>779</v>
      </c>
      <c r="H62" s="764">
        <v>2013</v>
      </c>
      <c r="I62" s="644" t="s">
        <v>571</v>
      </c>
      <c r="J62" s="644" t="s">
        <v>587</v>
      </c>
      <c r="K62" s="633"/>
      <c r="L62" s="695">
        <v>0</v>
      </c>
      <c r="M62" s="696">
        <v>0</v>
      </c>
      <c r="N62" s="696">
        <v>133.97914111399999</v>
      </c>
      <c r="O62" s="696">
        <v>133.97914111399999</v>
      </c>
      <c r="P62" s="696">
        <v>130.868787666</v>
      </c>
      <c r="Q62" s="696">
        <v>117.264589589</v>
      </c>
      <c r="R62" s="696">
        <v>41.431938275</v>
      </c>
      <c r="S62" s="696">
        <v>41.431938275</v>
      </c>
      <c r="T62" s="696">
        <v>41.431938275</v>
      </c>
      <c r="U62" s="696">
        <v>41.431938275</v>
      </c>
      <c r="V62" s="696">
        <v>41.431938275</v>
      </c>
      <c r="W62" s="696">
        <v>41.431938275</v>
      </c>
      <c r="X62" s="696">
        <v>40.497830329000003</v>
      </c>
      <c r="Y62" s="696">
        <v>33.221183908</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3"/>
      <c r="AQ62" s="695">
        <v>0</v>
      </c>
      <c r="AR62" s="696">
        <v>0</v>
      </c>
      <c r="AS62" s="696">
        <v>459984.41185935301</v>
      </c>
      <c r="AT62" s="696">
        <v>459984.41185935301</v>
      </c>
      <c r="AU62" s="696">
        <v>448341.09572478902</v>
      </c>
      <c r="AV62" s="696">
        <v>396991.04425008898</v>
      </c>
      <c r="AW62" s="696">
        <v>147009.44855420201</v>
      </c>
      <c r="AX62" s="696">
        <v>147009.44855420201</v>
      </c>
      <c r="AY62" s="696">
        <v>147009.44855420201</v>
      </c>
      <c r="AZ62" s="696">
        <v>147009.44855420201</v>
      </c>
      <c r="BA62" s="696">
        <v>147009.44855420201</v>
      </c>
      <c r="BB62" s="696">
        <v>147009.44855420201</v>
      </c>
      <c r="BC62" s="696">
        <v>138535.33813534499</v>
      </c>
      <c r="BD62" s="696">
        <v>110295.450005766</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764" t="s">
        <v>208</v>
      </c>
      <c r="C63" s="764" t="s">
        <v>778</v>
      </c>
      <c r="D63" s="764" t="s">
        <v>792</v>
      </c>
      <c r="E63" s="764" t="s">
        <v>754</v>
      </c>
      <c r="F63" s="764" t="s">
        <v>29</v>
      </c>
      <c r="G63" s="764" t="s">
        <v>779</v>
      </c>
      <c r="H63" s="764">
        <v>2013</v>
      </c>
      <c r="I63" s="644" t="s">
        <v>571</v>
      </c>
      <c r="J63" s="644" t="s">
        <v>587</v>
      </c>
      <c r="K63" s="633"/>
      <c r="L63" s="695">
        <v>0</v>
      </c>
      <c r="M63" s="696">
        <v>0</v>
      </c>
      <c r="N63" s="696">
        <v>3.337368036</v>
      </c>
      <c r="O63" s="696">
        <v>3.337368036</v>
      </c>
      <c r="P63" s="696">
        <v>3.21690685</v>
      </c>
      <c r="Q63" s="696">
        <v>2.7576874400000002</v>
      </c>
      <c r="R63" s="696">
        <v>2.7576874400000002</v>
      </c>
      <c r="S63" s="696">
        <v>2.7576874400000002</v>
      </c>
      <c r="T63" s="696">
        <v>2.7576874400000002</v>
      </c>
      <c r="U63" s="696">
        <v>2.7538286740000002</v>
      </c>
      <c r="V63" s="696">
        <v>2.0597043610000001</v>
      </c>
      <c r="W63" s="696">
        <v>2.0597043610000001</v>
      </c>
      <c r="X63" s="696">
        <v>1.654490268</v>
      </c>
      <c r="Y63" s="696">
        <v>1.654443967</v>
      </c>
      <c r="Z63" s="696">
        <v>1.654443967</v>
      </c>
      <c r="AA63" s="696">
        <v>1.65197751</v>
      </c>
      <c r="AB63" s="696">
        <v>1.65197751</v>
      </c>
      <c r="AC63" s="696">
        <v>1.6499570100000001</v>
      </c>
      <c r="AD63" s="696">
        <v>1.5989712140000001</v>
      </c>
      <c r="AE63" s="696">
        <v>0.93856062600000001</v>
      </c>
      <c r="AF63" s="696">
        <v>0.93856062600000001</v>
      </c>
      <c r="AG63" s="696">
        <v>0.93856062600000001</v>
      </c>
      <c r="AH63" s="696">
        <v>0</v>
      </c>
      <c r="AI63" s="696">
        <v>0</v>
      </c>
      <c r="AJ63" s="696">
        <v>0</v>
      </c>
      <c r="AK63" s="696">
        <v>0</v>
      </c>
      <c r="AL63" s="696">
        <v>0</v>
      </c>
      <c r="AM63" s="696">
        <v>0</v>
      </c>
      <c r="AN63" s="696">
        <v>0</v>
      </c>
      <c r="AO63" s="697">
        <v>0</v>
      </c>
      <c r="AP63" s="633"/>
      <c r="AQ63" s="695">
        <v>0</v>
      </c>
      <c r="AR63" s="696">
        <v>0</v>
      </c>
      <c r="AS63" s="696">
        <v>49794.256631468001</v>
      </c>
      <c r="AT63" s="696">
        <v>49794.256631468001</v>
      </c>
      <c r="AU63" s="696">
        <v>47875.391251547997</v>
      </c>
      <c r="AV63" s="696">
        <v>40560.336003883</v>
      </c>
      <c r="AW63" s="696">
        <v>40560.336003883</v>
      </c>
      <c r="AX63" s="696">
        <v>40560.336003883</v>
      </c>
      <c r="AY63" s="696">
        <v>40560.336003883</v>
      </c>
      <c r="AZ63" s="696">
        <v>40526.533220862002</v>
      </c>
      <c r="BA63" s="696">
        <v>29469.601433248001</v>
      </c>
      <c r="BB63" s="696">
        <v>29469.601433248001</v>
      </c>
      <c r="BC63" s="696">
        <v>26795.120917413999</v>
      </c>
      <c r="BD63" s="696">
        <v>26413.546610015001</v>
      </c>
      <c r="BE63" s="696">
        <v>26413.546610015001</v>
      </c>
      <c r="BF63" s="696">
        <v>26304.964522842001</v>
      </c>
      <c r="BG63" s="696">
        <v>26304.964522842001</v>
      </c>
      <c r="BH63" s="696">
        <v>26282.701475361999</v>
      </c>
      <c r="BI63" s="696">
        <v>25470.532162872001</v>
      </c>
      <c r="BJ63" s="696">
        <v>14950.637248524999</v>
      </c>
      <c r="BK63" s="696">
        <v>14950.637248524999</v>
      </c>
      <c r="BL63" s="696">
        <v>14950.637248524999</v>
      </c>
      <c r="BM63" s="696">
        <v>0</v>
      </c>
      <c r="BN63" s="696">
        <v>0</v>
      </c>
      <c r="BO63" s="696">
        <v>0</v>
      </c>
      <c r="BP63" s="696">
        <v>0</v>
      </c>
      <c r="BQ63" s="696">
        <v>0</v>
      </c>
      <c r="BR63" s="696">
        <v>0</v>
      </c>
      <c r="BS63" s="696">
        <v>0</v>
      </c>
      <c r="BT63" s="697">
        <v>0</v>
      </c>
    </row>
    <row r="64" spans="2:73">
      <c r="B64" s="764" t="s">
        <v>208</v>
      </c>
      <c r="C64" s="764" t="s">
        <v>778</v>
      </c>
      <c r="D64" s="764" t="s">
        <v>2</v>
      </c>
      <c r="E64" s="764" t="s">
        <v>754</v>
      </c>
      <c r="F64" s="764" t="s">
        <v>29</v>
      </c>
      <c r="G64" s="764" t="s">
        <v>779</v>
      </c>
      <c r="H64" s="764">
        <v>2013</v>
      </c>
      <c r="I64" s="644" t="s">
        <v>571</v>
      </c>
      <c r="J64" s="644" t="s">
        <v>587</v>
      </c>
      <c r="K64" s="633"/>
      <c r="L64" s="695">
        <v>0</v>
      </c>
      <c r="M64" s="696">
        <v>0</v>
      </c>
      <c r="N64" s="696">
        <v>16.575527919999999</v>
      </c>
      <c r="O64" s="696">
        <v>16.575527919999999</v>
      </c>
      <c r="P64" s="696">
        <v>16.575527919999999</v>
      </c>
      <c r="Q64" s="696">
        <v>16.575527919999999</v>
      </c>
      <c r="R64" s="696">
        <v>0</v>
      </c>
      <c r="S64" s="696">
        <v>0</v>
      </c>
      <c r="T64" s="696">
        <v>0</v>
      </c>
      <c r="U64" s="696">
        <v>0</v>
      </c>
      <c r="V64" s="696">
        <v>0</v>
      </c>
      <c r="W64" s="696">
        <v>0</v>
      </c>
      <c r="X64" s="696">
        <v>0</v>
      </c>
      <c r="Y64" s="696">
        <v>0</v>
      </c>
      <c r="Z64" s="696">
        <v>0</v>
      </c>
      <c r="AA64" s="696">
        <v>0</v>
      </c>
      <c r="AB64" s="696">
        <v>0</v>
      </c>
      <c r="AC64" s="696">
        <v>0</v>
      </c>
      <c r="AD64" s="696">
        <v>0</v>
      </c>
      <c r="AE64" s="696">
        <v>0</v>
      </c>
      <c r="AF64" s="696">
        <v>0</v>
      </c>
      <c r="AG64" s="696">
        <v>0</v>
      </c>
      <c r="AH64" s="696">
        <v>0</v>
      </c>
      <c r="AI64" s="696">
        <v>0</v>
      </c>
      <c r="AJ64" s="696">
        <v>0</v>
      </c>
      <c r="AK64" s="696">
        <v>0</v>
      </c>
      <c r="AL64" s="696">
        <v>0</v>
      </c>
      <c r="AM64" s="696">
        <v>0</v>
      </c>
      <c r="AN64" s="696">
        <v>0</v>
      </c>
      <c r="AO64" s="697">
        <v>0</v>
      </c>
      <c r="AP64" s="633"/>
      <c r="AQ64" s="695">
        <v>0</v>
      </c>
      <c r="AR64" s="696">
        <v>0</v>
      </c>
      <c r="AS64" s="696">
        <v>29555.19024</v>
      </c>
      <c r="AT64" s="696">
        <v>29555.19024</v>
      </c>
      <c r="AU64" s="696">
        <v>29555.19024</v>
      </c>
      <c r="AV64" s="696">
        <v>29555.19024</v>
      </c>
      <c r="AW64" s="696">
        <v>0</v>
      </c>
      <c r="AX64" s="696">
        <v>0</v>
      </c>
      <c r="AY64" s="696">
        <v>0</v>
      </c>
      <c r="AZ64" s="696">
        <v>0</v>
      </c>
      <c r="BA64" s="696">
        <v>0</v>
      </c>
      <c r="BB64" s="696">
        <v>0</v>
      </c>
      <c r="BC64" s="696">
        <v>0</v>
      </c>
      <c r="BD64" s="696">
        <v>0</v>
      </c>
      <c r="BE64" s="696">
        <v>0</v>
      </c>
      <c r="BF64" s="696">
        <v>0</v>
      </c>
      <c r="BG64" s="696">
        <v>0</v>
      </c>
      <c r="BH64" s="696">
        <v>0</v>
      </c>
      <c r="BI64" s="696">
        <v>0</v>
      </c>
      <c r="BJ64" s="696">
        <v>0</v>
      </c>
      <c r="BK64" s="696">
        <v>0</v>
      </c>
      <c r="BL64" s="696">
        <v>0</v>
      </c>
      <c r="BM64" s="696">
        <v>0</v>
      </c>
      <c r="BN64" s="696">
        <v>0</v>
      </c>
      <c r="BO64" s="696">
        <v>0</v>
      </c>
      <c r="BP64" s="696">
        <v>0</v>
      </c>
      <c r="BQ64" s="696">
        <v>0</v>
      </c>
      <c r="BR64" s="696">
        <v>0</v>
      </c>
      <c r="BS64" s="696">
        <v>0</v>
      </c>
      <c r="BT64" s="697">
        <v>0</v>
      </c>
    </row>
    <row r="65" spans="2:73">
      <c r="B65" s="764" t="s">
        <v>208</v>
      </c>
      <c r="C65" s="764" t="s">
        <v>778</v>
      </c>
      <c r="D65" s="764" t="s">
        <v>1</v>
      </c>
      <c r="E65" s="764" t="s">
        <v>754</v>
      </c>
      <c r="F65" s="764" t="s">
        <v>29</v>
      </c>
      <c r="G65" s="764" t="s">
        <v>779</v>
      </c>
      <c r="H65" s="764">
        <v>2013</v>
      </c>
      <c r="I65" s="644" t="s">
        <v>571</v>
      </c>
      <c r="J65" s="644" t="s">
        <v>587</v>
      </c>
      <c r="K65" s="633"/>
      <c r="L65" s="695">
        <v>0</v>
      </c>
      <c r="M65" s="696">
        <v>0</v>
      </c>
      <c r="N65" s="696">
        <v>16.124241242</v>
      </c>
      <c r="O65" s="696">
        <v>16.124241242</v>
      </c>
      <c r="P65" s="696">
        <v>16.124241242</v>
      </c>
      <c r="Q65" s="696">
        <v>15.495537064000001</v>
      </c>
      <c r="R65" s="696">
        <v>8.7388212020000005</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7">
        <v>0</v>
      </c>
      <c r="AP65" s="633"/>
      <c r="AQ65" s="695">
        <v>0</v>
      </c>
      <c r="AR65" s="696">
        <v>0</v>
      </c>
      <c r="AS65" s="696">
        <v>98076.393307905993</v>
      </c>
      <c r="AT65" s="696">
        <v>98076.393307905993</v>
      </c>
      <c r="AU65" s="696">
        <v>98076.393307905993</v>
      </c>
      <c r="AV65" s="696">
        <v>97461.126197905993</v>
      </c>
      <c r="AW65" s="696">
        <v>59460.383262092997</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7">
        <v>0</v>
      </c>
    </row>
    <row r="66" spans="2:73">
      <c r="B66" s="764" t="s">
        <v>208</v>
      </c>
      <c r="C66" s="764" t="s">
        <v>778</v>
      </c>
      <c r="D66" s="764" t="s">
        <v>793</v>
      </c>
      <c r="E66" s="764" t="s">
        <v>754</v>
      </c>
      <c r="F66" s="764" t="s">
        <v>29</v>
      </c>
      <c r="G66" s="764" t="s">
        <v>779</v>
      </c>
      <c r="H66" s="764">
        <v>2013</v>
      </c>
      <c r="I66" s="644" t="s">
        <v>571</v>
      </c>
      <c r="J66" s="644" t="s">
        <v>587</v>
      </c>
      <c r="K66" s="633"/>
      <c r="L66" s="695">
        <v>0</v>
      </c>
      <c r="M66" s="696">
        <v>0</v>
      </c>
      <c r="N66" s="696">
        <v>7.6469659329999997</v>
      </c>
      <c r="O66" s="696">
        <v>7.6469659329999997</v>
      </c>
      <c r="P66" s="696">
        <v>7.2271510980000002</v>
      </c>
      <c r="Q66" s="696">
        <v>5.7944296250000003</v>
      </c>
      <c r="R66" s="696">
        <v>5.7944296250000003</v>
      </c>
      <c r="S66" s="696">
        <v>5.7944296250000003</v>
      </c>
      <c r="T66" s="696">
        <v>5.7944296250000003</v>
      </c>
      <c r="U66" s="696">
        <v>5.7834684950000002</v>
      </c>
      <c r="V66" s="696">
        <v>4.9708345449999998</v>
      </c>
      <c r="W66" s="696">
        <v>4.9708345449999998</v>
      </c>
      <c r="X66" s="696">
        <v>3.6069809629999998</v>
      </c>
      <c r="Y66" s="696">
        <v>2.3298484899999998</v>
      </c>
      <c r="Z66" s="696">
        <v>2.3298484899999998</v>
      </c>
      <c r="AA66" s="696">
        <v>2.2839521249999999</v>
      </c>
      <c r="AB66" s="696">
        <v>2.2839521249999999</v>
      </c>
      <c r="AC66" s="696">
        <v>2.2604060399999999</v>
      </c>
      <c r="AD66" s="696">
        <v>1.9511102119999999</v>
      </c>
      <c r="AE66" s="696">
        <v>1.145257631</v>
      </c>
      <c r="AF66" s="696">
        <v>1.145257631</v>
      </c>
      <c r="AG66" s="696">
        <v>1.145257631</v>
      </c>
      <c r="AH66" s="696">
        <v>0</v>
      </c>
      <c r="AI66" s="696">
        <v>0</v>
      </c>
      <c r="AJ66" s="696">
        <v>0</v>
      </c>
      <c r="AK66" s="696">
        <v>0</v>
      </c>
      <c r="AL66" s="696">
        <v>0</v>
      </c>
      <c r="AM66" s="696">
        <v>0</v>
      </c>
      <c r="AN66" s="696">
        <v>0</v>
      </c>
      <c r="AO66" s="697">
        <v>0</v>
      </c>
      <c r="AP66" s="633"/>
      <c r="AQ66" s="695">
        <v>0</v>
      </c>
      <c r="AR66" s="696">
        <v>0</v>
      </c>
      <c r="AS66" s="696">
        <v>110989.20702666001</v>
      </c>
      <c r="AT66" s="696">
        <v>110989.20702666001</v>
      </c>
      <c r="AU66" s="696">
        <v>104301.84006360501</v>
      </c>
      <c r="AV66" s="696">
        <v>81479.554077349996</v>
      </c>
      <c r="AW66" s="696">
        <v>81479.554077349996</v>
      </c>
      <c r="AX66" s="696">
        <v>81479.554077349996</v>
      </c>
      <c r="AY66" s="696">
        <v>81479.554077349996</v>
      </c>
      <c r="AZ66" s="696">
        <v>81383.534577753002</v>
      </c>
      <c r="BA66" s="696">
        <v>68438.824265980002</v>
      </c>
      <c r="BB66" s="696">
        <v>68438.824265980002</v>
      </c>
      <c r="BC66" s="696">
        <v>59552.817494116003</v>
      </c>
      <c r="BD66" s="696">
        <v>38286.706098743998</v>
      </c>
      <c r="BE66" s="696">
        <v>38286.706098743998</v>
      </c>
      <c r="BF66" s="696">
        <v>36266.187001815997</v>
      </c>
      <c r="BG66" s="696">
        <v>36266.187001815997</v>
      </c>
      <c r="BH66" s="696">
        <v>36006.742468103002</v>
      </c>
      <c r="BI66" s="696">
        <v>31079.868697828999</v>
      </c>
      <c r="BJ66" s="696">
        <v>18243.181031734999</v>
      </c>
      <c r="BK66" s="696">
        <v>18243.181031734999</v>
      </c>
      <c r="BL66" s="696">
        <v>18243.181031734999</v>
      </c>
      <c r="BM66" s="696">
        <v>0</v>
      </c>
      <c r="BN66" s="696">
        <v>0</v>
      </c>
      <c r="BO66" s="696">
        <v>0</v>
      </c>
      <c r="BP66" s="696">
        <v>0</v>
      </c>
      <c r="BQ66" s="696">
        <v>0</v>
      </c>
      <c r="BR66" s="696">
        <v>0</v>
      </c>
      <c r="BS66" s="696">
        <v>0</v>
      </c>
      <c r="BT66" s="697">
        <v>0</v>
      </c>
    </row>
    <row r="67" spans="2:73">
      <c r="B67" s="764" t="s">
        <v>208</v>
      </c>
      <c r="C67" s="764" t="s">
        <v>778</v>
      </c>
      <c r="D67" s="764" t="s">
        <v>14</v>
      </c>
      <c r="E67" s="764" t="s">
        <v>754</v>
      </c>
      <c r="F67" s="764" t="s">
        <v>29</v>
      </c>
      <c r="G67" s="764" t="s">
        <v>779</v>
      </c>
      <c r="H67" s="764">
        <v>2013</v>
      </c>
      <c r="I67" s="644" t="s">
        <v>571</v>
      </c>
      <c r="J67" s="644" t="s">
        <v>587</v>
      </c>
      <c r="K67" s="633"/>
      <c r="L67" s="695">
        <v>0</v>
      </c>
      <c r="M67" s="696">
        <v>0</v>
      </c>
      <c r="N67" s="696">
        <v>27.697023025</v>
      </c>
      <c r="O67" s="696">
        <v>27.480361555999998</v>
      </c>
      <c r="P67" s="696">
        <v>27.460665035000002</v>
      </c>
      <c r="Q67" s="696">
        <v>26.104793555000001</v>
      </c>
      <c r="R67" s="696">
        <v>25.505643804999998</v>
      </c>
      <c r="S67" s="696">
        <v>24.906494073000001</v>
      </c>
      <c r="T67" s="696">
        <v>24.644112285999999</v>
      </c>
      <c r="U67" s="696">
        <v>24.644112285999999</v>
      </c>
      <c r="V67" s="696">
        <v>17.999815983000001</v>
      </c>
      <c r="W67" s="696">
        <v>14.545021025</v>
      </c>
      <c r="X67" s="696">
        <v>13.466064401000001</v>
      </c>
      <c r="Y67" s="696">
        <v>13.466064401000001</v>
      </c>
      <c r="Z67" s="696">
        <v>10.967649527000001</v>
      </c>
      <c r="AA67" s="696">
        <v>10.967649527000001</v>
      </c>
      <c r="AB67" s="696">
        <v>2.282741122</v>
      </c>
      <c r="AC67" s="696">
        <v>1.7128179969999999</v>
      </c>
      <c r="AD67" s="696">
        <v>1.7128179969999999</v>
      </c>
      <c r="AE67" s="696">
        <v>1.7128179969999999</v>
      </c>
      <c r="AF67" s="696">
        <v>1.7128179969999999</v>
      </c>
      <c r="AG67" s="696">
        <v>1.7128179969999999</v>
      </c>
      <c r="AH67" s="696">
        <v>1.7128179969999999</v>
      </c>
      <c r="AI67" s="696">
        <v>0</v>
      </c>
      <c r="AJ67" s="696">
        <v>0</v>
      </c>
      <c r="AK67" s="696">
        <v>0</v>
      </c>
      <c r="AL67" s="696">
        <v>0</v>
      </c>
      <c r="AM67" s="696">
        <v>0</v>
      </c>
      <c r="AN67" s="696">
        <v>0</v>
      </c>
      <c r="AO67" s="697">
        <v>0</v>
      </c>
      <c r="AP67" s="633"/>
      <c r="AQ67" s="695">
        <v>0</v>
      </c>
      <c r="AR67" s="696">
        <v>0</v>
      </c>
      <c r="AS67" s="696">
        <v>295752.04404449498</v>
      </c>
      <c r="AT67" s="696">
        <v>291581.16881561303</v>
      </c>
      <c r="AU67" s="696">
        <v>291201.99858856201</v>
      </c>
      <c r="AV67" s="696">
        <v>265100.58535957302</v>
      </c>
      <c r="AW67" s="696">
        <v>252585.95100974999</v>
      </c>
      <c r="AX67" s="696">
        <v>241051.92638588001</v>
      </c>
      <c r="AY67" s="696">
        <v>236000.905038834</v>
      </c>
      <c r="AZ67" s="696">
        <v>234304.06715583801</v>
      </c>
      <c r="BA67" s="696">
        <v>106397.016014099</v>
      </c>
      <c r="BB67" s="696">
        <v>103170.449874878</v>
      </c>
      <c r="BC67" s="696">
        <v>93633.808959960996</v>
      </c>
      <c r="BD67" s="696">
        <v>93633.808959960996</v>
      </c>
      <c r="BE67" s="696">
        <v>85327.441162108997</v>
      </c>
      <c r="BF67" s="696">
        <v>85327.441162108997</v>
      </c>
      <c r="BG67" s="696">
        <v>17327.286315918001</v>
      </c>
      <c r="BH67" s="696">
        <v>12627.531738281001</v>
      </c>
      <c r="BI67" s="696">
        <v>12627.531738281001</v>
      </c>
      <c r="BJ67" s="696">
        <v>12627.531738281001</v>
      </c>
      <c r="BK67" s="696">
        <v>12627.531738281001</v>
      </c>
      <c r="BL67" s="696">
        <v>12627.531738281001</v>
      </c>
      <c r="BM67" s="696">
        <v>12627.531738281001</v>
      </c>
      <c r="BN67" s="696">
        <v>0</v>
      </c>
      <c r="BO67" s="696">
        <v>0</v>
      </c>
      <c r="BP67" s="696">
        <v>0</v>
      </c>
      <c r="BQ67" s="696">
        <v>0</v>
      </c>
      <c r="BR67" s="696">
        <v>0</v>
      </c>
      <c r="BS67" s="696">
        <v>0</v>
      </c>
      <c r="BT67" s="697">
        <v>0</v>
      </c>
    </row>
    <row r="68" spans="2:73">
      <c r="B68" s="764" t="s">
        <v>208</v>
      </c>
      <c r="C68" s="764" t="s">
        <v>778</v>
      </c>
      <c r="D68" s="764" t="s">
        <v>794</v>
      </c>
      <c r="E68" s="764" t="s">
        <v>754</v>
      </c>
      <c r="F68" s="764" t="s">
        <v>29</v>
      </c>
      <c r="G68" s="764" t="s">
        <v>779</v>
      </c>
      <c r="H68" s="764">
        <v>2012</v>
      </c>
      <c r="I68" s="644" t="s">
        <v>571</v>
      </c>
      <c r="J68" s="644" t="s">
        <v>580</v>
      </c>
      <c r="K68" s="633"/>
      <c r="L68" s="695">
        <v>0</v>
      </c>
      <c r="M68" s="696">
        <v>1.0639851330000001</v>
      </c>
      <c r="N68" s="696">
        <v>1.0639851330000001</v>
      </c>
      <c r="O68" s="696">
        <v>1.0639851330000001</v>
      </c>
      <c r="P68" s="696">
        <v>1.0639851330000001</v>
      </c>
      <c r="Q68" s="696">
        <v>1.0639851330000001</v>
      </c>
      <c r="R68" s="696">
        <v>1.0639851330000001</v>
      </c>
      <c r="S68" s="696">
        <v>1.0639851330000001</v>
      </c>
      <c r="T68" s="696">
        <v>1.0639851330000001</v>
      </c>
      <c r="U68" s="696">
        <v>1.0639851330000001</v>
      </c>
      <c r="V68" s="696">
        <v>1.0639851330000001</v>
      </c>
      <c r="W68" s="696">
        <v>1.0639851330000001</v>
      </c>
      <c r="X68" s="696">
        <v>1.0639851330000001</v>
      </c>
      <c r="Y68" s="696">
        <v>1.0639851330000001</v>
      </c>
      <c r="Z68" s="696">
        <v>1.0639851330000001</v>
      </c>
      <c r="AA68" s="696">
        <v>1.0639851330000001</v>
      </c>
      <c r="AB68" s="696">
        <v>1.0639851330000001</v>
      </c>
      <c r="AC68" s="696">
        <v>1.0639851330000001</v>
      </c>
      <c r="AD68" s="696">
        <v>1.0639851330000001</v>
      </c>
      <c r="AE68" s="696">
        <v>1.0639851330000001</v>
      </c>
      <c r="AF68" s="696">
        <v>0.75189418600000002</v>
      </c>
      <c r="AG68" s="696">
        <v>0</v>
      </c>
      <c r="AH68" s="696">
        <v>0</v>
      </c>
      <c r="AI68" s="696">
        <v>0</v>
      </c>
      <c r="AJ68" s="696">
        <v>0</v>
      </c>
      <c r="AK68" s="696">
        <v>0</v>
      </c>
      <c r="AL68" s="696">
        <v>0</v>
      </c>
      <c r="AM68" s="696">
        <v>0</v>
      </c>
      <c r="AN68" s="696">
        <v>0</v>
      </c>
      <c r="AO68" s="697">
        <v>0</v>
      </c>
      <c r="AP68" s="633"/>
      <c r="AQ68" s="695">
        <v>0</v>
      </c>
      <c r="AR68" s="696">
        <v>1967.2442264589999</v>
      </c>
      <c r="AS68" s="696">
        <v>1967.2442264589999</v>
      </c>
      <c r="AT68" s="696">
        <v>1967.2442264589999</v>
      </c>
      <c r="AU68" s="696">
        <v>1967.2442264589999</v>
      </c>
      <c r="AV68" s="696">
        <v>1967.2442264589999</v>
      </c>
      <c r="AW68" s="696">
        <v>1967.2442264589999</v>
      </c>
      <c r="AX68" s="696">
        <v>1967.2442264589999</v>
      </c>
      <c r="AY68" s="696">
        <v>1967.2442264589999</v>
      </c>
      <c r="AZ68" s="696">
        <v>1967.2442264589999</v>
      </c>
      <c r="BA68" s="696">
        <v>1967.2442264589999</v>
      </c>
      <c r="BB68" s="696">
        <v>1967.2442264589999</v>
      </c>
      <c r="BC68" s="696">
        <v>1967.2442264589999</v>
      </c>
      <c r="BD68" s="696">
        <v>1967.2442264589999</v>
      </c>
      <c r="BE68" s="696">
        <v>1967.2442264589999</v>
      </c>
      <c r="BF68" s="696">
        <v>1967.2442264589999</v>
      </c>
      <c r="BG68" s="696">
        <v>1967.2442264589999</v>
      </c>
      <c r="BH68" s="696">
        <v>1967.2442264589999</v>
      </c>
      <c r="BI68" s="696">
        <v>1967.2442264589999</v>
      </c>
      <c r="BJ68" s="696">
        <v>1655.380123636</v>
      </c>
      <c r="BK68" s="696">
        <v>0</v>
      </c>
      <c r="BL68" s="696">
        <v>0</v>
      </c>
      <c r="BM68" s="696">
        <v>0</v>
      </c>
      <c r="BN68" s="696">
        <v>0</v>
      </c>
      <c r="BO68" s="696">
        <v>0</v>
      </c>
      <c r="BP68" s="696">
        <v>0</v>
      </c>
      <c r="BQ68" s="696">
        <v>0</v>
      </c>
      <c r="BR68" s="696">
        <v>0</v>
      </c>
      <c r="BS68" s="696">
        <v>0</v>
      </c>
      <c r="BT68" s="697">
        <v>0</v>
      </c>
    </row>
    <row r="69" spans="2:73">
      <c r="B69" s="764" t="s">
        <v>208</v>
      </c>
      <c r="C69" s="764" t="s">
        <v>778</v>
      </c>
      <c r="D69" s="764" t="s">
        <v>794</v>
      </c>
      <c r="E69" s="764" t="s">
        <v>754</v>
      </c>
      <c r="F69" s="764" t="s">
        <v>29</v>
      </c>
      <c r="G69" s="764" t="s">
        <v>779</v>
      </c>
      <c r="H69" s="764">
        <v>2013</v>
      </c>
      <c r="I69" s="644" t="s">
        <v>571</v>
      </c>
      <c r="J69" s="644" t="s">
        <v>587</v>
      </c>
      <c r="K69" s="633"/>
      <c r="L69" s="695">
        <v>0</v>
      </c>
      <c r="M69" s="696">
        <v>0</v>
      </c>
      <c r="N69" s="696">
        <v>170.413382063</v>
      </c>
      <c r="O69" s="696">
        <v>170.413382063</v>
      </c>
      <c r="P69" s="696">
        <v>170.413382063</v>
      </c>
      <c r="Q69" s="696">
        <v>170.413382063</v>
      </c>
      <c r="R69" s="696">
        <v>170.413382063</v>
      </c>
      <c r="S69" s="696">
        <v>170.413382063</v>
      </c>
      <c r="T69" s="696">
        <v>170.413382063</v>
      </c>
      <c r="U69" s="696">
        <v>170.413382063</v>
      </c>
      <c r="V69" s="696">
        <v>170.413382063</v>
      </c>
      <c r="W69" s="696">
        <v>170.413382063</v>
      </c>
      <c r="X69" s="696">
        <v>170.413382063</v>
      </c>
      <c r="Y69" s="696">
        <v>170.413382063</v>
      </c>
      <c r="Z69" s="696">
        <v>170.413382063</v>
      </c>
      <c r="AA69" s="696">
        <v>170.413382063</v>
      </c>
      <c r="AB69" s="696">
        <v>170.413382063</v>
      </c>
      <c r="AC69" s="696">
        <v>170.413382063</v>
      </c>
      <c r="AD69" s="696">
        <v>170.413382063</v>
      </c>
      <c r="AE69" s="696">
        <v>170.413382063</v>
      </c>
      <c r="AF69" s="696">
        <v>122.002757871</v>
      </c>
      <c r="AG69" s="696">
        <v>0</v>
      </c>
      <c r="AH69" s="696">
        <v>0</v>
      </c>
      <c r="AI69" s="696">
        <v>0</v>
      </c>
      <c r="AJ69" s="696">
        <v>0</v>
      </c>
      <c r="AK69" s="696">
        <v>0</v>
      </c>
      <c r="AL69" s="696">
        <v>0</v>
      </c>
      <c r="AM69" s="696">
        <v>0</v>
      </c>
      <c r="AN69" s="696">
        <v>0</v>
      </c>
      <c r="AO69" s="697">
        <v>0</v>
      </c>
      <c r="AP69" s="633"/>
      <c r="AQ69" s="698">
        <v>0</v>
      </c>
      <c r="AR69" s="699">
        <v>0</v>
      </c>
      <c r="AS69" s="699">
        <v>280187.692003462</v>
      </c>
      <c r="AT69" s="699">
        <v>280187.692003462</v>
      </c>
      <c r="AU69" s="699">
        <v>280187.692003462</v>
      </c>
      <c r="AV69" s="699">
        <v>280187.692003462</v>
      </c>
      <c r="AW69" s="699">
        <v>280187.692003462</v>
      </c>
      <c r="AX69" s="699">
        <v>280187.692003462</v>
      </c>
      <c r="AY69" s="699">
        <v>280187.692003462</v>
      </c>
      <c r="AZ69" s="699">
        <v>280187.692003462</v>
      </c>
      <c r="BA69" s="699">
        <v>280187.692003462</v>
      </c>
      <c r="BB69" s="699">
        <v>280187.692003462</v>
      </c>
      <c r="BC69" s="699">
        <v>280187.692003462</v>
      </c>
      <c r="BD69" s="699">
        <v>280187.692003462</v>
      </c>
      <c r="BE69" s="699">
        <v>280187.692003462</v>
      </c>
      <c r="BF69" s="699">
        <v>280187.692003462</v>
      </c>
      <c r="BG69" s="699">
        <v>280187.692003462</v>
      </c>
      <c r="BH69" s="699">
        <v>280187.692003462</v>
      </c>
      <c r="BI69" s="699">
        <v>280187.692003462</v>
      </c>
      <c r="BJ69" s="699">
        <v>280187.692003462</v>
      </c>
      <c r="BK69" s="699">
        <v>236896.27732915999</v>
      </c>
      <c r="BL69" s="699">
        <v>0</v>
      </c>
      <c r="BM69" s="699">
        <v>0</v>
      </c>
      <c r="BN69" s="699">
        <v>0</v>
      </c>
      <c r="BO69" s="699">
        <v>0</v>
      </c>
      <c r="BP69" s="699">
        <v>0</v>
      </c>
      <c r="BQ69" s="699">
        <v>0</v>
      </c>
      <c r="BR69" s="699">
        <v>0</v>
      </c>
      <c r="BS69" s="699">
        <v>0</v>
      </c>
      <c r="BT69" s="699">
        <v>0</v>
      </c>
    </row>
    <row r="70" spans="2:73">
      <c r="B70" s="764" t="s">
        <v>208</v>
      </c>
      <c r="C70" s="764" t="s">
        <v>784</v>
      </c>
      <c r="D70" s="764" t="s">
        <v>790</v>
      </c>
      <c r="E70" s="764" t="s">
        <v>754</v>
      </c>
      <c r="F70" s="764" t="s">
        <v>784</v>
      </c>
      <c r="G70" s="764" t="s">
        <v>783</v>
      </c>
      <c r="H70" s="764">
        <v>2013</v>
      </c>
      <c r="I70" s="644" t="s">
        <v>571</v>
      </c>
      <c r="J70" s="644" t="s">
        <v>587</v>
      </c>
      <c r="K70" s="633"/>
      <c r="L70" s="695">
        <v>0</v>
      </c>
      <c r="M70" s="696">
        <v>0</v>
      </c>
      <c r="N70" s="696">
        <v>1733.3140000000001</v>
      </c>
      <c r="O70" s="696">
        <v>0</v>
      </c>
      <c r="P70" s="696">
        <v>0</v>
      </c>
      <c r="Q70" s="696">
        <v>0</v>
      </c>
      <c r="R70" s="696">
        <v>0</v>
      </c>
      <c r="S70" s="696">
        <v>0</v>
      </c>
      <c r="T70" s="696">
        <v>0</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3"/>
      <c r="AQ70" s="692">
        <v>0</v>
      </c>
      <c r="AR70" s="693">
        <v>0</v>
      </c>
      <c r="AS70" s="693">
        <v>39468.61</v>
      </c>
      <c r="AT70" s="693">
        <v>0</v>
      </c>
      <c r="AU70" s="693">
        <v>0</v>
      </c>
      <c r="AV70" s="693">
        <v>0</v>
      </c>
      <c r="AW70" s="693">
        <v>0</v>
      </c>
      <c r="AX70" s="693">
        <v>0</v>
      </c>
      <c r="AY70" s="693">
        <v>0</v>
      </c>
      <c r="AZ70" s="693">
        <v>0</v>
      </c>
      <c r="BA70" s="693">
        <v>0</v>
      </c>
      <c r="BB70" s="693">
        <v>0</v>
      </c>
      <c r="BC70" s="693">
        <v>0</v>
      </c>
      <c r="BD70" s="693">
        <v>0</v>
      </c>
      <c r="BE70" s="693">
        <v>0</v>
      </c>
      <c r="BF70" s="693">
        <v>0</v>
      </c>
      <c r="BG70" s="693">
        <v>0</v>
      </c>
      <c r="BH70" s="693">
        <v>0</v>
      </c>
      <c r="BI70" s="693">
        <v>0</v>
      </c>
      <c r="BJ70" s="693">
        <v>0</v>
      </c>
      <c r="BK70" s="693">
        <v>0</v>
      </c>
      <c r="BL70" s="693">
        <v>0</v>
      </c>
      <c r="BM70" s="693">
        <v>0</v>
      </c>
      <c r="BN70" s="693">
        <v>0</v>
      </c>
      <c r="BO70" s="693">
        <v>0</v>
      </c>
      <c r="BP70" s="693">
        <v>0</v>
      </c>
      <c r="BQ70" s="693">
        <v>0</v>
      </c>
      <c r="BR70" s="693">
        <v>0</v>
      </c>
      <c r="BS70" s="693">
        <v>0</v>
      </c>
      <c r="BT70" s="694"/>
    </row>
    <row r="71" spans="2:73">
      <c r="B71" s="764" t="s">
        <v>795</v>
      </c>
      <c r="C71" s="764" t="s">
        <v>784</v>
      </c>
      <c r="D71" s="764" t="s">
        <v>790</v>
      </c>
      <c r="E71" s="764" t="s">
        <v>754</v>
      </c>
      <c r="F71" s="764" t="s">
        <v>784</v>
      </c>
      <c r="G71" s="764" t="s">
        <v>783</v>
      </c>
      <c r="H71" s="764">
        <v>2013</v>
      </c>
      <c r="I71" s="644" t="s">
        <v>571</v>
      </c>
      <c r="J71" s="644" t="s">
        <v>587</v>
      </c>
      <c r="K71" s="633"/>
      <c r="L71" s="695">
        <v>0</v>
      </c>
      <c r="M71" s="696">
        <v>0</v>
      </c>
      <c r="N71" s="696">
        <v>61.60284</v>
      </c>
      <c r="O71" s="696">
        <v>0</v>
      </c>
      <c r="P71" s="696">
        <v>0</v>
      </c>
      <c r="Q71" s="696">
        <v>0</v>
      </c>
      <c r="R71" s="696">
        <v>0</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7">
        <v>0</v>
      </c>
      <c r="AP71" s="633"/>
      <c r="AQ71" s="695">
        <v>0</v>
      </c>
      <c r="AR71" s="696">
        <v>0</v>
      </c>
      <c r="AS71" s="696">
        <v>2384.2979999999998</v>
      </c>
      <c r="AT71" s="696">
        <v>0</v>
      </c>
      <c r="AU71" s="696">
        <v>0</v>
      </c>
      <c r="AV71" s="696">
        <v>0</v>
      </c>
      <c r="AW71" s="696">
        <v>0</v>
      </c>
      <c r="AX71" s="696">
        <v>0</v>
      </c>
      <c r="AY71" s="696">
        <v>0</v>
      </c>
      <c r="AZ71" s="696">
        <v>0</v>
      </c>
      <c r="BA71" s="696">
        <v>0</v>
      </c>
      <c r="BB71" s="696">
        <v>0</v>
      </c>
      <c r="BC71" s="696">
        <v>0</v>
      </c>
      <c r="BD71" s="696">
        <v>0</v>
      </c>
      <c r="BE71" s="696">
        <v>0</v>
      </c>
      <c r="BF71" s="696">
        <v>0</v>
      </c>
      <c r="BG71" s="696">
        <v>0</v>
      </c>
      <c r="BH71" s="696">
        <v>0</v>
      </c>
      <c r="BI71" s="696">
        <v>0</v>
      </c>
      <c r="BJ71" s="696">
        <v>0</v>
      </c>
      <c r="BK71" s="696">
        <v>0</v>
      </c>
      <c r="BL71" s="696">
        <v>0</v>
      </c>
      <c r="BM71" s="696">
        <v>0</v>
      </c>
      <c r="BN71" s="696">
        <v>0</v>
      </c>
      <c r="BO71" s="696">
        <v>0</v>
      </c>
      <c r="BP71" s="696">
        <v>0</v>
      </c>
      <c r="BQ71" s="696">
        <v>0</v>
      </c>
      <c r="BR71" s="696">
        <v>0</v>
      </c>
      <c r="BS71" s="696">
        <v>0</v>
      </c>
      <c r="BT71" s="697"/>
    </row>
    <row r="72" spans="2:73">
      <c r="B72" s="764" t="s">
        <v>208</v>
      </c>
      <c r="C72" s="764" t="s">
        <v>778</v>
      </c>
      <c r="D72" s="764" t="s">
        <v>1</v>
      </c>
      <c r="E72" s="764" t="s">
        <v>754</v>
      </c>
      <c r="F72" s="764" t="s">
        <v>29</v>
      </c>
      <c r="G72" s="764" t="s">
        <v>779</v>
      </c>
      <c r="H72" s="764">
        <v>2013</v>
      </c>
      <c r="I72" s="644" t="s">
        <v>571</v>
      </c>
      <c r="J72" s="644" t="s">
        <v>587</v>
      </c>
      <c r="K72" s="633"/>
      <c r="L72" s="695">
        <v>0</v>
      </c>
      <c r="M72" s="696">
        <v>0</v>
      </c>
      <c r="N72" s="696">
        <v>5.6455752018107633E-3</v>
      </c>
      <c r="O72" s="696">
        <v>5.6455752018107633E-3</v>
      </c>
      <c r="P72" s="696">
        <v>5.6455752018107633E-3</v>
      </c>
      <c r="Q72" s="696">
        <v>5.6455752018107633E-3</v>
      </c>
      <c r="R72" s="696">
        <v>3.1364759251574868E-3</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7">
        <v>0</v>
      </c>
      <c r="AP72" s="633"/>
      <c r="AQ72" s="695">
        <v>0</v>
      </c>
      <c r="AR72" s="696">
        <v>0</v>
      </c>
      <c r="AS72" s="696">
        <v>39.508405724786584</v>
      </c>
      <c r="AT72" s="696">
        <v>39.508405724786584</v>
      </c>
      <c r="AU72" s="696">
        <v>39.508405724786584</v>
      </c>
      <c r="AV72" s="696">
        <v>39.508405724786584</v>
      </c>
      <c r="AW72" s="696">
        <v>21.341100384815597</v>
      </c>
      <c r="AX72" s="696">
        <v>0</v>
      </c>
      <c r="AY72" s="696">
        <v>0</v>
      </c>
      <c r="AZ72" s="696">
        <v>0</v>
      </c>
      <c r="BA72" s="696">
        <v>0</v>
      </c>
      <c r="BB72" s="696">
        <v>0</v>
      </c>
      <c r="BC72" s="696">
        <v>0</v>
      </c>
      <c r="BD72" s="696">
        <v>0</v>
      </c>
      <c r="BE72" s="696">
        <v>0</v>
      </c>
      <c r="BF72" s="696">
        <v>0</v>
      </c>
      <c r="BG72" s="696">
        <v>0</v>
      </c>
      <c r="BH72" s="696">
        <v>0</v>
      </c>
      <c r="BI72" s="696">
        <v>0</v>
      </c>
      <c r="BJ72" s="696">
        <v>0</v>
      </c>
      <c r="BK72" s="696">
        <v>0</v>
      </c>
      <c r="BL72" s="696">
        <v>0</v>
      </c>
      <c r="BM72" s="696">
        <v>0</v>
      </c>
      <c r="BN72" s="696">
        <v>0</v>
      </c>
      <c r="BO72" s="696">
        <v>0</v>
      </c>
      <c r="BP72" s="696">
        <v>0</v>
      </c>
      <c r="BQ72" s="696">
        <v>0</v>
      </c>
      <c r="BR72" s="696">
        <v>0</v>
      </c>
      <c r="BS72" s="696">
        <v>0</v>
      </c>
      <c r="BT72" s="697"/>
    </row>
    <row r="73" spans="2:73">
      <c r="B73" s="764" t="s">
        <v>208</v>
      </c>
      <c r="C73" s="764" t="s">
        <v>778</v>
      </c>
      <c r="D73" s="764" t="s">
        <v>794</v>
      </c>
      <c r="E73" s="764" t="s">
        <v>754</v>
      </c>
      <c r="F73" s="764" t="s">
        <v>29</v>
      </c>
      <c r="G73" s="764" t="s">
        <v>779</v>
      </c>
      <c r="H73" s="764">
        <v>2012</v>
      </c>
      <c r="I73" s="644" t="s">
        <v>571</v>
      </c>
      <c r="J73" s="644" t="s">
        <v>580</v>
      </c>
      <c r="K73" s="633"/>
      <c r="L73" s="695">
        <v>0</v>
      </c>
      <c r="M73" s="696">
        <v>2.6373715479892382E-2</v>
      </c>
      <c r="N73" s="696">
        <v>2.6373715479892382E-2</v>
      </c>
      <c r="O73" s="696">
        <v>2.6373715479892382E-2</v>
      </c>
      <c r="P73" s="696">
        <v>2.6373715479892382E-2</v>
      </c>
      <c r="Q73" s="696">
        <v>2.6373715479892382E-2</v>
      </c>
      <c r="R73" s="696">
        <v>2.6373715479892382E-2</v>
      </c>
      <c r="S73" s="696">
        <v>2.6373715479892382E-2</v>
      </c>
      <c r="T73" s="696">
        <v>2.6373715479892382E-2</v>
      </c>
      <c r="U73" s="696">
        <v>2.6373715479892382E-2</v>
      </c>
      <c r="V73" s="696">
        <v>2.6373715479892382E-2</v>
      </c>
      <c r="W73" s="696">
        <v>2.6373715479892382E-2</v>
      </c>
      <c r="X73" s="696">
        <v>2.6373715479892382E-2</v>
      </c>
      <c r="Y73" s="696">
        <v>2.6373715479892382E-2</v>
      </c>
      <c r="Z73" s="696">
        <v>2.6373715479892382E-2</v>
      </c>
      <c r="AA73" s="696">
        <v>2.6373715479892382E-2</v>
      </c>
      <c r="AB73" s="696">
        <v>2.6373715479892382E-2</v>
      </c>
      <c r="AC73" s="696">
        <v>2.6373715479892382E-2</v>
      </c>
      <c r="AD73" s="696">
        <v>2.6373715479892382E-2</v>
      </c>
      <c r="AE73" s="696">
        <v>2.6373715479892382E-2</v>
      </c>
      <c r="AF73" s="696">
        <v>2.2668621821192256E-2</v>
      </c>
      <c r="AG73" s="696">
        <v>0</v>
      </c>
      <c r="AH73" s="696">
        <v>0</v>
      </c>
      <c r="AI73" s="696">
        <v>0</v>
      </c>
      <c r="AJ73" s="696">
        <v>0</v>
      </c>
      <c r="AK73" s="696">
        <v>0</v>
      </c>
      <c r="AL73" s="696">
        <v>0</v>
      </c>
      <c r="AM73" s="696">
        <v>0</v>
      </c>
      <c r="AN73" s="696">
        <v>0</v>
      </c>
      <c r="AO73" s="697">
        <v>0</v>
      </c>
      <c r="AP73" s="633"/>
      <c r="AQ73" s="695"/>
      <c r="AR73" s="696">
        <v>53.621236404222302</v>
      </c>
      <c r="AS73" s="696">
        <v>53.621236404222259</v>
      </c>
      <c r="AT73" s="696">
        <v>53.621236404222259</v>
      </c>
      <c r="AU73" s="696">
        <v>53.621236404222259</v>
      </c>
      <c r="AV73" s="696">
        <v>53.621236404222259</v>
      </c>
      <c r="AW73" s="696">
        <v>53.621236404222259</v>
      </c>
      <c r="AX73" s="696">
        <v>53.621236404222259</v>
      </c>
      <c r="AY73" s="696">
        <v>53.621236404222259</v>
      </c>
      <c r="AZ73" s="696">
        <v>53.621236404222259</v>
      </c>
      <c r="BA73" s="696">
        <v>53.621236404222259</v>
      </c>
      <c r="BB73" s="696">
        <v>53.621236404222259</v>
      </c>
      <c r="BC73" s="696">
        <v>53.621236404222259</v>
      </c>
      <c r="BD73" s="696">
        <v>53.621236404222259</v>
      </c>
      <c r="BE73" s="696">
        <v>53.621236404222259</v>
      </c>
      <c r="BF73" s="696">
        <v>53.621236404222259</v>
      </c>
      <c r="BG73" s="696">
        <v>53.621236404222259</v>
      </c>
      <c r="BH73" s="696">
        <v>53.621236404222259</v>
      </c>
      <c r="BI73" s="696">
        <v>53.621236404222259</v>
      </c>
      <c r="BJ73" s="696">
        <v>49.907535778518316</v>
      </c>
      <c r="BK73" s="696">
        <v>0</v>
      </c>
      <c r="BL73" s="696">
        <v>0</v>
      </c>
      <c r="BM73" s="696">
        <v>0</v>
      </c>
      <c r="BN73" s="696">
        <v>0</v>
      </c>
      <c r="BO73" s="696">
        <v>0</v>
      </c>
      <c r="BP73" s="696">
        <v>0</v>
      </c>
      <c r="BQ73" s="696">
        <v>0</v>
      </c>
      <c r="BR73" s="696">
        <v>0</v>
      </c>
      <c r="BS73" s="696">
        <v>0</v>
      </c>
      <c r="BT73" s="697">
        <v>0</v>
      </c>
    </row>
    <row r="74" spans="2:73">
      <c r="B74" s="759" t="s">
        <v>208</v>
      </c>
      <c r="C74" s="759" t="s">
        <v>780</v>
      </c>
      <c r="D74" s="759" t="s">
        <v>21</v>
      </c>
      <c r="E74" s="759" t="s">
        <v>754</v>
      </c>
      <c r="F74" s="759" t="s">
        <v>796</v>
      </c>
      <c r="G74" s="759" t="s">
        <v>779</v>
      </c>
      <c r="H74" s="759">
        <v>2014</v>
      </c>
      <c r="I74" s="644" t="s">
        <v>572</v>
      </c>
      <c r="J74" s="644" t="s">
        <v>587</v>
      </c>
      <c r="K74" s="633"/>
      <c r="L74" s="695">
        <v>0</v>
      </c>
      <c r="M74" s="696">
        <v>0</v>
      </c>
      <c r="N74" s="696">
        <v>0</v>
      </c>
      <c r="O74" s="696">
        <v>188.82570709999999</v>
      </c>
      <c r="P74" s="696">
        <v>182.81488089999999</v>
      </c>
      <c r="Q74" s="696">
        <v>167.81651110000001</v>
      </c>
      <c r="R74" s="696">
        <v>115.65383869999999</v>
      </c>
      <c r="S74" s="696">
        <v>115.65383869999999</v>
      </c>
      <c r="T74" s="696">
        <v>115.65383869999999</v>
      </c>
      <c r="U74" s="696">
        <v>115.65383869999999</v>
      </c>
      <c r="V74" s="696">
        <v>115.51121259999999</v>
      </c>
      <c r="W74" s="696">
        <v>115.51121259999999</v>
      </c>
      <c r="X74" s="696">
        <v>115.51121259999999</v>
      </c>
      <c r="Y74" s="696">
        <v>114.9511562</v>
      </c>
      <c r="Z74" s="696">
        <v>36.273283620000001</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7">
        <v>0</v>
      </c>
      <c r="AP74" s="633"/>
      <c r="AQ74" s="695">
        <v>0</v>
      </c>
      <c r="AR74" s="696">
        <v>0</v>
      </c>
      <c r="AS74" s="696">
        <v>0</v>
      </c>
      <c r="AT74" s="696">
        <v>703764.28049999999</v>
      </c>
      <c r="AU74" s="696">
        <v>682708.73219999997</v>
      </c>
      <c r="AV74" s="696">
        <v>620101.16689999995</v>
      </c>
      <c r="AW74" s="696">
        <v>448199.06310000003</v>
      </c>
      <c r="AX74" s="696">
        <v>448199.06310000003</v>
      </c>
      <c r="AY74" s="696">
        <v>448199.06310000003</v>
      </c>
      <c r="AZ74" s="696">
        <v>448199.06310000003</v>
      </c>
      <c r="BA74" s="696">
        <v>448056.53869999998</v>
      </c>
      <c r="BB74" s="696">
        <v>448056.53869999998</v>
      </c>
      <c r="BC74" s="696">
        <v>448056.53869999998</v>
      </c>
      <c r="BD74" s="696">
        <v>442892.24040000001</v>
      </c>
      <c r="BE74" s="696">
        <v>121850.0865</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7">
        <v>0</v>
      </c>
    </row>
    <row r="75" spans="2:73">
      <c r="B75" s="759" t="s">
        <v>208</v>
      </c>
      <c r="C75" s="759" t="s">
        <v>780</v>
      </c>
      <c r="D75" s="759" t="s">
        <v>20</v>
      </c>
      <c r="E75" s="759" t="s">
        <v>754</v>
      </c>
      <c r="F75" s="759" t="s">
        <v>796</v>
      </c>
      <c r="G75" s="759" t="s">
        <v>779</v>
      </c>
      <c r="H75" s="759">
        <v>2013</v>
      </c>
      <c r="I75" s="644" t="s">
        <v>572</v>
      </c>
      <c r="J75" s="644" t="s">
        <v>580</v>
      </c>
      <c r="K75" s="633"/>
      <c r="L75" s="695">
        <v>0</v>
      </c>
      <c r="M75" s="696">
        <v>0</v>
      </c>
      <c r="N75" s="696">
        <v>44.092608269999999</v>
      </c>
      <c r="O75" s="696">
        <v>44.092608269999999</v>
      </c>
      <c r="P75" s="696">
        <v>44.092608269999999</v>
      </c>
      <c r="Q75" s="696">
        <v>44.092608269999999</v>
      </c>
      <c r="R75" s="696">
        <v>0</v>
      </c>
      <c r="S75" s="696">
        <v>0</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7">
        <v>0</v>
      </c>
      <c r="AP75" s="633"/>
      <c r="AQ75" s="695">
        <v>0</v>
      </c>
      <c r="AR75" s="696">
        <v>0</v>
      </c>
      <c r="AS75" s="696">
        <v>242414.51449999999</v>
      </c>
      <c r="AT75" s="696">
        <v>242414.51449999999</v>
      </c>
      <c r="AU75" s="696">
        <v>242414.51449999999</v>
      </c>
      <c r="AV75" s="696">
        <v>242414.51449999999</v>
      </c>
      <c r="AW75" s="696">
        <v>0</v>
      </c>
      <c r="AX75" s="696">
        <v>0</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7">
        <v>0</v>
      </c>
    </row>
    <row r="76" spans="2:73">
      <c r="B76" s="759" t="s">
        <v>208</v>
      </c>
      <c r="C76" s="759" t="s">
        <v>780</v>
      </c>
      <c r="D76" s="759" t="s">
        <v>17</v>
      </c>
      <c r="E76" s="759" t="s">
        <v>754</v>
      </c>
      <c r="F76" s="759" t="s">
        <v>796</v>
      </c>
      <c r="G76" s="759" t="s">
        <v>779</v>
      </c>
      <c r="H76" s="759">
        <v>2013</v>
      </c>
      <c r="I76" s="644" t="s">
        <v>572</v>
      </c>
      <c r="J76" s="644" t="s">
        <v>580</v>
      </c>
      <c r="K76" s="633"/>
      <c r="L76" s="695">
        <v>0</v>
      </c>
      <c r="M76" s="696">
        <v>0</v>
      </c>
      <c r="N76" s="696">
        <v>3.7790556089999998</v>
      </c>
      <c r="O76" s="696">
        <v>3.7790556089999998</v>
      </c>
      <c r="P76" s="696">
        <v>3.7790556089999998</v>
      </c>
      <c r="Q76" s="696">
        <v>3.7790556089999998</v>
      </c>
      <c r="R76" s="696">
        <v>3.7790556089999998</v>
      </c>
      <c r="S76" s="696">
        <v>3.7790556089999998</v>
      </c>
      <c r="T76" s="696">
        <v>3.7790556089999998</v>
      </c>
      <c r="U76" s="696">
        <v>3.7790556089999998</v>
      </c>
      <c r="V76" s="696">
        <v>3.7790556089999998</v>
      </c>
      <c r="W76" s="696">
        <v>3.7790556089999998</v>
      </c>
      <c r="X76" s="696">
        <v>2.1678306090000001</v>
      </c>
      <c r="Y76" s="696">
        <v>2.1678306090000001</v>
      </c>
      <c r="Z76" s="696">
        <v>2.1678306090000001</v>
      </c>
      <c r="AA76" s="696">
        <v>2.1678306090000001</v>
      </c>
      <c r="AB76" s="696">
        <v>2.1678306090000001</v>
      </c>
      <c r="AC76" s="696">
        <v>0</v>
      </c>
      <c r="AD76" s="696">
        <v>0</v>
      </c>
      <c r="AE76" s="696">
        <v>0</v>
      </c>
      <c r="AF76" s="696">
        <v>0</v>
      </c>
      <c r="AG76" s="696">
        <v>0</v>
      </c>
      <c r="AH76" s="696">
        <v>0</v>
      </c>
      <c r="AI76" s="696">
        <v>0</v>
      </c>
      <c r="AJ76" s="696">
        <v>0</v>
      </c>
      <c r="AK76" s="696">
        <v>0</v>
      </c>
      <c r="AL76" s="696">
        <v>0</v>
      </c>
      <c r="AM76" s="696">
        <v>0</v>
      </c>
      <c r="AN76" s="696">
        <v>0</v>
      </c>
      <c r="AO76" s="697">
        <v>0</v>
      </c>
      <c r="AP76" s="633"/>
      <c r="AQ76" s="695">
        <v>0</v>
      </c>
      <c r="AR76" s="696">
        <v>0</v>
      </c>
      <c r="AS76" s="696">
        <v>16374.663410000001</v>
      </c>
      <c r="AT76" s="696">
        <v>16374.663410000001</v>
      </c>
      <c r="AU76" s="696">
        <v>16374.663410000001</v>
      </c>
      <c r="AV76" s="696">
        <v>16374.663410000001</v>
      </c>
      <c r="AW76" s="696">
        <v>16374.663410000001</v>
      </c>
      <c r="AX76" s="696">
        <v>16374.663410000001</v>
      </c>
      <c r="AY76" s="696">
        <v>16374.663410000001</v>
      </c>
      <c r="AZ76" s="696">
        <v>16374.663410000001</v>
      </c>
      <c r="BA76" s="696">
        <v>16374.663410000001</v>
      </c>
      <c r="BB76" s="696">
        <v>16374.663410000001</v>
      </c>
      <c r="BC76" s="696">
        <v>6347.4034080000001</v>
      </c>
      <c r="BD76" s="696">
        <v>6347.4034080000001</v>
      </c>
      <c r="BE76" s="696">
        <v>6347.4034080000001</v>
      </c>
      <c r="BF76" s="696">
        <v>6347.4034080000001</v>
      </c>
      <c r="BG76" s="696">
        <v>6347.4034080000001</v>
      </c>
      <c r="BH76" s="696">
        <v>0</v>
      </c>
      <c r="BI76" s="696">
        <v>0</v>
      </c>
      <c r="BJ76" s="696">
        <v>0</v>
      </c>
      <c r="BK76" s="696">
        <v>0</v>
      </c>
      <c r="BL76" s="696">
        <v>0</v>
      </c>
      <c r="BM76" s="696">
        <v>0</v>
      </c>
      <c r="BN76" s="696">
        <v>0</v>
      </c>
      <c r="BO76" s="696">
        <v>0</v>
      </c>
      <c r="BP76" s="696">
        <v>0</v>
      </c>
      <c r="BQ76" s="696">
        <v>0</v>
      </c>
      <c r="BR76" s="696">
        <v>0</v>
      </c>
      <c r="BS76" s="696">
        <v>0</v>
      </c>
      <c r="BT76" s="697">
        <v>0</v>
      </c>
    </row>
    <row r="77" spans="2:73">
      <c r="B77" s="759" t="s">
        <v>208</v>
      </c>
      <c r="C77" s="759" t="s">
        <v>780</v>
      </c>
      <c r="D77" s="759" t="s">
        <v>22</v>
      </c>
      <c r="E77" s="759" t="s">
        <v>754</v>
      </c>
      <c r="F77" s="759" t="s">
        <v>796</v>
      </c>
      <c r="G77" s="759" t="s">
        <v>779</v>
      </c>
      <c r="H77" s="759">
        <v>2012</v>
      </c>
      <c r="I77" s="644" t="s">
        <v>572</v>
      </c>
      <c r="J77" s="644" t="s">
        <v>580</v>
      </c>
      <c r="K77" s="633"/>
      <c r="L77" s="695">
        <v>0</v>
      </c>
      <c r="M77" s="696">
        <v>20.88</v>
      </c>
      <c r="N77" s="696">
        <v>20.88</v>
      </c>
      <c r="O77" s="696">
        <v>20.58</v>
      </c>
      <c r="P77" s="696">
        <v>15.71</v>
      </c>
      <c r="Q77" s="696">
        <v>15.71</v>
      </c>
      <c r="R77" s="696">
        <v>14.25</v>
      </c>
      <c r="S77" s="696">
        <v>14.25</v>
      </c>
      <c r="T77" s="696">
        <v>14.25</v>
      </c>
      <c r="U77" s="696">
        <v>12.88</v>
      </c>
      <c r="V77" s="696">
        <v>12.88</v>
      </c>
      <c r="W77" s="696">
        <v>11.98</v>
      </c>
      <c r="X77" s="696">
        <v>11.98</v>
      </c>
      <c r="Y77" s="696">
        <v>8.67</v>
      </c>
      <c r="Z77" s="696">
        <v>0.91</v>
      </c>
      <c r="AA77" s="696">
        <v>0.91</v>
      </c>
      <c r="AB77" s="696">
        <v>0.87</v>
      </c>
      <c r="AC77" s="696">
        <v>0.77</v>
      </c>
      <c r="AD77" s="696">
        <v>0.77</v>
      </c>
      <c r="AE77" s="696">
        <v>0.77</v>
      </c>
      <c r="AF77" s="696">
        <v>0.77</v>
      </c>
      <c r="AG77" s="696">
        <v>0</v>
      </c>
      <c r="AH77" s="696">
        <v>0</v>
      </c>
      <c r="AI77" s="696">
        <v>0</v>
      </c>
      <c r="AJ77" s="696">
        <v>0</v>
      </c>
      <c r="AK77" s="696">
        <v>0</v>
      </c>
      <c r="AL77" s="696">
        <v>0</v>
      </c>
      <c r="AM77" s="696">
        <v>0</v>
      </c>
      <c r="AN77" s="696">
        <v>0</v>
      </c>
      <c r="AO77" s="697">
        <v>0</v>
      </c>
      <c r="AP77" s="633"/>
      <c r="AQ77" s="695">
        <v>0</v>
      </c>
      <c r="AR77" s="696">
        <v>97168</v>
      </c>
      <c r="AS77" s="696">
        <v>97168</v>
      </c>
      <c r="AT77" s="696">
        <v>96219</v>
      </c>
      <c r="AU77" s="696">
        <v>81278</v>
      </c>
      <c r="AV77" s="696">
        <v>81278</v>
      </c>
      <c r="AW77" s="696">
        <v>76394</v>
      </c>
      <c r="AX77" s="696">
        <v>75703</v>
      </c>
      <c r="AY77" s="696">
        <v>75703</v>
      </c>
      <c r="AZ77" s="696">
        <v>71470</v>
      </c>
      <c r="BA77" s="696">
        <v>67336</v>
      </c>
      <c r="BB77" s="696">
        <v>48667</v>
      </c>
      <c r="BC77" s="696">
        <v>48667</v>
      </c>
      <c r="BD77" s="696">
        <v>27316</v>
      </c>
      <c r="BE77" s="696">
        <v>3453</v>
      </c>
      <c r="BF77" s="696">
        <v>3453</v>
      </c>
      <c r="BG77" s="696">
        <v>3142</v>
      </c>
      <c r="BH77" s="696">
        <v>2362</v>
      </c>
      <c r="BI77" s="696">
        <v>2362</v>
      </c>
      <c r="BJ77" s="696">
        <v>2362</v>
      </c>
      <c r="BK77" s="696">
        <v>2362</v>
      </c>
      <c r="BL77" s="696">
        <v>0</v>
      </c>
      <c r="BM77" s="696">
        <v>0</v>
      </c>
      <c r="BN77" s="696">
        <v>0</v>
      </c>
      <c r="BO77" s="696">
        <v>0</v>
      </c>
      <c r="BP77" s="696">
        <v>0</v>
      </c>
      <c r="BQ77" s="696">
        <v>0</v>
      </c>
      <c r="BR77" s="696">
        <v>0</v>
      </c>
      <c r="BS77" s="696">
        <v>0</v>
      </c>
      <c r="BT77" s="697">
        <v>0</v>
      </c>
    </row>
    <row r="78" spans="2:73">
      <c r="B78" s="759" t="s">
        <v>208</v>
      </c>
      <c r="C78" s="759" t="s">
        <v>780</v>
      </c>
      <c r="D78" s="759" t="s">
        <v>22</v>
      </c>
      <c r="E78" s="759" t="s">
        <v>754</v>
      </c>
      <c r="F78" s="759" t="s">
        <v>796</v>
      </c>
      <c r="G78" s="759" t="s">
        <v>779</v>
      </c>
      <c r="H78" s="759">
        <v>2013</v>
      </c>
      <c r="I78" s="644" t="s">
        <v>572</v>
      </c>
      <c r="J78" s="644" t="s">
        <v>580</v>
      </c>
      <c r="K78" s="633"/>
      <c r="L78" s="695">
        <v>0</v>
      </c>
      <c r="M78" s="696">
        <v>0</v>
      </c>
      <c r="N78" s="696">
        <v>46.11906535</v>
      </c>
      <c r="O78" s="696">
        <v>45.577468850000002</v>
      </c>
      <c r="P78" s="696">
        <v>45.577468850000002</v>
      </c>
      <c r="Q78" s="696">
        <v>45.577468850000002</v>
      </c>
      <c r="R78" s="696">
        <v>44.052633460000003</v>
      </c>
      <c r="S78" s="696">
        <v>44.052633460000003</v>
      </c>
      <c r="T78" s="696">
        <v>44.052633460000003</v>
      </c>
      <c r="U78" s="696">
        <v>44.052633460000003</v>
      </c>
      <c r="V78" s="696">
        <v>44.052633460000003</v>
      </c>
      <c r="W78" s="696">
        <v>44.052633460000003</v>
      </c>
      <c r="X78" s="696">
        <v>43.520130289999997</v>
      </c>
      <c r="Y78" s="696">
        <v>43.520130289999997</v>
      </c>
      <c r="Z78" s="696">
        <v>11.386336569999999</v>
      </c>
      <c r="AA78" s="696">
        <v>8.5353789750000004</v>
      </c>
      <c r="AB78" s="696">
        <v>8.5353789750000004</v>
      </c>
      <c r="AC78" s="696">
        <v>8.5353789750000004</v>
      </c>
      <c r="AD78" s="696">
        <v>5.9232814520000003</v>
      </c>
      <c r="AE78" s="696">
        <v>5.2955695739999999</v>
      </c>
      <c r="AF78" s="696">
        <v>5.2955695739999999</v>
      </c>
      <c r="AG78" s="696">
        <v>5.2955695739999999</v>
      </c>
      <c r="AH78" s="696">
        <v>0</v>
      </c>
      <c r="AI78" s="696">
        <v>0</v>
      </c>
      <c r="AJ78" s="696">
        <v>0</v>
      </c>
      <c r="AK78" s="696">
        <v>0</v>
      </c>
      <c r="AL78" s="696">
        <v>0</v>
      </c>
      <c r="AM78" s="696">
        <v>0</v>
      </c>
      <c r="AN78" s="696">
        <v>0</v>
      </c>
      <c r="AO78" s="697">
        <v>0</v>
      </c>
      <c r="AP78" s="633"/>
      <c r="AQ78" s="695">
        <v>0</v>
      </c>
      <c r="AR78" s="696">
        <v>0</v>
      </c>
      <c r="AS78" s="696">
        <v>283775.51549999998</v>
      </c>
      <c r="AT78" s="696">
        <v>281888.87030000001</v>
      </c>
      <c r="AU78" s="696">
        <v>281888.87030000001</v>
      </c>
      <c r="AV78" s="696">
        <v>281888.87030000001</v>
      </c>
      <c r="AW78" s="696">
        <v>276577.1237</v>
      </c>
      <c r="AX78" s="696">
        <v>276577.1237</v>
      </c>
      <c r="AY78" s="696">
        <v>276577.1237</v>
      </c>
      <c r="AZ78" s="696">
        <v>275050.61090000003</v>
      </c>
      <c r="BA78" s="696">
        <v>274206.7121</v>
      </c>
      <c r="BB78" s="696">
        <v>274206.7121</v>
      </c>
      <c r="BC78" s="696">
        <v>253528.7923</v>
      </c>
      <c r="BD78" s="696">
        <v>240871.7678</v>
      </c>
      <c r="BE78" s="696">
        <v>18757.879929999999</v>
      </c>
      <c r="BF78" s="696">
        <v>8826.6018650000005</v>
      </c>
      <c r="BG78" s="696">
        <v>8826.6018650000005</v>
      </c>
      <c r="BH78" s="696">
        <v>8826.6018650000005</v>
      </c>
      <c r="BI78" s="696">
        <v>5455.8873489999996</v>
      </c>
      <c r="BJ78" s="696">
        <v>4645.8725930000001</v>
      </c>
      <c r="BK78" s="696">
        <v>4645.8725930000001</v>
      </c>
      <c r="BL78" s="696">
        <v>4645.8725930000001</v>
      </c>
      <c r="BM78" s="696">
        <v>0</v>
      </c>
      <c r="BN78" s="696">
        <v>0</v>
      </c>
      <c r="BO78" s="696">
        <v>0</v>
      </c>
      <c r="BP78" s="696">
        <v>0</v>
      </c>
      <c r="BQ78" s="696">
        <v>0</v>
      </c>
      <c r="BR78" s="696">
        <v>0</v>
      </c>
      <c r="BS78" s="696">
        <v>0</v>
      </c>
      <c r="BT78" s="697">
        <v>0</v>
      </c>
    </row>
    <row r="79" spans="2:73" ht="15.75">
      <c r="B79" s="759" t="s">
        <v>208</v>
      </c>
      <c r="C79" s="759" t="s">
        <v>780</v>
      </c>
      <c r="D79" s="759" t="s">
        <v>22</v>
      </c>
      <c r="E79" s="759" t="s">
        <v>754</v>
      </c>
      <c r="F79" s="759" t="s">
        <v>796</v>
      </c>
      <c r="G79" s="759" t="s">
        <v>779</v>
      </c>
      <c r="H79" s="759">
        <v>2014</v>
      </c>
      <c r="I79" s="644" t="s">
        <v>572</v>
      </c>
      <c r="J79" s="644" t="s">
        <v>587</v>
      </c>
      <c r="K79" s="633"/>
      <c r="L79" s="695">
        <v>0</v>
      </c>
      <c r="M79" s="696">
        <v>0</v>
      </c>
      <c r="N79" s="696">
        <v>0</v>
      </c>
      <c r="O79" s="696">
        <v>248.10982799999999</v>
      </c>
      <c r="P79" s="696">
        <v>247.7967797</v>
      </c>
      <c r="Q79" s="696">
        <v>247.7967797</v>
      </c>
      <c r="R79" s="696">
        <v>241.34794170000001</v>
      </c>
      <c r="S79" s="696">
        <v>241.34794170000001</v>
      </c>
      <c r="T79" s="696">
        <v>241.34794170000001</v>
      </c>
      <c r="U79" s="696">
        <v>237.22067809999999</v>
      </c>
      <c r="V79" s="696">
        <v>237.22067809999999</v>
      </c>
      <c r="W79" s="696">
        <v>233.0290521</v>
      </c>
      <c r="X79" s="696">
        <v>215.54395940000001</v>
      </c>
      <c r="Y79" s="696">
        <v>193.22613269999999</v>
      </c>
      <c r="Z79" s="696">
        <v>190.06937719999999</v>
      </c>
      <c r="AA79" s="696">
        <v>146.29680690000001</v>
      </c>
      <c r="AB79" s="696">
        <v>126.2906785</v>
      </c>
      <c r="AC79" s="696">
        <v>126.2906785</v>
      </c>
      <c r="AD79" s="696">
        <v>79.826842929999998</v>
      </c>
      <c r="AE79" s="696">
        <v>28.68827787</v>
      </c>
      <c r="AF79" s="696">
        <v>28.68827787</v>
      </c>
      <c r="AG79" s="696">
        <v>28.68827787</v>
      </c>
      <c r="AH79" s="696">
        <v>28.68827787</v>
      </c>
      <c r="AI79" s="696">
        <v>0</v>
      </c>
      <c r="AJ79" s="696">
        <v>0</v>
      </c>
      <c r="AK79" s="696">
        <v>0</v>
      </c>
      <c r="AL79" s="696">
        <v>0</v>
      </c>
      <c r="AM79" s="696">
        <v>0</v>
      </c>
      <c r="AN79" s="696">
        <v>0</v>
      </c>
      <c r="AO79" s="697">
        <v>0</v>
      </c>
      <c r="AP79" s="633"/>
      <c r="AQ79" s="695">
        <v>0</v>
      </c>
      <c r="AR79" s="696">
        <v>0</v>
      </c>
      <c r="AS79" s="696">
        <v>0</v>
      </c>
      <c r="AT79" s="696">
        <v>2142309.8089999999</v>
      </c>
      <c r="AU79" s="696">
        <v>2141210.3650000002</v>
      </c>
      <c r="AV79" s="696">
        <v>2141210.3650000002</v>
      </c>
      <c r="AW79" s="696">
        <v>2118745.912</v>
      </c>
      <c r="AX79" s="696">
        <v>2118745.912</v>
      </c>
      <c r="AY79" s="696">
        <v>2118745.912</v>
      </c>
      <c r="AZ79" s="696">
        <v>2093600.203</v>
      </c>
      <c r="BA79" s="696">
        <v>2093600.203</v>
      </c>
      <c r="BB79" s="696">
        <v>1892602.6259999999</v>
      </c>
      <c r="BC79" s="696">
        <v>1730788.953</v>
      </c>
      <c r="BD79" s="696">
        <v>1447456.156</v>
      </c>
      <c r="BE79" s="696">
        <v>1253409.0830000001</v>
      </c>
      <c r="BF79" s="696">
        <v>962420.94649999996</v>
      </c>
      <c r="BG79" s="696">
        <v>892485.02399999998</v>
      </c>
      <c r="BH79" s="696">
        <v>892485.02399999998</v>
      </c>
      <c r="BI79" s="696">
        <v>416958.3603</v>
      </c>
      <c r="BJ79" s="696">
        <v>98970.400320000001</v>
      </c>
      <c r="BK79" s="696">
        <v>98970.400320000001</v>
      </c>
      <c r="BL79" s="696">
        <v>98970.400320000001</v>
      </c>
      <c r="BM79" s="696">
        <v>98970.400320000001</v>
      </c>
      <c r="BN79" s="696">
        <v>0</v>
      </c>
      <c r="BO79" s="696">
        <v>0</v>
      </c>
      <c r="BP79" s="696">
        <v>0</v>
      </c>
      <c r="BQ79" s="696">
        <v>0</v>
      </c>
      <c r="BR79" s="696">
        <v>0</v>
      </c>
      <c r="BS79" s="696">
        <v>0</v>
      </c>
      <c r="BT79" s="697">
        <v>0</v>
      </c>
      <c r="BU79" s="163"/>
    </row>
    <row r="80" spans="2:73" ht="15.75">
      <c r="B80" s="759" t="s">
        <v>208</v>
      </c>
      <c r="C80" s="759" t="s">
        <v>778</v>
      </c>
      <c r="D80" s="759" t="s">
        <v>2</v>
      </c>
      <c r="E80" s="759" t="s">
        <v>754</v>
      </c>
      <c r="F80" s="759" t="s">
        <v>29</v>
      </c>
      <c r="G80" s="759" t="s">
        <v>779</v>
      </c>
      <c r="H80" s="759">
        <v>2014</v>
      </c>
      <c r="I80" s="644" t="s">
        <v>572</v>
      </c>
      <c r="J80" s="644" t="s">
        <v>587</v>
      </c>
      <c r="K80" s="633"/>
      <c r="L80" s="695">
        <v>0</v>
      </c>
      <c r="M80" s="696">
        <v>0</v>
      </c>
      <c r="N80" s="696">
        <v>0</v>
      </c>
      <c r="O80" s="696">
        <v>12.431645939999999</v>
      </c>
      <c r="P80" s="696">
        <v>12.431645939999999</v>
      </c>
      <c r="Q80" s="696">
        <v>12.431645939999999</v>
      </c>
      <c r="R80" s="696">
        <v>12.431645939999999</v>
      </c>
      <c r="S80" s="696">
        <v>0</v>
      </c>
      <c r="T80" s="696">
        <v>0</v>
      </c>
      <c r="U80" s="696">
        <v>0</v>
      </c>
      <c r="V80" s="696">
        <v>0</v>
      </c>
      <c r="W80" s="696">
        <v>0</v>
      </c>
      <c r="X80" s="696">
        <v>0</v>
      </c>
      <c r="Y80" s="696">
        <v>0</v>
      </c>
      <c r="Z80" s="696">
        <v>0</v>
      </c>
      <c r="AA80" s="696">
        <v>0</v>
      </c>
      <c r="AB80" s="696">
        <v>0</v>
      </c>
      <c r="AC80" s="696">
        <v>0</v>
      </c>
      <c r="AD80" s="696">
        <v>0</v>
      </c>
      <c r="AE80" s="696">
        <v>0</v>
      </c>
      <c r="AF80" s="696">
        <v>0</v>
      </c>
      <c r="AG80" s="696">
        <v>0</v>
      </c>
      <c r="AH80" s="696">
        <v>0</v>
      </c>
      <c r="AI80" s="696">
        <v>0</v>
      </c>
      <c r="AJ80" s="696">
        <v>0</v>
      </c>
      <c r="AK80" s="696">
        <v>0</v>
      </c>
      <c r="AL80" s="696">
        <v>0</v>
      </c>
      <c r="AM80" s="696">
        <v>0</v>
      </c>
      <c r="AN80" s="696">
        <v>0</v>
      </c>
      <c r="AO80" s="697">
        <v>0</v>
      </c>
      <c r="AP80" s="633"/>
      <c r="AQ80" s="695">
        <v>0</v>
      </c>
      <c r="AR80" s="696">
        <v>0</v>
      </c>
      <c r="AS80" s="696">
        <v>0</v>
      </c>
      <c r="AT80" s="696">
        <v>22166.392680000001</v>
      </c>
      <c r="AU80" s="696">
        <v>22166.392680000001</v>
      </c>
      <c r="AV80" s="696">
        <v>22166.392680000001</v>
      </c>
      <c r="AW80" s="696">
        <v>22166.392680000001</v>
      </c>
      <c r="AX80" s="696">
        <v>0</v>
      </c>
      <c r="AY80" s="696">
        <v>0</v>
      </c>
      <c r="AZ80" s="696">
        <v>0</v>
      </c>
      <c r="BA80" s="696">
        <v>0</v>
      </c>
      <c r="BB80" s="696">
        <v>0</v>
      </c>
      <c r="BC80" s="696">
        <v>0</v>
      </c>
      <c r="BD80" s="696">
        <v>0</v>
      </c>
      <c r="BE80" s="696">
        <v>0</v>
      </c>
      <c r="BF80" s="696">
        <v>0</v>
      </c>
      <c r="BG80" s="696">
        <v>0</v>
      </c>
      <c r="BH80" s="696">
        <v>0</v>
      </c>
      <c r="BI80" s="696">
        <v>0</v>
      </c>
      <c r="BJ80" s="696">
        <v>0</v>
      </c>
      <c r="BK80" s="696">
        <v>0</v>
      </c>
      <c r="BL80" s="696">
        <v>0</v>
      </c>
      <c r="BM80" s="696">
        <v>0</v>
      </c>
      <c r="BN80" s="696">
        <v>0</v>
      </c>
      <c r="BO80" s="696">
        <v>0</v>
      </c>
      <c r="BP80" s="696">
        <v>0</v>
      </c>
      <c r="BQ80" s="696">
        <v>0</v>
      </c>
      <c r="BR80" s="696">
        <v>0</v>
      </c>
      <c r="BS80" s="696">
        <v>0</v>
      </c>
      <c r="BT80" s="697">
        <v>0</v>
      </c>
      <c r="BU80" s="163"/>
    </row>
    <row r="81" spans="2:73">
      <c r="B81" s="759" t="s">
        <v>208</v>
      </c>
      <c r="C81" s="759" t="s">
        <v>778</v>
      </c>
      <c r="D81" s="759" t="s">
        <v>1</v>
      </c>
      <c r="E81" s="759" t="s">
        <v>754</v>
      </c>
      <c r="F81" s="759" t="s">
        <v>29</v>
      </c>
      <c r="G81" s="759" t="s">
        <v>779</v>
      </c>
      <c r="H81" s="759">
        <v>2014</v>
      </c>
      <c r="I81" s="644" t="s">
        <v>572</v>
      </c>
      <c r="J81" s="644" t="s">
        <v>587</v>
      </c>
      <c r="K81" s="633"/>
      <c r="L81" s="695">
        <v>0</v>
      </c>
      <c r="M81" s="696">
        <v>0</v>
      </c>
      <c r="N81" s="696">
        <v>0</v>
      </c>
      <c r="O81" s="696">
        <v>0.35026289199999999</v>
      </c>
      <c r="P81" s="696">
        <v>0.35026289199999999</v>
      </c>
      <c r="Q81" s="696">
        <v>0.35026289199999999</v>
      </c>
      <c r="R81" s="696">
        <v>0</v>
      </c>
      <c r="S81" s="696">
        <v>0</v>
      </c>
      <c r="T81" s="696">
        <v>0</v>
      </c>
      <c r="U81" s="696">
        <v>0</v>
      </c>
      <c r="V81" s="696">
        <v>0</v>
      </c>
      <c r="W81" s="696">
        <v>0</v>
      </c>
      <c r="X81" s="696">
        <v>0</v>
      </c>
      <c r="Y81" s="696">
        <v>0</v>
      </c>
      <c r="Z81" s="696">
        <v>0</v>
      </c>
      <c r="AA81" s="696">
        <v>0</v>
      </c>
      <c r="AB81" s="696">
        <v>0</v>
      </c>
      <c r="AC81" s="696">
        <v>0</v>
      </c>
      <c r="AD81" s="696">
        <v>0</v>
      </c>
      <c r="AE81" s="696">
        <v>0</v>
      </c>
      <c r="AF81" s="696">
        <v>0</v>
      </c>
      <c r="AG81" s="696">
        <v>0</v>
      </c>
      <c r="AH81" s="696">
        <v>0</v>
      </c>
      <c r="AI81" s="696">
        <v>0</v>
      </c>
      <c r="AJ81" s="696">
        <v>0</v>
      </c>
      <c r="AK81" s="696">
        <v>0</v>
      </c>
      <c r="AL81" s="696">
        <v>0</v>
      </c>
      <c r="AM81" s="696">
        <v>0</v>
      </c>
      <c r="AN81" s="696">
        <v>0</v>
      </c>
      <c r="AO81" s="697">
        <v>0</v>
      </c>
      <c r="AP81" s="633"/>
      <c r="AQ81" s="695">
        <v>0</v>
      </c>
      <c r="AR81" s="696">
        <v>0</v>
      </c>
      <c r="AS81" s="696">
        <v>0</v>
      </c>
      <c r="AT81" s="696">
        <v>313.22413979999999</v>
      </c>
      <c r="AU81" s="696">
        <v>313.22413979999999</v>
      </c>
      <c r="AV81" s="696">
        <v>313.22413979999999</v>
      </c>
      <c r="AW81" s="696">
        <v>0</v>
      </c>
      <c r="AX81" s="696">
        <v>0</v>
      </c>
      <c r="AY81" s="696">
        <v>0</v>
      </c>
      <c r="AZ81" s="696">
        <v>0</v>
      </c>
      <c r="BA81" s="696">
        <v>0</v>
      </c>
      <c r="BB81" s="696">
        <v>0</v>
      </c>
      <c r="BC81" s="696">
        <v>0</v>
      </c>
      <c r="BD81" s="696">
        <v>0</v>
      </c>
      <c r="BE81" s="696">
        <v>0</v>
      </c>
      <c r="BF81" s="696">
        <v>0</v>
      </c>
      <c r="BG81" s="696">
        <v>0</v>
      </c>
      <c r="BH81" s="696">
        <v>0</v>
      </c>
      <c r="BI81" s="696">
        <v>0</v>
      </c>
      <c r="BJ81" s="696">
        <v>0</v>
      </c>
      <c r="BK81" s="696">
        <v>0</v>
      </c>
      <c r="BL81" s="696">
        <v>0</v>
      </c>
      <c r="BM81" s="696">
        <v>0</v>
      </c>
      <c r="BN81" s="696">
        <v>0</v>
      </c>
      <c r="BO81" s="696">
        <v>0</v>
      </c>
      <c r="BP81" s="696">
        <v>0</v>
      </c>
      <c r="BQ81" s="696">
        <v>0</v>
      </c>
      <c r="BR81" s="696">
        <v>0</v>
      </c>
      <c r="BS81" s="696">
        <v>0</v>
      </c>
      <c r="BT81" s="697">
        <v>0</v>
      </c>
    </row>
    <row r="82" spans="2:73" ht="15.75">
      <c r="B82" s="759" t="s">
        <v>208</v>
      </c>
      <c r="C82" s="759" t="s">
        <v>778</v>
      </c>
      <c r="D82" s="759" t="s">
        <v>1</v>
      </c>
      <c r="E82" s="759" t="s">
        <v>754</v>
      </c>
      <c r="F82" s="759" t="s">
        <v>29</v>
      </c>
      <c r="G82" s="759" t="s">
        <v>779</v>
      </c>
      <c r="H82" s="759">
        <v>2014</v>
      </c>
      <c r="I82" s="644" t="s">
        <v>572</v>
      </c>
      <c r="J82" s="644" t="s">
        <v>587</v>
      </c>
      <c r="K82" s="633"/>
      <c r="L82" s="695">
        <v>0</v>
      </c>
      <c r="M82" s="696">
        <v>0</v>
      </c>
      <c r="N82" s="696">
        <v>0</v>
      </c>
      <c r="O82" s="696">
        <v>4.0707661909999997</v>
      </c>
      <c r="P82" s="696">
        <v>4.0707661909999997</v>
      </c>
      <c r="Q82" s="696">
        <v>4.0707661909999997</v>
      </c>
      <c r="R82" s="696">
        <v>4.0707661909999997</v>
      </c>
      <c r="S82" s="696">
        <v>0</v>
      </c>
      <c r="T82" s="696">
        <v>0</v>
      </c>
      <c r="U82" s="696">
        <v>0</v>
      </c>
      <c r="V82" s="696">
        <v>0</v>
      </c>
      <c r="W82" s="696">
        <v>0</v>
      </c>
      <c r="X82" s="696">
        <v>0</v>
      </c>
      <c r="Y82" s="696">
        <v>0</v>
      </c>
      <c r="Z82" s="696">
        <v>0</v>
      </c>
      <c r="AA82" s="696">
        <v>0</v>
      </c>
      <c r="AB82" s="696">
        <v>0</v>
      </c>
      <c r="AC82" s="696">
        <v>0</v>
      </c>
      <c r="AD82" s="696">
        <v>0</v>
      </c>
      <c r="AE82" s="696">
        <v>0</v>
      </c>
      <c r="AF82" s="696">
        <v>0</v>
      </c>
      <c r="AG82" s="696">
        <v>0</v>
      </c>
      <c r="AH82" s="696">
        <v>0</v>
      </c>
      <c r="AI82" s="696">
        <v>0</v>
      </c>
      <c r="AJ82" s="696">
        <v>0</v>
      </c>
      <c r="AK82" s="696">
        <v>0</v>
      </c>
      <c r="AL82" s="696">
        <v>0</v>
      </c>
      <c r="AM82" s="696">
        <v>0</v>
      </c>
      <c r="AN82" s="696">
        <v>0</v>
      </c>
      <c r="AO82" s="697">
        <v>0</v>
      </c>
      <c r="AP82" s="633"/>
      <c r="AQ82" s="695">
        <v>0</v>
      </c>
      <c r="AR82" s="696">
        <v>0</v>
      </c>
      <c r="AS82" s="696">
        <v>0</v>
      </c>
      <c r="AT82" s="696">
        <v>7258.4275879999996</v>
      </c>
      <c r="AU82" s="696">
        <v>7258.4275879999996</v>
      </c>
      <c r="AV82" s="696">
        <v>7258.4275879999996</v>
      </c>
      <c r="AW82" s="696">
        <v>7258.4275879999996</v>
      </c>
      <c r="AX82" s="696">
        <v>0</v>
      </c>
      <c r="AY82" s="696">
        <v>0</v>
      </c>
      <c r="AZ82" s="696">
        <v>0</v>
      </c>
      <c r="BA82" s="696">
        <v>0</v>
      </c>
      <c r="BB82" s="696">
        <v>0</v>
      </c>
      <c r="BC82" s="696">
        <v>0</v>
      </c>
      <c r="BD82" s="696">
        <v>0</v>
      </c>
      <c r="BE82" s="696">
        <v>0</v>
      </c>
      <c r="BF82" s="696">
        <v>0</v>
      </c>
      <c r="BG82" s="696">
        <v>0</v>
      </c>
      <c r="BH82" s="696">
        <v>0</v>
      </c>
      <c r="BI82" s="696">
        <v>0</v>
      </c>
      <c r="BJ82" s="696">
        <v>0</v>
      </c>
      <c r="BK82" s="696">
        <v>0</v>
      </c>
      <c r="BL82" s="696">
        <v>0</v>
      </c>
      <c r="BM82" s="696">
        <v>0</v>
      </c>
      <c r="BN82" s="696">
        <v>0</v>
      </c>
      <c r="BO82" s="696">
        <v>0</v>
      </c>
      <c r="BP82" s="696">
        <v>0</v>
      </c>
      <c r="BQ82" s="696">
        <v>0</v>
      </c>
      <c r="BR82" s="696">
        <v>0</v>
      </c>
      <c r="BS82" s="696">
        <v>0</v>
      </c>
      <c r="BT82" s="697">
        <v>0</v>
      </c>
      <c r="BU82" s="163"/>
    </row>
    <row r="83" spans="2:73" ht="15.75">
      <c r="B83" s="759" t="s">
        <v>208</v>
      </c>
      <c r="C83" s="759" t="s">
        <v>778</v>
      </c>
      <c r="D83" s="759" t="s">
        <v>1</v>
      </c>
      <c r="E83" s="759" t="s">
        <v>754</v>
      </c>
      <c r="F83" s="759" t="s">
        <v>29</v>
      </c>
      <c r="G83" s="759" t="s">
        <v>779</v>
      </c>
      <c r="H83" s="759">
        <v>2014</v>
      </c>
      <c r="I83" s="644" t="s">
        <v>572</v>
      </c>
      <c r="J83" s="644" t="s">
        <v>587</v>
      </c>
      <c r="K83" s="633"/>
      <c r="L83" s="695">
        <v>0</v>
      </c>
      <c r="M83" s="696">
        <v>0</v>
      </c>
      <c r="N83" s="696">
        <v>0</v>
      </c>
      <c r="O83" s="696">
        <v>5.9906132101358622</v>
      </c>
      <c r="P83" s="696">
        <v>5.9906132101358622</v>
      </c>
      <c r="Q83" s="696">
        <v>5.9906132101358622</v>
      </c>
      <c r="R83" s="696">
        <v>5.9906132101358622</v>
      </c>
      <c r="S83" s="696">
        <v>0</v>
      </c>
      <c r="T83" s="696">
        <v>0</v>
      </c>
      <c r="U83" s="696">
        <v>0</v>
      </c>
      <c r="V83" s="696">
        <v>0</v>
      </c>
      <c r="W83" s="696">
        <v>0</v>
      </c>
      <c r="X83" s="696">
        <v>0</v>
      </c>
      <c r="Y83" s="696">
        <v>0</v>
      </c>
      <c r="Z83" s="696">
        <v>0</v>
      </c>
      <c r="AA83" s="696">
        <v>0</v>
      </c>
      <c r="AB83" s="696">
        <v>0</v>
      </c>
      <c r="AC83" s="696">
        <v>0</v>
      </c>
      <c r="AD83" s="696">
        <v>0</v>
      </c>
      <c r="AE83" s="696">
        <v>0</v>
      </c>
      <c r="AF83" s="696">
        <v>0</v>
      </c>
      <c r="AG83" s="696">
        <v>0</v>
      </c>
      <c r="AH83" s="696">
        <v>0</v>
      </c>
      <c r="AI83" s="696">
        <v>0</v>
      </c>
      <c r="AJ83" s="696">
        <v>0</v>
      </c>
      <c r="AK83" s="696">
        <v>0</v>
      </c>
      <c r="AL83" s="696">
        <v>0</v>
      </c>
      <c r="AM83" s="696">
        <v>0</v>
      </c>
      <c r="AN83" s="696">
        <v>0</v>
      </c>
      <c r="AO83" s="697">
        <v>0</v>
      </c>
      <c r="AP83" s="633"/>
      <c r="AQ83" s="695">
        <v>0</v>
      </c>
      <c r="AR83" s="696">
        <v>0</v>
      </c>
      <c r="AS83" s="696">
        <v>0</v>
      </c>
      <c r="AT83" s="696">
        <v>43375.44568612548</v>
      </c>
      <c r="AU83" s="696">
        <v>43375.44568612548</v>
      </c>
      <c r="AV83" s="696">
        <v>43375.44568612548</v>
      </c>
      <c r="AW83" s="696">
        <v>43375.44568612548</v>
      </c>
      <c r="AX83" s="696">
        <v>0</v>
      </c>
      <c r="AY83" s="696">
        <v>0</v>
      </c>
      <c r="AZ83" s="696">
        <v>0</v>
      </c>
      <c r="BA83" s="696">
        <v>0</v>
      </c>
      <c r="BB83" s="696">
        <v>0</v>
      </c>
      <c r="BC83" s="696">
        <v>0</v>
      </c>
      <c r="BD83" s="696">
        <v>0</v>
      </c>
      <c r="BE83" s="696">
        <v>0</v>
      </c>
      <c r="BF83" s="696">
        <v>0</v>
      </c>
      <c r="BG83" s="696">
        <v>0</v>
      </c>
      <c r="BH83" s="696">
        <v>0</v>
      </c>
      <c r="BI83" s="696">
        <v>0</v>
      </c>
      <c r="BJ83" s="696">
        <v>0</v>
      </c>
      <c r="BK83" s="696">
        <v>0</v>
      </c>
      <c r="BL83" s="696">
        <v>0</v>
      </c>
      <c r="BM83" s="696">
        <v>0</v>
      </c>
      <c r="BN83" s="696">
        <v>0</v>
      </c>
      <c r="BO83" s="696">
        <v>0</v>
      </c>
      <c r="BP83" s="696">
        <v>0</v>
      </c>
      <c r="BQ83" s="696">
        <v>0</v>
      </c>
      <c r="BR83" s="696">
        <v>0</v>
      </c>
      <c r="BS83" s="696">
        <v>0</v>
      </c>
      <c r="BT83" s="697">
        <v>0</v>
      </c>
      <c r="BU83" s="163"/>
    </row>
    <row r="84" spans="2:73" ht="15.75">
      <c r="B84" s="759" t="s">
        <v>208</v>
      </c>
      <c r="C84" s="759" t="s">
        <v>778</v>
      </c>
      <c r="D84" s="759" t="s">
        <v>1</v>
      </c>
      <c r="E84" s="759" t="s">
        <v>754</v>
      </c>
      <c r="F84" s="759" t="s">
        <v>29</v>
      </c>
      <c r="G84" s="759" t="s">
        <v>779</v>
      </c>
      <c r="H84" s="759">
        <v>2014</v>
      </c>
      <c r="I84" s="644" t="s">
        <v>572</v>
      </c>
      <c r="J84" s="644" t="s">
        <v>587</v>
      </c>
      <c r="K84" s="633"/>
      <c r="L84" s="695">
        <v>0</v>
      </c>
      <c r="M84" s="696">
        <v>0</v>
      </c>
      <c r="N84" s="696">
        <v>0</v>
      </c>
      <c r="O84" s="696">
        <v>7.3228438902481283</v>
      </c>
      <c r="P84" s="696">
        <v>7.3228438902481283</v>
      </c>
      <c r="Q84" s="696">
        <v>7.3228438902481283</v>
      </c>
      <c r="R84" s="696">
        <v>7.3228438902481283</v>
      </c>
      <c r="S84" s="696">
        <v>7.3228438902481283</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7">
        <v>0</v>
      </c>
      <c r="AP84" s="633"/>
      <c r="AQ84" s="695">
        <v>0</v>
      </c>
      <c r="AR84" s="696">
        <v>0</v>
      </c>
      <c r="AS84" s="696">
        <v>0</v>
      </c>
      <c r="AT84" s="696">
        <v>49827.415477295675</v>
      </c>
      <c r="AU84" s="696">
        <v>49827.415477295675</v>
      </c>
      <c r="AV84" s="696">
        <v>49827.415477295675</v>
      </c>
      <c r="AW84" s="696">
        <v>49827.415477295675</v>
      </c>
      <c r="AX84" s="696">
        <v>49827.415477295675</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7">
        <v>0</v>
      </c>
      <c r="BU84" s="163"/>
    </row>
    <row r="85" spans="2:73">
      <c r="B85" s="759" t="s">
        <v>208</v>
      </c>
      <c r="C85" s="759" t="s">
        <v>778</v>
      </c>
      <c r="D85" s="759" t="s">
        <v>5</v>
      </c>
      <c r="E85" s="759" t="s">
        <v>754</v>
      </c>
      <c r="F85" s="759" t="s">
        <v>29</v>
      </c>
      <c r="G85" s="759" t="s">
        <v>779</v>
      </c>
      <c r="H85" s="759">
        <v>2014</v>
      </c>
      <c r="I85" s="644" t="s">
        <v>572</v>
      </c>
      <c r="J85" s="644" t="s">
        <v>587</v>
      </c>
      <c r="K85" s="633"/>
      <c r="L85" s="695">
        <v>0</v>
      </c>
      <c r="M85" s="696">
        <v>0</v>
      </c>
      <c r="N85" s="696">
        <v>0</v>
      </c>
      <c r="O85" s="696">
        <v>51.963896130000002</v>
      </c>
      <c r="P85" s="696">
        <v>45.358841650000002</v>
      </c>
      <c r="Q85" s="696">
        <v>41.916652970000001</v>
      </c>
      <c r="R85" s="696">
        <v>41.916652970000001</v>
      </c>
      <c r="S85" s="696">
        <v>41.916652970000001</v>
      </c>
      <c r="T85" s="696">
        <v>41.916652970000001</v>
      </c>
      <c r="U85" s="696">
        <v>41.916652970000001</v>
      </c>
      <c r="V85" s="696">
        <v>41.885303479999997</v>
      </c>
      <c r="W85" s="696">
        <v>41.885303479999997</v>
      </c>
      <c r="X85" s="696">
        <v>39.10284283</v>
      </c>
      <c r="Y85" s="696">
        <v>35.58598834</v>
      </c>
      <c r="Z85" s="696">
        <v>30.144613270000001</v>
      </c>
      <c r="AA85" s="696">
        <v>30.144613270000001</v>
      </c>
      <c r="AB85" s="696">
        <v>29.999558019999998</v>
      </c>
      <c r="AC85" s="696">
        <v>29.999558019999998</v>
      </c>
      <c r="AD85" s="696">
        <v>29.938281849999999</v>
      </c>
      <c r="AE85" s="696">
        <v>24.337856250000002</v>
      </c>
      <c r="AF85" s="696">
        <v>24.337856250000002</v>
      </c>
      <c r="AG85" s="696">
        <v>24.337856250000002</v>
      </c>
      <c r="AH85" s="696">
        <v>24.337856250000002</v>
      </c>
      <c r="AI85" s="696">
        <v>0</v>
      </c>
      <c r="AJ85" s="696">
        <v>0</v>
      </c>
      <c r="AK85" s="696">
        <v>0</v>
      </c>
      <c r="AL85" s="696">
        <v>0</v>
      </c>
      <c r="AM85" s="696">
        <v>0</v>
      </c>
      <c r="AN85" s="696">
        <v>0</v>
      </c>
      <c r="AO85" s="697">
        <v>0</v>
      </c>
      <c r="AP85" s="633"/>
      <c r="AQ85" s="695">
        <v>0</v>
      </c>
      <c r="AR85" s="696">
        <v>0</v>
      </c>
      <c r="AS85" s="696">
        <v>0</v>
      </c>
      <c r="AT85" s="696">
        <v>794005.0736</v>
      </c>
      <c r="AU85" s="696">
        <v>688791.01399999997</v>
      </c>
      <c r="AV85" s="696">
        <v>633959.27179999999</v>
      </c>
      <c r="AW85" s="696">
        <v>633959.27179999999</v>
      </c>
      <c r="AX85" s="696">
        <v>633959.27179999999</v>
      </c>
      <c r="AY85" s="696">
        <v>633959.27179999999</v>
      </c>
      <c r="AZ85" s="696">
        <v>633959.27179999999</v>
      </c>
      <c r="BA85" s="696">
        <v>633684.65029999998</v>
      </c>
      <c r="BB85" s="696">
        <v>633684.65029999998</v>
      </c>
      <c r="BC85" s="696">
        <v>589361.93019999994</v>
      </c>
      <c r="BD85" s="696">
        <v>572972.03020000004</v>
      </c>
      <c r="BE85" s="696">
        <v>484509.93930000003</v>
      </c>
      <c r="BF85" s="696">
        <v>484509.93930000003</v>
      </c>
      <c r="BG85" s="696">
        <v>477571.79869999998</v>
      </c>
      <c r="BH85" s="696">
        <v>477571.79869999998</v>
      </c>
      <c r="BI85" s="696">
        <v>476896.62190000003</v>
      </c>
      <c r="BJ85" s="696">
        <v>387685.62229999999</v>
      </c>
      <c r="BK85" s="696">
        <v>387685.62229999999</v>
      </c>
      <c r="BL85" s="696">
        <v>387685.62229999999</v>
      </c>
      <c r="BM85" s="696">
        <v>387685.62229999999</v>
      </c>
      <c r="BN85" s="696">
        <v>0</v>
      </c>
      <c r="BO85" s="696">
        <v>0</v>
      </c>
      <c r="BP85" s="696">
        <v>0</v>
      </c>
      <c r="BQ85" s="696">
        <v>0</v>
      </c>
      <c r="BR85" s="696">
        <v>0</v>
      </c>
      <c r="BS85" s="696">
        <v>0</v>
      </c>
      <c r="BT85" s="697">
        <v>0</v>
      </c>
    </row>
    <row r="86" spans="2:73">
      <c r="B86" s="759" t="s">
        <v>208</v>
      </c>
      <c r="C86" s="759" t="s">
        <v>778</v>
      </c>
      <c r="D86" s="759" t="s">
        <v>4</v>
      </c>
      <c r="E86" s="759" t="s">
        <v>754</v>
      </c>
      <c r="F86" s="759" t="s">
        <v>29</v>
      </c>
      <c r="G86" s="759" t="s">
        <v>779</v>
      </c>
      <c r="H86" s="759">
        <v>2013</v>
      </c>
      <c r="I86" s="644" t="s">
        <v>572</v>
      </c>
      <c r="J86" s="644" t="s">
        <v>580</v>
      </c>
      <c r="K86" s="633"/>
      <c r="L86" s="695">
        <v>0</v>
      </c>
      <c r="M86" s="696">
        <v>0</v>
      </c>
      <c r="N86" s="696">
        <v>1.0999999999999999E-2</v>
      </c>
      <c r="O86" s="696">
        <v>1.0999999999999999E-2</v>
      </c>
      <c r="P86" s="696">
        <v>0.01</v>
      </c>
      <c r="Q86" s="696">
        <v>8.9999999999999993E-3</v>
      </c>
      <c r="R86" s="696">
        <v>8.9999999999999993E-3</v>
      </c>
      <c r="S86" s="696">
        <v>8.9999999999999993E-3</v>
      </c>
      <c r="T86" s="696">
        <v>8.9999999999999993E-3</v>
      </c>
      <c r="U86" s="696">
        <v>8.9999999999999993E-3</v>
      </c>
      <c r="V86" s="696">
        <v>8.0000000000000002E-3</v>
      </c>
      <c r="W86" s="696">
        <v>8.0000000000000002E-3</v>
      </c>
      <c r="X86" s="696">
        <v>6.0000000000000001E-3</v>
      </c>
      <c r="Y86" s="696">
        <v>6.0000000000000001E-3</v>
      </c>
      <c r="Z86" s="696">
        <v>6.0000000000000001E-3</v>
      </c>
      <c r="AA86" s="696">
        <v>6.0000000000000001E-3</v>
      </c>
      <c r="AB86" s="696">
        <v>6.0000000000000001E-3</v>
      </c>
      <c r="AC86" s="696">
        <v>6.0000000000000001E-3</v>
      </c>
      <c r="AD86" s="696">
        <v>3.0000000000000001E-3</v>
      </c>
      <c r="AE86" s="696">
        <v>3.0000000000000001E-3</v>
      </c>
      <c r="AF86" s="696">
        <v>3.0000000000000001E-3</v>
      </c>
      <c r="AG86" s="696">
        <v>3.0000000000000001E-3</v>
      </c>
      <c r="AH86" s="696">
        <v>0</v>
      </c>
      <c r="AI86" s="696">
        <v>0</v>
      </c>
      <c r="AJ86" s="696">
        <v>0</v>
      </c>
      <c r="AK86" s="696">
        <v>0</v>
      </c>
      <c r="AL86" s="696">
        <v>0</v>
      </c>
      <c r="AM86" s="696">
        <v>0</v>
      </c>
      <c r="AN86" s="696">
        <v>0</v>
      </c>
      <c r="AO86" s="697">
        <v>0</v>
      </c>
      <c r="AP86" s="633"/>
      <c r="AQ86" s="698">
        <v>0</v>
      </c>
      <c r="AR86" s="699">
        <v>0</v>
      </c>
      <c r="AS86" s="699">
        <v>152</v>
      </c>
      <c r="AT86" s="699">
        <v>152</v>
      </c>
      <c r="AU86" s="699">
        <v>145</v>
      </c>
      <c r="AV86" s="699">
        <v>125</v>
      </c>
      <c r="AW86" s="699">
        <v>125</v>
      </c>
      <c r="AX86" s="699">
        <v>125</v>
      </c>
      <c r="AY86" s="699">
        <v>125</v>
      </c>
      <c r="AZ86" s="699">
        <v>125</v>
      </c>
      <c r="BA86" s="699">
        <v>105</v>
      </c>
      <c r="BB86" s="699">
        <v>105</v>
      </c>
      <c r="BC86" s="699">
        <v>100</v>
      </c>
      <c r="BD86" s="699">
        <v>100</v>
      </c>
      <c r="BE86" s="699">
        <v>100</v>
      </c>
      <c r="BF86" s="699">
        <v>100</v>
      </c>
      <c r="BG86" s="699">
        <v>100</v>
      </c>
      <c r="BH86" s="699">
        <v>100</v>
      </c>
      <c r="BI86" s="699">
        <v>53</v>
      </c>
      <c r="BJ86" s="699">
        <v>53</v>
      </c>
      <c r="BK86" s="699">
        <v>53</v>
      </c>
      <c r="BL86" s="699">
        <v>53</v>
      </c>
      <c r="BM86" s="699">
        <v>0</v>
      </c>
      <c r="BN86" s="699">
        <v>0</v>
      </c>
      <c r="BO86" s="699">
        <v>0</v>
      </c>
      <c r="BP86" s="699">
        <v>0</v>
      </c>
      <c r="BQ86" s="699">
        <v>0</v>
      </c>
      <c r="BR86" s="699">
        <v>0</v>
      </c>
      <c r="BS86" s="699">
        <v>0</v>
      </c>
      <c r="BT86" s="700">
        <v>0</v>
      </c>
    </row>
    <row r="87" spans="2:73">
      <c r="B87" s="759" t="s">
        <v>208</v>
      </c>
      <c r="C87" s="759" t="s">
        <v>778</v>
      </c>
      <c r="D87" s="759" t="s">
        <v>4</v>
      </c>
      <c r="E87" s="759" t="s">
        <v>754</v>
      </c>
      <c r="F87" s="759" t="s">
        <v>29</v>
      </c>
      <c r="G87" s="759" t="s">
        <v>779</v>
      </c>
      <c r="H87" s="759">
        <v>2014</v>
      </c>
      <c r="I87" s="644" t="s">
        <v>572</v>
      </c>
      <c r="J87" s="644" t="s">
        <v>587</v>
      </c>
      <c r="K87" s="633"/>
      <c r="L87" s="695">
        <v>0</v>
      </c>
      <c r="M87" s="696">
        <v>0</v>
      </c>
      <c r="N87" s="696">
        <v>0</v>
      </c>
      <c r="O87" s="696">
        <v>14.34084388</v>
      </c>
      <c r="P87" s="696">
        <v>13.51292095</v>
      </c>
      <c r="Q87" s="696">
        <v>13.114134290000001</v>
      </c>
      <c r="R87" s="696">
        <v>13.114134290000001</v>
      </c>
      <c r="S87" s="696">
        <v>13.114134290000001</v>
      </c>
      <c r="T87" s="696">
        <v>13.114134290000001</v>
      </c>
      <c r="U87" s="696">
        <v>13.114134290000001</v>
      </c>
      <c r="V87" s="696">
        <v>13.07788644</v>
      </c>
      <c r="W87" s="696">
        <v>13.07788644</v>
      </c>
      <c r="X87" s="696">
        <v>11.55199964</v>
      </c>
      <c r="Y87" s="696">
        <v>8.5114337740000003</v>
      </c>
      <c r="Z87" s="696">
        <v>8.5112374890000009</v>
      </c>
      <c r="AA87" s="696">
        <v>8.5112374890000009</v>
      </c>
      <c r="AB87" s="696">
        <v>8.4954947749999992</v>
      </c>
      <c r="AC87" s="696">
        <v>8.4954947749999992</v>
      </c>
      <c r="AD87" s="696">
        <v>8.4817793219999995</v>
      </c>
      <c r="AE87" s="696">
        <v>3.7752096659999999</v>
      </c>
      <c r="AF87" s="696">
        <v>3.7752096659999999</v>
      </c>
      <c r="AG87" s="696">
        <v>3.7752096659999999</v>
      </c>
      <c r="AH87" s="696">
        <v>3.7752096659999999</v>
      </c>
      <c r="AI87" s="696">
        <v>0</v>
      </c>
      <c r="AJ87" s="696">
        <v>0</v>
      </c>
      <c r="AK87" s="696">
        <v>0</v>
      </c>
      <c r="AL87" s="696">
        <v>0</v>
      </c>
      <c r="AM87" s="696">
        <v>0</v>
      </c>
      <c r="AN87" s="696">
        <v>0</v>
      </c>
      <c r="AO87" s="697">
        <v>0</v>
      </c>
      <c r="AP87" s="633"/>
      <c r="AQ87" s="692">
        <v>0</v>
      </c>
      <c r="AR87" s="693">
        <v>0</v>
      </c>
      <c r="AS87" s="693">
        <v>0</v>
      </c>
      <c r="AT87" s="693">
        <v>192634.97260000001</v>
      </c>
      <c r="AU87" s="693">
        <v>179446.71909999999</v>
      </c>
      <c r="AV87" s="693">
        <v>173094.3168</v>
      </c>
      <c r="AW87" s="693">
        <v>173094.3168</v>
      </c>
      <c r="AX87" s="693">
        <v>173094.3168</v>
      </c>
      <c r="AY87" s="693">
        <v>173094.3168</v>
      </c>
      <c r="AZ87" s="693">
        <v>173094.3168</v>
      </c>
      <c r="BA87" s="693">
        <v>172776.7856</v>
      </c>
      <c r="BB87" s="693">
        <v>172776.7856</v>
      </c>
      <c r="BC87" s="693">
        <v>148470.4388</v>
      </c>
      <c r="BD87" s="693">
        <v>137640.11919999999</v>
      </c>
      <c r="BE87" s="693">
        <v>136022.51199999999</v>
      </c>
      <c r="BF87" s="693">
        <v>136022.51199999999</v>
      </c>
      <c r="BG87" s="693">
        <v>135260.14439999999</v>
      </c>
      <c r="BH87" s="693">
        <v>135260.14439999999</v>
      </c>
      <c r="BI87" s="693">
        <v>135109.01949999999</v>
      </c>
      <c r="BJ87" s="693">
        <v>60136.54176</v>
      </c>
      <c r="BK87" s="693">
        <v>60136.54176</v>
      </c>
      <c r="BL87" s="693">
        <v>60136.54176</v>
      </c>
      <c r="BM87" s="693">
        <v>60136.54176</v>
      </c>
      <c r="BN87" s="693">
        <v>0</v>
      </c>
      <c r="BO87" s="693">
        <v>0</v>
      </c>
      <c r="BP87" s="693">
        <v>0</v>
      </c>
      <c r="BQ87" s="693">
        <v>0</v>
      </c>
      <c r="BR87" s="693">
        <v>0</v>
      </c>
      <c r="BS87" s="693">
        <v>0</v>
      </c>
      <c r="BT87" s="694">
        <v>0</v>
      </c>
    </row>
    <row r="88" spans="2:73">
      <c r="B88" s="759" t="s">
        <v>208</v>
      </c>
      <c r="C88" s="759" t="s">
        <v>787</v>
      </c>
      <c r="D88" s="759" t="s">
        <v>14</v>
      </c>
      <c r="E88" s="759" t="s">
        <v>754</v>
      </c>
      <c r="F88" s="759" t="s">
        <v>29</v>
      </c>
      <c r="G88" s="759" t="s">
        <v>779</v>
      </c>
      <c r="H88" s="759">
        <v>2012</v>
      </c>
      <c r="I88" s="644" t="s">
        <v>572</v>
      </c>
      <c r="J88" s="644" t="s">
        <v>580</v>
      </c>
      <c r="K88" s="633"/>
      <c r="L88" s="695">
        <v>0</v>
      </c>
      <c r="M88" s="696">
        <v>0.26140000699999999</v>
      </c>
      <c r="N88" s="696">
        <v>0.26140000699999999</v>
      </c>
      <c r="O88" s="696">
        <v>0.25823676400000001</v>
      </c>
      <c r="P88" s="696">
        <v>0.25794919599999999</v>
      </c>
      <c r="Q88" s="696">
        <v>0.24219333600000001</v>
      </c>
      <c r="R88" s="696">
        <v>0.23546567500000001</v>
      </c>
      <c r="S88" s="696">
        <v>0.22873801699999999</v>
      </c>
      <c r="T88" s="696">
        <v>0.22873801699999999</v>
      </c>
      <c r="U88" s="696">
        <v>0.22873801699999999</v>
      </c>
      <c r="V88" s="696">
        <v>0.16490000499999999</v>
      </c>
      <c r="W88" s="696">
        <v>0</v>
      </c>
      <c r="X88" s="696">
        <v>0</v>
      </c>
      <c r="Y88" s="696">
        <v>0</v>
      </c>
      <c r="Z88" s="696">
        <v>0</v>
      </c>
      <c r="AA88" s="696">
        <v>0</v>
      </c>
      <c r="AB88" s="696">
        <v>0</v>
      </c>
      <c r="AC88" s="696">
        <v>0</v>
      </c>
      <c r="AD88" s="696">
        <v>0</v>
      </c>
      <c r="AE88" s="696">
        <v>0</v>
      </c>
      <c r="AF88" s="696">
        <v>0</v>
      </c>
      <c r="AG88" s="696">
        <v>0</v>
      </c>
      <c r="AH88" s="696">
        <v>0</v>
      </c>
      <c r="AI88" s="696">
        <v>0</v>
      </c>
      <c r="AJ88" s="696">
        <v>0</v>
      </c>
      <c r="AK88" s="696">
        <v>0</v>
      </c>
      <c r="AL88" s="696">
        <v>0</v>
      </c>
      <c r="AM88" s="696">
        <v>0</v>
      </c>
      <c r="AN88" s="696">
        <v>0</v>
      </c>
      <c r="AO88" s="697">
        <v>0</v>
      </c>
      <c r="AP88" s="633"/>
      <c r="AQ88" s="695">
        <v>0</v>
      </c>
      <c r="AR88" s="696">
        <v>2008</v>
      </c>
      <c r="AS88" s="696">
        <v>2008</v>
      </c>
      <c r="AT88" s="696">
        <v>1946.3999940000001</v>
      </c>
      <c r="AU88" s="696">
        <v>1940.8000030000001</v>
      </c>
      <c r="AV88" s="696">
        <v>1638.1063999999999</v>
      </c>
      <c r="AW88" s="696">
        <v>1509.159576</v>
      </c>
      <c r="AX88" s="696">
        <v>1380.2127379999999</v>
      </c>
      <c r="AY88" s="696">
        <v>1380.2127379999999</v>
      </c>
      <c r="AZ88" s="696">
        <v>1380.2127379999999</v>
      </c>
      <c r="BA88" s="696">
        <v>154</v>
      </c>
      <c r="BB88" s="696">
        <v>0</v>
      </c>
      <c r="BC88" s="696">
        <v>0</v>
      </c>
      <c r="BD88" s="696">
        <v>0</v>
      </c>
      <c r="BE88" s="696">
        <v>0</v>
      </c>
      <c r="BF88" s="696">
        <v>0</v>
      </c>
      <c r="BG88" s="696">
        <v>0</v>
      </c>
      <c r="BH88" s="696">
        <v>0</v>
      </c>
      <c r="BI88" s="696">
        <v>0</v>
      </c>
      <c r="BJ88" s="696">
        <v>0</v>
      </c>
      <c r="BK88" s="696">
        <v>0</v>
      </c>
      <c r="BL88" s="696">
        <v>0</v>
      </c>
      <c r="BM88" s="696">
        <v>0</v>
      </c>
      <c r="BN88" s="696">
        <v>0</v>
      </c>
      <c r="BO88" s="696">
        <v>0</v>
      </c>
      <c r="BP88" s="696">
        <v>0</v>
      </c>
      <c r="BQ88" s="696">
        <v>0</v>
      </c>
      <c r="BR88" s="696">
        <v>0</v>
      </c>
      <c r="BS88" s="696">
        <v>0</v>
      </c>
      <c r="BT88" s="697">
        <v>0</v>
      </c>
    </row>
    <row r="89" spans="2:73">
      <c r="B89" s="759" t="s">
        <v>208</v>
      </c>
      <c r="C89" s="759" t="s">
        <v>787</v>
      </c>
      <c r="D89" s="759" t="s">
        <v>14</v>
      </c>
      <c r="E89" s="759" t="s">
        <v>754</v>
      </c>
      <c r="F89" s="759" t="s">
        <v>29</v>
      </c>
      <c r="G89" s="759" t="s">
        <v>779</v>
      </c>
      <c r="H89" s="759">
        <v>2013</v>
      </c>
      <c r="I89" s="644" t="s">
        <v>572</v>
      </c>
      <c r="J89" s="644" t="s">
        <v>580</v>
      </c>
      <c r="K89" s="633"/>
      <c r="L89" s="695">
        <v>0</v>
      </c>
      <c r="M89" s="696">
        <v>0</v>
      </c>
      <c r="N89" s="696">
        <v>0.16808136900000001</v>
      </c>
      <c r="O89" s="696">
        <v>0.16808136900000001</v>
      </c>
      <c r="P89" s="696">
        <v>0.16808136900000001</v>
      </c>
      <c r="Q89" s="696">
        <v>0.16480974100000001</v>
      </c>
      <c r="R89" s="696">
        <v>0.163173927</v>
      </c>
      <c r="S89" s="696">
        <v>0.16153811200000001</v>
      </c>
      <c r="T89" s="696">
        <v>0.16153811200000001</v>
      </c>
      <c r="U89" s="696">
        <v>0.16153811200000001</v>
      </c>
      <c r="V89" s="696">
        <v>0.109539531</v>
      </c>
      <c r="W89" s="696">
        <v>0.109539531</v>
      </c>
      <c r="X89" s="696">
        <v>9.5899996000000001E-2</v>
      </c>
      <c r="Y89" s="696">
        <v>9.5899996000000001E-2</v>
      </c>
      <c r="Z89" s="696">
        <v>9.5899996000000001E-2</v>
      </c>
      <c r="AA89" s="696">
        <v>9.5899996000000001E-2</v>
      </c>
      <c r="AB89" s="696">
        <v>1.38E-2</v>
      </c>
      <c r="AC89" s="696">
        <v>0</v>
      </c>
      <c r="AD89" s="696">
        <v>0</v>
      </c>
      <c r="AE89" s="696">
        <v>0</v>
      </c>
      <c r="AF89" s="696">
        <v>0</v>
      </c>
      <c r="AG89" s="696">
        <v>0</v>
      </c>
      <c r="AH89" s="696">
        <v>0</v>
      </c>
      <c r="AI89" s="696">
        <v>0</v>
      </c>
      <c r="AJ89" s="696">
        <v>0</v>
      </c>
      <c r="AK89" s="696">
        <v>0</v>
      </c>
      <c r="AL89" s="696">
        <v>0</v>
      </c>
      <c r="AM89" s="696">
        <v>0</v>
      </c>
      <c r="AN89" s="696">
        <v>0</v>
      </c>
      <c r="AO89" s="697">
        <v>0</v>
      </c>
      <c r="AP89" s="633"/>
      <c r="AQ89" s="695">
        <v>0</v>
      </c>
      <c r="AR89" s="696">
        <v>0</v>
      </c>
      <c r="AS89" s="696">
        <v>2021.9118119999998</v>
      </c>
      <c r="AT89" s="696">
        <v>2021.9118119999998</v>
      </c>
      <c r="AU89" s="696">
        <v>2021.9118119999998</v>
      </c>
      <c r="AV89" s="696">
        <v>1959.2055969999999</v>
      </c>
      <c r="AW89" s="696">
        <v>1927.8524890000001</v>
      </c>
      <c r="AX89" s="696">
        <v>1896.499382</v>
      </c>
      <c r="AY89" s="696">
        <v>1896.499382</v>
      </c>
      <c r="AZ89" s="696">
        <v>1896.499382</v>
      </c>
      <c r="BA89" s="696">
        <v>901.32557680000002</v>
      </c>
      <c r="BB89" s="696">
        <v>901.32557680000002</v>
      </c>
      <c r="BC89" s="696">
        <v>789</v>
      </c>
      <c r="BD89" s="696">
        <v>789</v>
      </c>
      <c r="BE89" s="696">
        <v>789</v>
      </c>
      <c r="BF89" s="696">
        <v>789</v>
      </c>
      <c r="BG89" s="696">
        <v>114</v>
      </c>
      <c r="BH89" s="696">
        <v>0</v>
      </c>
      <c r="BI89" s="696">
        <v>0</v>
      </c>
      <c r="BJ89" s="696">
        <v>0</v>
      </c>
      <c r="BK89" s="696">
        <v>0</v>
      </c>
      <c r="BL89" s="696">
        <v>0</v>
      </c>
      <c r="BM89" s="696">
        <v>0</v>
      </c>
      <c r="BN89" s="696">
        <v>0</v>
      </c>
      <c r="BO89" s="696">
        <v>0</v>
      </c>
      <c r="BP89" s="696">
        <v>0</v>
      </c>
      <c r="BQ89" s="696">
        <v>0</v>
      </c>
      <c r="BR89" s="696">
        <v>0</v>
      </c>
      <c r="BS89" s="696">
        <v>0</v>
      </c>
      <c r="BT89" s="697">
        <v>0</v>
      </c>
    </row>
    <row r="90" spans="2:73">
      <c r="B90" s="759" t="s">
        <v>208</v>
      </c>
      <c r="C90" s="759" t="s">
        <v>787</v>
      </c>
      <c r="D90" s="759" t="s">
        <v>14</v>
      </c>
      <c r="E90" s="759" t="s">
        <v>754</v>
      </c>
      <c r="F90" s="759" t="s">
        <v>29</v>
      </c>
      <c r="G90" s="759" t="s">
        <v>779</v>
      </c>
      <c r="H90" s="759">
        <v>2014</v>
      </c>
      <c r="I90" s="644" t="s">
        <v>572</v>
      </c>
      <c r="J90" s="644" t="s">
        <v>587</v>
      </c>
      <c r="K90" s="633"/>
      <c r="L90" s="695">
        <v>0</v>
      </c>
      <c r="M90" s="696">
        <v>0</v>
      </c>
      <c r="N90" s="696">
        <v>0</v>
      </c>
      <c r="O90" s="696">
        <v>7.5003321979999997</v>
      </c>
      <c r="P90" s="696">
        <v>7.4955734840000003</v>
      </c>
      <c r="Q90" s="696">
        <v>7.2709667610000004</v>
      </c>
      <c r="R90" s="696">
        <v>7.177698253</v>
      </c>
      <c r="S90" s="696">
        <v>7.0844297459999996</v>
      </c>
      <c r="T90" s="696">
        <v>7.0844297459999996</v>
      </c>
      <c r="U90" s="696">
        <v>6.9705063630000001</v>
      </c>
      <c r="V90" s="696">
        <v>6.9705063630000001</v>
      </c>
      <c r="W90" s="696">
        <v>5.0911591610000002</v>
      </c>
      <c r="X90" s="696">
        <v>4.6307591459999999</v>
      </c>
      <c r="Y90" s="696">
        <v>4.5073061340000002</v>
      </c>
      <c r="Z90" s="696">
        <v>4.5073061340000002</v>
      </c>
      <c r="AA90" s="696">
        <v>3.2529561720000002</v>
      </c>
      <c r="AB90" s="696">
        <v>3.2529561720000002</v>
      </c>
      <c r="AC90" s="696">
        <v>0.96225625000000004</v>
      </c>
      <c r="AD90" s="696">
        <v>0.60130000900000002</v>
      </c>
      <c r="AE90" s="696">
        <v>0.60130000900000002</v>
      </c>
      <c r="AF90" s="696">
        <v>0.60130000900000002</v>
      </c>
      <c r="AG90" s="696">
        <v>0.60130000900000002</v>
      </c>
      <c r="AH90" s="696">
        <v>0.60130000900000002</v>
      </c>
      <c r="AI90" s="696">
        <v>0.60130000900000002</v>
      </c>
      <c r="AJ90" s="696">
        <v>0</v>
      </c>
      <c r="AK90" s="696">
        <v>0</v>
      </c>
      <c r="AL90" s="696">
        <v>0</v>
      </c>
      <c r="AM90" s="696">
        <v>0</v>
      </c>
      <c r="AN90" s="696">
        <v>0</v>
      </c>
      <c r="AO90" s="697">
        <v>0</v>
      </c>
      <c r="AP90" s="633"/>
      <c r="AQ90" s="695">
        <v>0</v>
      </c>
      <c r="AR90" s="696">
        <v>0</v>
      </c>
      <c r="AS90" s="696">
        <v>0</v>
      </c>
      <c r="AT90" s="696">
        <v>79269.215540000005</v>
      </c>
      <c r="AU90" s="696">
        <v>79176.545800000007</v>
      </c>
      <c r="AV90" s="696">
        <v>74859.895279999997</v>
      </c>
      <c r="AW90" s="696">
        <v>73072.249330000006</v>
      </c>
      <c r="AX90" s="696">
        <v>71136.650169999994</v>
      </c>
      <c r="AY90" s="696">
        <v>71136.650169999994</v>
      </c>
      <c r="AZ90" s="696">
        <v>68951.181159999993</v>
      </c>
      <c r="BA90" s="696">
        <v>68012.739929999996</v>
      </c>
      <c r="BB90" s="696">
        <v>31982.487280000001</v>
      </c>
      <c r="BC90" s="696">
        <v>31552.487280000001</v>
      </c>
      <c r="BD90" s="696">
        <v>30418.49927</v>
      </c>
      <c r="BE90" s="696">
        <v>30418.49927</v>
      </c>
      <c r="BF90" s="696">
        <v>26246.8125</v>
      </c>
      <c r="BG90" s="696">
        <v>26246.8125</v>
      </c>
      <c r="BH90" s="696">
        <v>7412.8125</v>
      </c>
      <c r="BI90" s="696">
        <v>4431</v>
      </c>
      <c r="BJ90" s="696">
        <v>4431</v>
      </c>
      <c r="BK90" s="696">
        <v>4431</v>
      </c>
      <c r="BL90" s="696">
        <v>4431</v>
      </c>
      <c r="BM90" s="696">
        <v>4431</v>
      </c>
      <c r="BN90" s="696">
        <v>4431</v>
      </c>
      <c r="BO90" s="696">
        <v>0</v>
      </c>
      <c r="BP90" s="696">
        <v>0</v>
      </c>
      <c r="BQ90" s="696">
        <v>0</v>
      </c>
      <c r="BR90" s="696">
        <v>0</v>
      </c>
      <c r="BS90" s="696">
        <v>0</v>
      </c>
      <c r="BT90" s="697">
        <v>0</v>
      </c>
    </row>
    <row r="91" spans="2:73">
      <c r="B91" s="759" t="s">
        <v>208</v>
      </c>
      <c r="C91" s="759" t="s">
        <v>778</v>
      </c>
      <c r="D91" s="759" t="s">
        <v>3</v>
      </c>
      <c r="E91" s="759" t="s">
        <v>754</v>
      </c>
      <c r="F91" s="759" t="s">
        <v>29</v>
      </c>
      <c r="G91" s="759" t="s">
        <v>783</v>
      </c>
      <c r="H91" s="759">
        <v>2013</v>
      </c>
      <c r="I91" s="644" t="s">
        <v>572</v>
      </c>
      <c r="J91" s="644" t="s">
        <v>580</v>
      </c>
      <c r="K91" s="633"/>
      <c r="L91" s="695">
        <v>0</v>
      </c>
      <c r="M91" s="696">
        <v>0</v>
      </c>
      <c r="N91" s="696">
        <v>7.8525974109999988</v>
      </c>
      <c r="O91" s="696">
        <v>7.8525974109999988</v>
      </c>
      <c r="P91" s="696">
        <v>7.8525974109999988</v>
      </c>
      <c r="Q91" s="696">
        <v>7.8525974109999988</v>
      </c>
      <c r="R91" s="696">
        <v>7.8525974109999988</v>
      </c>
      <c r="S91" s="696">
        <v>7.8525974109999988</v>
      </c>
      <c r="T91" s="696">
        <v>7.8525974109999988</v>
      </c>
      <c r="U91" s="696">
        <v>7.8525974109999988</v>
      </c>
      <c r="V91" s="696">
        <v>7.8525974109999988</v>
      </c>
      <c r="W91" s="696">
        <v>7.8525974109999988</v>
      </c>
      <c r="X91" s="696">
        <v>7.8525974109999988</v>
      </c>
      <c r="Y91" s="696">
        <v>7.8525974109999988</v>
      </c>
      <c r="Z91" s="696">
        <v>7.8525974109999988</v>
      </c>
      <c r="AA91" s="696">
        <v>7.8525974109999988</v>
      </c>
      <c r="AB91" s="696">
        <v>7.8525974109999988</v>
      </c>
      <c r="AC91" s="696">
        <v>7.8525974109999988</v>
      </c>
      <c r="AD91" s="696">
        <v>7.8525974109999988</v>
      </c>
      <c r="AE91" s="696">
        <v>7.8525974109999988</v>
      </c>
      <c r="AF91" s="696">
        <v>6.0475504979999997</v>
      </c>
      <c r="AG91" s="696">
        <v>0</v>
      </c>
      <c r="AH91" s="696">
        <v>0</v>
      </c>
      <c r="AI91" s="696">
        <v>0</v>
      </c>
      <c r="AJ91" s="696">
        <v>0</v>
      </c>
      <c r="AK91" s="696">
        <v>0</v>
      </c>
      <c r="AL91" s="696">
        <v>0</v>
      </c>
      <c r="AM91" s="696">
        <v>0</v>
      </c>
      <c r="AN91" s="696">
        <v>0</v>
      </c>
      <c r="AO91" s="697">
        <v>0</v>
      </c>
      <c r="AP91" s="633"/>
      <c r="AQ91" s="695">
        <v>0</v>
      </c>
      <c r="AR91" s="696">
        <v>0</v>
      </c>
      <c r="AS91" s="696">
        <v>13356.87458109</v>
      </c>
      <c r="AT91" s="696">
        <v>13356.87458109</v>
      </c>
      <c r="AU91" s="696">
        <v>13356.87458109</v>
      </c>
      <c r="AV91" s="696">
        <v>13356.87458109</v>
      </c>
      <c r="AW91" s="696">
        <v>13356.87458109</v>
      </c>
      <c r="AX91" s="696">
        <v>13356.87458109</v>
      </c>
      <c r="AY91" s="696">
        <v>13356.87458109</v>
      </c>
      <c r="AZ91" s="696">
        <v>13356.87458109</v>
      </c>
      <c r="BA91" s="696">
        <v>13356.87458109</v>
      </c>
      <c r="BB91" s="696">
        <v>13356.87458109</v>
      </c>
      <c r="BC91" s="696">
        <v>13356.87458109</v>
      </c>
      <c r="BD91" s="696">
        <v>13356.87458109</v>
      </c>
      <c r="BE91" s="696">
        <v>13356.87458109</v>
      </c>
      <c r="BF91" s="696">
        <v>13356.87458109</v>
      </c>
      <c r="BG91" s="696">
        <v>13356.87458109</v>
      </c>
      <c r="BH91" s="696">
        <v>13356.87458109</v>
      </c>
      <c r="BI91" s="696">
        <v>13356.87458109</v>
      </c>
      <c r="BJ91" s="696">
        <v>13356.87458109</v>
      </c>
      <c r="BK91" s="696">
        <v>11742.7034</v>
      </c>
      <c r="BL91" s="696">
        <v>0</v>
      </c>
      <c r="BM91" s="696">
        <v>0</v>
      </c>
      <c r="BN91" s="696">
        <v>0</v>
      </c>
      <c r="BO91" s="696">
        <v>0</v>
      </c>
      <c r="BP91" s="696">
        <v>0</v>
      </c>
      <c r="BQ91" s="696">
        <v>0</v>
      </c>
      <c r="BR91" s="696">
        <v>0</v>
      </c>
      <c r="BS91" s="696">
        <v>0</v>
      </c>
      <c r="BT91" s="697">
        <v>0</v>
      </c>
    </row>
    <row r="92" spans="2:73">
      <c r="B92" s="759" t="s">
        <v>208</v>
      </c>
      <c r="C92" s="759" t="s">
        <v>778</v>
      </c>
      <c r="D92" s="759" t="s">
        <v>3</v>
      </c>
      <c r="E92" s="759" t="s">
        <v>754</v>
      </c>
      <c r="F92" s="759" t="s">
        <v>29</v>
      </c>
      <c r="G92" s="759" t="s">
        <v>779</v>
      </c>
      <c r="H92" s="759">
        <v>2014</v>
      </c>
      <c r="I92" s="644" t="s">
        <v>572</v>
      </c>
      <c r="J92" s="644" t="s">
        <v>587</v>
      </c>
      <c r="K92" s="633"/>
      <c r="L92" s="695">
        <v>0</v>
      </c>
      <c r="M92" s="696">
        <v>0</v>
      </c>
      <c r="N92" s="696">
        <v>0</v>
      </c>
      <c r="O92" s="696">
        <v>199.056134192</v>
      </c>
      <c r="P92" s="696">
        <v>199.056134192</v>
      </c>
      <c r="Q92" s="696">
        <v>199.056134192</v>
      </c>
      <c r="R92" s="696">
        <v>199.056134192</v>
      </c>
      <c r="S92" s="696">
        <v>199.056134192</v>
      </c>
      <c r="T92" s="696">
        <v>199.056134192</v>
      </c>
      <c r="U92" s="696">
        <v>199.056134192</v>
      </c>
      <c r="V92" s="696">
        <v>199.056134192</v>
      </c>
      <c r="W92" s="696">
        <v>199.056134192</v>
      </c>
      <c r="X92" s="696">
        <v>199.056134192</v>
      </c>
      <c r="Y92" s="696">
        <v>199.056134192</v>
      </c>
      <c r="Z92" s="696">
        <v>199.056134192</v>
      </c>
      <c r="AA92" s="696">
        <v>199.056134192</v>
      </c>
      <c r="AB92" s="696">
        <v>199.056134192</v>
      </c>
      <c r="AC92" s="696">
        <v>199.056134192</v>
      </c>
      <c r="AD92" s="696">
        <v>199.056134192</v>
      </c>
      <c r="AE92" s="696">
        <v>199.056134192</v>
      </c>
      <c r="AF92" s="696">
        <v>199.056134192</v>
      </c>
      <c r="AG92" s="696">
        <v>174.5928466</v>
      </c>
      <c r="AH92" s="696">
        <v>0</v>
      </c>
      <c r="AI92" s="696">
        <v>0</v>
      </c>
      <c r="AJ92" s="696">
        <v>0</v>
      </c>
      <c r="AK92" s="696">
        <v>0</v>
      </c>
      <c r="AL92" s="696">
        <v>0</v>
      </c>
      <c r="AM92" s="696">
        <v>0</v>
      </c>
      <c r="AN92" s="696">
        <v>0</v>
      </c>
      <c r="AO92" s="697">
        <v>0</v>
      </c>
      <c r="AP92" s="633"/>
      <c r="AQ92" s="695">
        <v>0</v>
      </c>
      <c r="AR92" s="696">
        <v>0</v>
      </c>
      <c r="AS92" s="696">
        <v>0</v>
      </c>
      <c r="AT92" s="696">
        <v>363211.99315699999</v>
      </c>
      <c r="AU92" s="696">
        <v>363211.99315699999</v>
      </c>
      <c r="AV92" s="696">
        <v>363211.99315699999</v>
      </c>
      <c r="AW92" s="696">
        <v>363211.99315699999</v>
      </c>
      <c r="AX92" s="696">
        <v>363211.99315699999</v>
      </c>
      <c r="AY92" s="696">
        <v>363211.99315699999</v>
      </c>
      <c r="AZ92" s="696">
        <v>363211.99315699999</v>
      </c>
      <c r="BA92" s="696">
        <v>363211.99315699999</v>
      </c>
      <c r="BB92" s="696">
        <v>363211.99315699999</v>
      </c>
      <c r="BC92" s="696">
        <v>363211.99315699999</v>
      </c>
      <c r="BD92" s="696">
        <v>363211.99315699999</v>
      </c>
      <c r="BE92" s="696">
        <v>363211.99315699999</v>
      </c>
      <c r="BF92" s="696">
        <v>363211.99315699999</v>
      </c>
      <c r="BG92" s="696">
        <v>363211.99315699999</v>
      </c>
      <c r="BH92" s="696">
        <v>363211.99315699999</v>
      </c>
      <c r="BI92" s="696">
        <v>363211.99315699999</v>
      </c>
      <c r="BJ92" s="696">
        <v>363211.99315699999</v>
      </c>
      <c r="BK92" s="696">
        <v>363211.99315699999</v>
      </c>
      <c r="BL92" s="696">
        <v>341335.59009999997</v>
      </c>
      <c r="BM92" s="696">
        <v>0</v>
      </c>
      <c r="BN92" s="696">
        <v>0</v>
      </c>
      <c r="BO92" s="696">
        <v>0</v>
      </c>
      <c r="BP92" s="696">
        <v>0</v>
      </c>
      <c r="BQ92" s="696">
        <v>0</v>
      </c>
      <c r="BR92" s="696">
        <v>0</v>
      </c>
      <c r="BS92" s="696">
        <v>0</v>
      </c>
      <c r="BT92" s="697">
        <v>0</v>
      </c>
    </row>
    <row r="93" spans="2:73">
      <c r="B93" s="759" t="s">
        <v>208</v>
      </c>
      <c r="C93" s="759" t="s">
        <v>778</v>
      </c>
      <c r="D93" s="759" t="s">
        <v>7</v>
      </c>
      <c r="E93" s="759" t="s">
        <v>754</v>
      </c>
      <c r="F93" s="759" t="s">
        <v>29</v>
      </c>
      <c r="G93" s="759" t="s">
        <v>779</v>
      </c>
      <c r="H93" s="759">
        <v>2012</v>
      </c>
      <c r="I93" s="644" t="s">
        <v>572</v>
      </c>
      <c r="J93" s="644" t="s">
        <v>580</v>
      </c>
      <c r="K93" s="633"/>
      <c r="L93" s="695">
        <v>0</v>
      </c>
      <c r="M93" s="696">
        <v>0.58694159999999995</v>
      </c>
      <c r="N93" s="696">
        <v>0.58694159999999995</v>
      </c>
      <c r="O93" s="696">
        <v>0.58694159999999995</v>
      </c>
      <c r="P93" s="696">
        <v>0.58694159999999995</v>
      </c>
      <c r="Q93" s="696">
        <v>0.58694159999999995</v>
      </c>
      <c r="R93" s="696">
        <v>0.58694159999999995</v>
      </c>
      <c r="S93" s="696">
        <v>0.58694159999999995</v>
      </c>
      <c r="T93" s="696">
        <v>0.58694159999999995</v>
      </c>
      <c r="U93" s="696">
        <v>0.58694159999999995</v>
      </c>
      <c r="V93" s="696">
        <v>0.58694159999999995</v>
      </c>
      <c r="W93" s="696">
        <v>0.58694159999999995</v>
      </c>
      <c r="X93" s="696">
        <v>0.58694159999999995</v>
      </c>
      <c r="Y93" s="696">
        <v>0.58694159999999995</v>
      </c>
      <c r="Z93" s="696">
        <v>0.58694159999999995</v>
      </c>
      <c r="AA93" s="696">
        <v>0.58694159999999995</v>
      </c>
      <c r="AB93" s="696">
        <v>0.58694159999999995</v>
      </c>
      <c r="AC93" s="696">
        <v>0.58694159999999995</v>
      </c>
      <c r="AD93" s="696">
        <v>0.58694159999999995</v>
      </c>
      <c r="AE93" s="696">
        <v>0</v>
      </c>
      <c r="AF93" s="696">
        <v>0</v>
      </c>
      <c r="AG93" s="696">
        <v>0</v>
      </c>
      <c r="AH93" s="696">
        <v>0</v>
      </c>
      <c r="AI93" s="696">
        <v>0</v>
      </c>
      <c r="AJ93" s="696">
        <v>0</v>
      </c>
      <c r="AK93" s="696">
        <v>0</v>
      </c>
      <c r="AL93" s="696">
        <v>0</v>
      </c>
      <c r="AM93" s="696">
        <v>0</v>
      </c>
      <c r="AN93" s="696">
        <v>0</v>
      </c>
      <c r="AO93" s="697">
        <v>0</v>
      </c>
      <c r="AP93" s="633"/>
      <c r="AQ93" s="695">
        <v>0</v>
      </c>
      <c r="AR93" s="696">
        <v>984.54719999999998</v>
      </c>
      <c r="AS93" s="696">
        <v>984.54719999999998</v>
      </c>
      <c r="AT93" s="696">
        <v>984.54719999999998</v>
      </c>
      <c r="AU93" s="696">
        <v>984.54719999999998</v>
      </c>
      <c r="AV93" s="696">
        <v>984.54719999999998</v>
      </c>
      <c r="AW93" s="696">
        <v>984.54719999999998</v>
      </c>
      <c r="AX93" s="696">
        <v>984.54719999999998</v>
      </c>
      <c r="AY93" s="696">
        <v>984.54719999999998</v>
      </c>
      <c r="AZ93" s="696">
        <v>984.54719999999998</v>
      </c>
      <c r="BA93" s="696">
        <v>984.54719999999998</v>
      </c>
      <c r="BB93" s="696">
        <v>984.54719999999998</v>
      </c>
      <c r="BC93" s="696">
        <v>984.54719999999998</v>
      </c>
      <c r="BD93" s="696">
        <v>984.54719999999998</v>
      </c>
      <c r="BE93" s="696">
        <v>984.54719999999998</v>
      </c>
      <c r="BF93" s="696">
        <v>984.54719999999998</v>
      </c>
      <c r="BG93" s="696">
        <v>984.54719999999998</v>
      </c>
      <c r="BH93" s="696">
        <v>984.54719999999998</v>
      </c>
      <c r="BI93" s="696">
        <v>984.54719999999998</v>
      </c>
      <c r="BJ93" s="696">
        <v>0</v>
      </c>
      <c r="BK93" s="696">
        <v>0</v>
      </c>
      <c r="BL93" s="696">
        <v>0</v>
      </c>
      <c r="BM93" s="696">
        <v>0</v>
      </c>
      <c r="BN93" s="696">
        <v>0</v>
      </c>
      <c r="BO93" s="696">
        <v>0</v>
      </c>
      <c r="BP93" s="696">
        <v>0</v>
      </c>
      <c r="BQ93" s="696">
        <v>0</v>
      </c>
      <c r="BR93" s="696">
        <v>0</v>
      </c>
      <c r="BS93" s="696">
        <v>0</v>
      </c>
      <c r="BT93" s="697">
        <v>0</v>
      </c>
    </row>
    <row r="94" spans="2:73">
      <c r="B94" s="759" t="s">
        <v>208</v>
      </c>
      <c r="C94" s="759" t="s">
        <v>778</v>
      </c>
      <c r="D94" s="759" t="s">
        <v>7</v>
      </c>
      <c r="E94" s="759" t="s">
        <v>754</v>
      </c>
      <c r="F94" s="759" t="s">
        <v>29</v>
      </c>
      <c r="G94" s="759" t="s">
        <v>779</v>
      </c>
      <c r="H94" s="759">
        <v>2013</v>
      </c>
      <c r="I94" s="644" t="s">
        <v>572</v>
      </c>
      <c r="J94" s="644" t="s">
        <v>580</v>
      </c>
      <c r="K94" s="633"/>
      <c r="L94" s="695">
        <v>0</v>
      </c>
      <c r="M94" s="696">
        <v>0</v>
      </c>
      <c r="N94" s="696">
        <v>1.6263576</v>
      </c>
      <c r="O94" s="696">
        <v>1.6263576</v>
      </c>
      <c r="P94" s="696">
        <v>1.6263576</v>
      </c>
      <c r="Q94" s="696">
        <v>1.6263576</v>
      </c>
      <c r="R94" s="696">
        <v>1.6263576</v>
      </c>
      <c r="S94" s="696">
        <v>1.6263576</v>
      </c>
      <c r="T94" s="696">
        <v>1.6263576</v>
      </c>
      <c r="U94" s="696">
        <v>1.6263576</v>
      </c>
      <c r="V94" s="696">
        <v>1.6263576</v>
      </c>
      <c r="W94" s="696">
        <v>1.6263576</v>
      </c>
      <c r="X94" s="696">
        <v>1.6263576</v>
      </c>
      <c r="Y94" s="696">
        <v>1.6263576</v>
      </c>
      <c r="Z94" s="696">
        <v>1.5552935999999999</v>
      </c>
      <c r="AA94" s="696">
        <v>1.4842295999999999</v>
      </c>
      <c r="AB94" s="696">
        <v>1.4842295999999999</v>
      </c>
      <c r="AC94" s="696">
        <v>1.4842295999999999</v>
      </c>
      <c r="AD94" s="696">
        <v>1.4842295999999999</v>
      </c>
      <c r="AE94" s="696">
        <v>1.4842295999999999</v>
      </c>
      <c r="AF94" s="696">
        <v>0</v>
      </c>
      <c r="AG94" s="696">
        <v>0</v>
      </c>
      <c r="AH94" s="696">
        <v>0</v>
      </c>
      <c r="AI94" s="696">
        <v>0</v>
      </c>
      <c r="AJ94" s="696">
        <v>0</v>
      </c>
      <c r="AK94" s="696">
        <v>0</v>
      </c>
      <c r="AL94" s="696">
        <v>0</v>
      </c>
      <c r="AM94" s="696">
        <v>0</v>
      </c>
      <c r="AN94" s="696">
        <v>0</v>
      </c>
      <c r="AO94" s="697">
        <v>0</v>
      </c>
      <c r="AP94" s="633"/>
      <c r="AQ94" s="695">
        <v>0</v>
      </c>
      <c r="AR94" s="696">
        <v>0</v>
      </c>
      <c r="AS94" s="696">
        <v>4700.0771999999997</v>
      </c>
      <c r="AT94" s="696">
        <v>4700.0771999999997</v>
      </c>
      <c r="AU94" s="696">
        <v>4700.0771999999997</v>
      </c>
      <c r="AV94" s="696">
        <v>4700.0771999999997</v>
      </c>
      <c r="AW94" s="696">
        <v>4700.0771999999997</v>
      </c>
      <c r="AX94" s="696">
        <v>4700.0771999999997</v>
      </c>
      <c r="AY94" s="696">
        <v>4700.0771999999997</v>
      </c>
      <c r="AZ94" s="696">
        <v>4700.0771999999997</v>
      </c>
      <c r="BA94" s="696">
        <v>4700.0771999999997</v>
      </c>
      <c r="BB94" s="696">
        <v>4700.0771999999997</v>
      </c>
      <c r="BC94" s="696">
        <v>4700.0771999999997</v>
      </c>
      <c r="BD94" s="696">
        <v>4700.0771999999997</v>
      </c>
      <c r="BE94" s="696">
        <v>3615.3935999999999</v>
      </c>
      <c r="BF94" s="696">
        <v>2530.71</v>
      </c>
      <c r="BG94" s="696">
        <v>2530.71</v>
      </c>
      <c r="BH94" s="696">
        <v>2530.71</v>
      </c>
      <c r="BI94" s="696">
        <v>2530.71</v>
      </c>
      <c r="BJ94" s="696">
        <v>2530.71</v>
      </c>
      <c r="BK94" s="696">
        <v>0</v>
      </c>
      <c r="BL94" s="696">
        <v>0</v>
      </c>
      <c r="BM94" s="696">
        <v>0</v>
      </c>
      <c r="BN94" s="696">
        <v>0</v>
      </c>
      <c r="BO94" s="696">
        <v>0</v>
      </c>
      <c r="BP94" s="696">
        <v>0</v>
      </c>
      <c r="BQ94" s="696">
        <v>0</v>
      </c>
      <c r="BR94" s="696">
        <v>0</v>
      </c>
      <c r="BS94" s="696">
        <v>0</v>
      </c>
      <c r="BT94" s="697">
        <v>0</v>
      </c>
    </row>
    <row r="95" spans="2:73">
      <c r="B95" s="759" t="s">
        <v>208</v>
      </c>
      <c r="C95" s="759" t="s">
        <v>778</v>
      </c>
      <c r="D95" s="759" t="s">
        <v>7</v>
      </c>
      <c r="E95" s="759" t="s">
        <v>754</v>
      </c>
      <c r="F95" s="759" t="s">
        <v>29</v>
      </c>
      <c r="G95" s="759" t="s">
        <v>779</v>
      </c>
      <c r="H95" s="759">
        <v>2014</v>
      </c>
      <c r="I95" s="644" t="s">
        <v>572</v>
      </c>
      <c r="J95" s="644" t="s">
        <v>587</v>
      </c>
      <c r="K95" s="633"/>
      <c r="L95" s="695">
        <v>0</v>
      </c>
      <c r="M95" s="696">
        <v>0</v>
      </c>
      <c r="N95" s="696">
        <v>0</v>
      </c>
      <c r="O95" s="696">
        <v>3.8685251510000001</v>
      </c>
      <c r="P95" s="696">
        <v>3.8685251510000001</v>
      </c>
      <c r="Q95" s="696">
        <v>3.8685251510000001</v>
      </c>
      <c r="R95" s="696">
        <v>3.8685251510000001</v>
      </c>
      <c r="S95" s="696">
        <v>3.8685251510000001</v>
      </c>
      <c r="T95" s="696">
        <v>3.8685251510000001</v>
      </c>
      <c r="U95" s="696">
        <v>3.8685251510000001</v>
      </c>
      <c r="V95" s="696">
        <v>3.8685251510000001</v>
      </c>
      <c r="W95" s="696">
        <v>3.8685251510000001</v>
      </c>
      <c r="X95" s="696">
        <v>3.8685251510000001</v>
      </c>
      <c r="Y95" s="696">
        <v>3.8685251510000001</v>
      </c>
      <c r="Z95" s="696">
        <v>3.8685251510000001</v>
      </c>
      <c r="AA95" s="696">
        <v>3.8685251510000001</v>
      </c>
      <c r="AB95" s="696">
        <v>3.8685251510000001</v>
      </c>
      <c r="AC95" s="696">
        <v>3.8685251510000001</v>
      </c>
      <c r="AD95" s="696">
        <v>3.8685251510000001</v>
      </c>
      <c r="AE95" s="696">
        <v>3.8685251510000001</v>
      </c>
      <c r="AF95" s="696">
        <v>3.8685251510000001</v>
      </c>
      <c r="AG95" s="696">
        <v>0</v>
      </c>
      <c r="AH95" s="696">
        <v>0</v>
      </c>
      <c r="AI95" s="696">
        <v>0</v>
      </c>
      <c r="AJ95" s="696">
        <v>0</v>
      </c>
      <c r="AK95" s="696">
        <v>0</v>
      </c>
      <c r="AL95" s="696">
        <v>0</v>
      </c>
      <c r="AM95" s="696">
        <v>0</v>
      </c>
      <c r="AN95" s="696">
        <v>0</v>
      </c>
      <c r="AO95" s="697">
        <v>0</v>
      </c>
      <c r="AP95" s="633"/>
      <c r="AQ95" s="695">
        <v>0</v>
      </c>
      <c r="AR95" s="696">
        <v>0</v>
      </c>
      <c r="AS95" s="696">
        <v>0</v>
      </c>
      <c r="AT95" s="696">
        <v>2546.0140329999999</v>
      </c>
      <c r="AU95" s="696">
        <v>2546.0140329999999</v>
      </c>
      <c r="AV95" s="696">
        <v>2546.0140329999999</v>
      </c>
      <c r="AW95" s="696">
        <v>2546.0140329999999</v>
      </c>
      <c r="AX95" s="696">
        <v>2546.0140329999999</v>
      </c>
      <c r="AY95" s="696">
        <v>2546.0140329999999</v>
      </c>
      <c r="AZ95" s="696">
        <v>2546.0140329999999</v>
      </c>
      <c r="BA95" s="696">
        <v>2546.0140329999999</v>
      </c>
      <c r="BB95" s="696">
        <v>2546.0140329999999</v>
      </c>
      <c r="BC95" s="696">
        <v>2546.0140329999999</v>
      </c>
      <c r="BD95" s="696">
        <v>2546.0140329999999</v>
      </c>
      <c r="BE95" s="696">
        <v>2546.0140329999999</v>
      </c>
      <c r="BF95" s="696">
        <v>2546.0140329999999</v>
      </c>
      <c r="BG95" s="696">
        <v>2546.0140329999999</v>
      </c>
      <c r="BH95" s="696">
        <v>2546.0140329999999</v>
      </c>
      <c r="BI95" s="696">
        <v>2546.0140329999999</v>
      </c>
      <c r="BJ95" s="696">
        <v>2546.0140329999999</v>
      </c>
      <c r="BK95" s="696">
        <v>2546.0140329999999</v>
      </c>
      <c r="BL95" s="696">
        <v>0</v>
      </c>
      <c r="BM95" s="696">
        <v>0</v>
      </c>
      <c r="BN95" s="696">
        <v>0</v>
      </c>
      <c r="BO95" s="696">
        <v>0</v>
      </c>
      <c r="BP95" s="696">
        <v>0</v>
      </c>
      <c r="BQ95" s="696">
        <v>0</v>
      </c>
      <c r="BR95" s="696">
        <v>0</v>
      </c>
      <c r="BS95" s="696">
        <v>0</v>
      </c>
      <c r="BT95" s="697">
        <v>0</v>
      </c>
    </row>
    <row r="96" spans="2:73">
      <c r="B96" s="759" t="s">
        <v>208</v>
      </c>
      <c r="C96" s="759" t="s">
        <v>784</v>
      </c>
      <c r="D96" s="759" t="s">
        <v>797</v>
      </c>
      <c r="E96" s="759" t="s">
        <v>754</v>
      </c>
      <c r="F96" s="759" t="s">
        <v>784</v>
      </c>
      <c r="G96" s="759" t="s">
        <v>779</v>
      </c>
      <c r="H96" s="759">
        <v>2014</v>
      </c>
      <c r="I96" s="644" t="s">
        <v>572</v>
      </c>
      <c r="J96" s="644" t="s">
        <v>587</v>
      </c>
      <c r="K96" s="633"/>
      <c r="L96" s="695">
        <v>0</v>
      </c>
      <c r="M96" s="696">
        <v>0</v>
      </c>
      <c r="N96" s="696">
        <v>0</v>
      </c>
      <c r="O96" s="696">
        <v>53</v>
      </c>
      <c r="P96" s="696">
        <v>53</v>
      </c>
      <c r="Q96" s="696">
        <v>53</v>
      </c>
      <c r="R96" s="696">
        <v>53</v>
      </c>
      <c r="S96" s="696">
        <v>53</v>
      </c>
      <c r="T96" s="696">
        <v>53</v>
      </c>
      <c r="U96" s="696">
        <v>53</v>
      </c>
      <c r="V96" s="696">
        <v>53</v>
      </c>
      <c r="W96" s="696">
        <v>53</v>
      </c>
      <c r="X96" s="696">
        <v>53</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3"/>
      <c r="AQ96" s="695">
        <v>0</v>
      </c>
      <c r="AR96" s="696">
        <v>0</v>
      </c>
      <c r="AS96" s="696">
        <v>0</v>
      </c>
      <c r="AT96" s="696">
        <v>460217</v>
      </c>
      <c r="AU96" s="696">
        <v>460217</v>
      </c>
      <c r="AV96" s="696">
        <v>460217</v>
      </c>
      <c r="AW96" s="696">
        <v>460217</v>
      </c>
      <c r="AX96" s="696">
        <v>460217</v>
      </c>
      <c r="AY96" s="696">
        <v>460217</v>
      </c>
      <c r="AZ96" s="696">
        <v>460217</v>
      </c>
      <c r="BA96" s="696">
        <v>460217</v>
      </c>
      <c r="BB96" s="696">
        <v>460217</v>
      </c>
      <c r="BC96" s="696">
        <v>460217</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c r="B97" s="759" t="s">
        <v>208</v>
      </c>
      <c r="C97" s="759" t="s">
        <v>490</v>
      </c>
      <c r="D97" s="759" t="s">
        <v>493</v>
      </c>
      <c r="E97" s="759" t="s">
        <v>754</v>
      </c>
      <c r="F97" s="759" t="s">
        <v>796</v>
      </c>
      <c r="G97" s="759" t="s">
        <v>779</v>
      </c>
      <c r="H97" s="759">
        <v>2014</v>
      </c>
      <c r="I97" s="644" t="s">
        <v>572</v>
      </c>
      <c r="J97" s="644" t="s">
        <v>587</v>
      </c>
      <c r="K97" s="633"/>
      <c r="L97" s="695">
        <v>0</v>
      </c>
      <c r="M97" s="696">
        <v>0</v>
      </c>
      <c r="N97" s="696">
        <v>0</v>
      </c>
      <c r="O97" s="696">
        <v>4.4425109999999997</v>
      </c>
      <c r="P97" s="696">
        <v>0</v>
      </c>
      <c r="Q97" s="696">
        <v>0</v>
      </c>
      <c r="R97" s="696">
        <v>0</v>
      </c>
      <c r="S97" s="696">
        <v>0</v>
      </c>
      <c r="T97" s="696">
        <v>0</v>
      </c>
      <c r="U97" s="696">
        <v>0</v>
      </c>
      <c r="V97" s="696">
        <v>0</v>
      </c>
      <c r="W97" s="696">
        <v>0</v>
      </c>
      <c r="X97" s="696">
        <v>0</v>
      </c>
      <c r="Y97" s="696">
        <v>0</v>
      </c>
      <c r="Z97" s="696">
        <v>0</v>
      </c>
      <c r="AA97" s="696">
        <v>0</v>
      </c>
      <c r="AB97" s="696">
        <v>0</v>
      </c>
      <c r="AC97" s="696">
        <v>0</v>
      </c>
      <c r="AD97" s="696">
        <v>0</v>
      </c>
      <c r="AE97" s="696">
        <v>0</v>
      </c>
      <c r="AF97" s="696">
        <v>0</v>
      </c>
      <c r="AG97" s="696">
        <v>0</v>
      </c>
      <c r="AH97" s="696">
        <v>0</v>
      </c>
      <c r="AI97" s="696">
        <v>0</v>
      </c>
      <c r="AJ97" s="696">
        <v>0</v>
      </c>
      <c r="AK97" s="696">
        <v>0</v>
      </c>
      <c r="AL97" s="696">
        <v>0</v>
      </c>
      <c r="AM97" s="696">
        <v>0</v>
      </c>
      <c r="AN97" s="696">
        <v>0</v>
      </c>
      <c r="AO97" s="697">
        <v>0</v>
      </c>
      <c r="AP97" s="633"/>
      <c r="AQ97" s="695">
        <v>0</v>
      </c>
      <c r="AR97" s="696">
        <v>0</v>
      </c>
      <c r="AS97" s="696">
        <v>0</v>
      </c>
      <c r="AT97" s="696">
        <v>337665.78759999998</v>
      </c>
      <c r="AU97" s="696">
        <v>0</v>
      </c>
      <c r="AV97" s="696">
        <v>0</v>
      </c>
      <c r="AW97" s="696">
        <v>0</v>
      </c>
      <c r="AX97" s="696">
        <v>0</v>
      </c>
      <c r="AY97" s="696">
        <v>0</v>
      </c>
      <c r="AZ97" s="696">
        <v>0</v>
      </c>
      <c r="BA97" s="696">
        <v>0</v>
      </c>
      <c r="BB97" s="696">
        <v>0</v>
      </c>
      <c r="BC97" s="696">
        <v>0</v>
      </c>
      <c r="BD97" s="696">
        <v>0</v>
      </c>
      <c r="BE97" s="696">
        <v>0</v>
      </c>
      <c r="BF97" s="696">
        <v>0</v>
      </c>
      <c r="BG97" s="696">
        <v>0</v>
      </c>
      <c r="BH97" s="696">
        <v>0</v>
      </c>
      <c r="BI97" s="696">
        <v>0</v>
      </c>
      <c r="BJ97" s="696">
        <v>0</v>
      </c>
      <c r="BK97" s="696">
        <v>0</v>
      </c>
      <c r="BL97" s="696">
        <v>0</v>
      </c>
      <c r="BM97" s="696">
        <v>0</v>
      </c>
      <c r="BN97" s="696">
        <v>0</v>
      </c>
      <c r="BO97" s="696">
        <v>0</v>
      </c>
      <c r="BP97" s="696">
        <v>0</v>
      </c>
      <c r="BQ97" s="696">
        <v>0</v>
      </c>
      <c r="BR97" s="696">
        <v>0</v>
      </c>
      <c r="BS97" s="696">
        <v>0</v>
      </c>
      <c r="BT97" s="697">
        <v>0</v>
      </c>
    </row>
    <row r="98" spans="2:73" ht="15.75">
      <c r="B98" s="759" t="s">
        <v>208</v>
      </c>
      <c r="C98" s="759" t="s">
        <v>490</v>
      </c>
      <c r="D98" s="759" t="s">
        <v>798</v>
      </c>
      <c r="E98" s="759" t="s">
        <v>754</v>
      </c>
      <c r="F98" s="759" t="s">
        <v>490</v>
      </c>
      <c r="G98" s="759" t="s">
        <v>783</v>
      </c>
      <c r="H98" s="759">
        <v>2014</v>
      </c>
      <c r="I98" s="644" t="s">
        <v>572</v>
      </c>
      <c r="J98" s="644" t="s">
        <v>587</v>
      </c>
      <c r="K98" s="633"/>
      <c r="L98" s="695">
        <v>0</v>
      </c>
      <c r="M98" s="696">
        <v>0</v>
      </c>
      <c r="N98" s="696">
        <v>0</v>
      </c>
      <c r="O98" s="696">
        <v>438.76213289999998</v>
      </c>
      <c r="P98" s="696">
        <v>0</v>
      </c>
      <c r="Q98" s="696">
        <v>0</v>
      </c>
      <c r="R98" s="696">
        <v>0</v>
      </c>
      <c r="S98" s="696">
        <v>0</v>
      </c>
      <c r="T98" s="696">
        <v>0</v>
      </c>
      <c r="U98" s="696">
        <v>0</v>
      </c>
      <c r="V98" s="696">
        <v>0</v>
      </c>
      <c r="W98" s="696">
        <v>0</v>
      </c>
      <c r="X98" s="696">
        <v>0</v>
      </c>
      <c r="Y98" s="696">
        <v>0</v>
      </c>
      <c r="Z98" s="696">
        <v>0</v>
      </c>
      <c r="AA98" s="696">
        <v>0</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3"/>
      <c r="AQ98" s="695">
        <v>0</v>
      </c>
      <c r="AR98" s="696">
        <v>0</v>
      </c>
      <c r="AS98" s="696">
        <v>0</v>
      </c>
      <c r="AT98" s="696">
        <v>0</v>
      </c>
      <c r="AU98" s="696">
        <v>0</v>
      </c>
      <c r="AV98" s="696">
        <v>0</v>
      </c>
      <c r="AW98" s="696">
        <v>0</v>
      </c>
      <c r="AX98" s="696">
        <v>0</v>
      </c>
      <c r="AY98" s="696">
        <v>0</v>
      </c>
      <c r="AZ98" s="696">
        <v>0</v>
      </c>
      <c r="BA98" s="696">
        <v>0</v>
      </c>
      <c r="BB98" s="696">
        <v>0</v>
      </c>
      <c r="BC98" s="696">
        <v>0</v>
      </c>
      <c r="BD98" s="696">
        <v>0</v>
      </c>
      <c r="BE98" s="696">
        <v>0</v>
      </c>
      <c r="BF98" s="696">
        <v>0</v>
      </c>
      <c r="BG98" s="696">
        <v>0</v>
      </c>
      <c r="BH98" s="696">
        <v>0</v>
      </c>
      <c r="BI98" s="696">
        <v>0</v>
      </c>
      <c r="BJ98" s="696">
        <v>0</v>
      </c>
      <c r="BK98" s="696">
        <v>0</v>
      </c>
      <c r="BL98" s="696">
        <v>0</v>
      </c>
      <c r="BM98" s="696">
        <v>0</v>
      </c>
      <c r="BN98" s="696">
        <v>0</v>
      </c>
      <c r="BO98" s="696">
        <v>0</v>
      </c>
      <c r="BP98" s="696">
        <v>0</v>
      </c>
      <c r="BQ98" s="696">
        <v>0</v>
      </c>
      <c r="BR98" s="696">
        <v>0</v>
      </c>
      <c r="BS98" s="696">
        <v>0</v>
      </c>
      <c r="BT98" s="697"/>
      <c r="BU98" s="163"/>
    </row>
    <row r="99" spans="2:73" ht="15.75">
      <c r="B99" s="759" t="s">
        <v>799</v>
      </c>
      <c r="C99" s="759" t="s">
        <v>784</v>
      </c>
      <c r="D99" s="759" t="s">
        <v>9</v>
      </c>
      <c r="E99" s="759" t="s">
        <v>754</v>
      </c>
      <c r="F99" s="759" t="s">
        <v>784</v>
      </c>
      <c r="G99" s="759" t="s">
        <v>783</v>
      </c>
      <c r="H99" s="759">
        <v>2014</v>
      </c>
      <c r="I99" s="644" t="s">
        <v>572</v>
      </c>
      <c r="J99" s="644" t="s">
        <v>587</v>
      </c>
      <c r="K99" s="633"/>
      <c r="L99" s="695">
        <v>0</v>
      </c>
      <c r="M99" s="696">
        <v>0</v>
      </c>
      <c r="N99" s="696">
        <v>0</v>
      </c>
      <c r="O99" s="696">
        <v>86.1387</v>
      </c>
      <c r="P99" s="696">
        <v>0</v>
      </c>
      <c r="Q99" s="696">
        <v>0</v>
      </c>
      <c r="R99" s="696">
        <v>0</v>
      </c>
      <c r="S99" s="696">
        <v>0</v>
      </c>
      <c r="T99" s="696">
        <v>0</v>
      </c>
      <c r="U99" s="696">
        <v>0</v>
      </c>
      <c r="V99" s="696">
        <v>0</v>
      </c>
      <c r="W99" s="696">
        <v>0</v>
      </c>
      <c r="X99" s="696">
        <v>0</v>
      </c>
      <c r="Y99" s="696">
        <v>0</v>
      </c>
      <c r="Z99" s="696">
        <v>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3"/>
      <c r="AQ99" s="695">
        <v>0</v>
      </c>
      <c r="AR99" s="696">
        <v>0</v>
      </c>
      <c r="AS99" s="696">
        <v>0</v>
      </c>
      <c r="AT99" s="696">
        <v>0</v>
      </c>
      <c r="AU99" s="696">
        <v>0</v>
      </c>
      <c r="AV99" s="696">
        <v>0</v>
      </c>
      <c r="AW99" s="696">
        <v>0</v>
      </c>
      <c r="AX99" s="696">
        <v>0</v>
      </c>
      <c r="AY99" s="696">
        <v>0</v>
      </c>
      <c r="AZ99" s="696">
        <v>0</v>
      </c>
      <c r="BA99" s="696">
        <v>0</v>
      </c>
      <c r="BB99" s="696">
        <v>0</v>
      </c>
      <c r="BC99" s="696">
        <v>0</v>
      </c>
      <c r="BD99" s="696">
        <v>0</v>
      </c>
      <c r="BE99" s="696">
        <v>0</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c r="BU99" s="163"/>
    </row>
    <row r="100" spans="2:73" ht="15.75">
      <c r="B100" s="759" t="s">
        <v>777</v>
      </c>
      <c r="C100" s="759" t="s">
        <v>780</v>
      </c>
      <c r="D100" s="759" t="s">
        <v>800</v>
      </c>
      <c r="E100" s="759" t="s">
        <v>754</v>
      </c>
      <c r="F100" s="759" t="s">
        <v>796</v>
      </c>
      <c r="G100" s="759" t="s">
        <v>783</v>
      </c>
      <c r="H100" s="759">
        <v>2014</v>
      </c>
      <c r="I100" s="644" t="s">
        <v>572</v>
      </c>
      <c r="J100" s="644" t="s">
        <v>587</v>
      </c>
      <c r="K100" s="633"/>
      <c r="L100" s="695">
        <v>0</v>
      </c>
      <c r="M100" s="696">
        <v>0</v>
      </c>
      <c r="N100" s="696">
        <v>0</v>
      </c>
      <c r="O100" s="696">
        <v>303.90170000000001</v>
      </c>
      <c r="P100" s="696">
        <v>0</v>
      </c>
      <c r="Q100" s="696">
        <v>0</v>
      </c>
      <c r="R100" s="696">
        <v>0</v>
      </c>
      <c r="S100" s="696">
        <v>0</v>
      </c>
      <c r="T100" s="696">
        <v>0</v>
      </c>
      <c r="U100" s="696">
        <v>0</v>
      </c>
      <c r="V100" s="696">
        <v>0</v>
      </c>
      <c r="W100" s="696">
        <v>0</v>
      </c>
      <c r="X100" s="696">
        <v>0</v>
      </c>
      <c r="Y100" s="696">
        <v>0</v>
      </c>
      <c r="Z100" s="696">
        <v>0</v>
      </c>
      <c r="AA100" s="696">
        <v>0</v>
      </c>
      <c r="AB100" s="696">
        <v>0</v>
      </c>
      <c r="AC100" s="696">
        <v>0</v>
      </c>
      <c r="AD100" s="696">
        <v>0</v>
      </c>
      <c r="AE100" s="696">
        <v>0</v>
      </c>
      <c r="AF100" s="696">
        <v>0</v>
      </c>
      <c r="AG100" s="696">
        <v>0</v>
      </c>
      <c r="AH100" s="696">
        <v>0</v>
      </c>
      <c r="AI100" s="696">
        <v>0</v>
      </c>
      <c r="AJ100" s="696">
        <v>0</v>
      </c>
      <c r="AK100" s="696">
        <v>0</v>
      </c>
      <c r="AL100" s="696">
        <v>0</v>
      </c>
      <c r="AM100" s="696">
        <v>0</v>
      </c>
      <c r="AN100" s="696">
        <v>0</v>
      </c>
      <c r="AO100" s="697">
        <v>0</v>
      </c>
      <c r="AP100" s="633"/>
      <c r="AQ100" s="695">
        <v>0</v>
      </c>
      <c r="AR100" s="696">
        <v>0</v>
      </c>
      <c r="AS100" s="696">
        <v>0</v>
      </c>
      <c r="AT100" s="696">
        <v>0</v>
      </c>
      <c r="AU100" s="696">
        <v>0</v>
      </c>
      <c r="AV100" s="696">
        <v>0</v>
      </c>
      <c r="AW100" s="696">
        <v>0</v>
      </c>
      <c r="AX100" s="696">
        <v>0</v>
      </c>
      <c r="AY100" s="696">
        <v>0</v>
      </c>
      <c r="AZ100" s="696">
        <v>0</v>
      </c>
      <c r="BA100" s="696">
        <v>0</v>
      </c>
      <c r="BB100" s="696">
        <v>0</v>
      </c>
      <c r="BC100" s="696">
        <v>0</v>
      </c>
      <c r="BD100" s="696">
        <v>0</v>
      </c>
      <c r="BE100" s="696">
        <v>0</v>
      </c>
      <c r="BF100" s="696">
        <v>0</v>
      </c>
      <c r="BG100" s="696">
        <v>0</v>
      </c>
      <c r="BH100" s="696">
        <v>0</v>
      </c>
      <c r="BI100" s="696">
        <v>0</v>
      </c>
      <c r="BJ100" s="696">
        <v>0</v>
      </c>
      <c r="BK100" s="696">
        <v>0</v>
      </c>
      <c r="BL100" s="696">
        <v>0</v>
      </c>
      <c r="BM100" s="696">
        <v>0</v>
      </c>
      <c r="BN100" s="696">
        <v>0</v>
      </c>
      <c r="BO100" s="696">
        <v>0</v>
      </c>
      <c r="BP100" s="696">
        <v>0</v>
      </c>
      <c r="BQ100" s="696">
        <v>0</v>
      </c>
      <c r="BR100" s="696">
        <v>0</v>
      </c>
      <c r="BS100" s="696">
        <v>0</v>
      </c>
      <c r="BT100" s="697"/>
      <c r="BU100" s="163"/>
    </row>
    <row r="101" spans="2:73">
      <c r="B101" s="759" t="s">
        <v>777</v>
      </c>
      <c r="C101" s="759" t="s">
        <v>784</v>
      </c>
      <c r="D101" s="759" t="s">
        <v>9</v>
      </c>
      <c r="E101" s="759" t="s">
        <v>754</v>
      </c>
      <c r="F101" s="759" t="s">
        <v>784</v>
      </c>
      <c r="G101" s="759" t="s">
        <v>783</v>
      </c>
      <c r="H101" s="759">
        <v>2014</v>
      </c>
      <c r="I101" s="644" t="s">
        <v>572</v>
      </c>
      <c r="J101" s="644" t="s">
        <v>587</v>
      </c>
      <c r="K101" s="633"/>
      <c r="L101" s="695">
        <v>0</v>
      </c>
      <c r="M101" s="696">
        <v>0</v>
      </c>
      <c r="N101" s="696">
        <v>0</v>
      </c>
      <c r="O101" s="696">
        <v>1699.769</v>
      </c>
      <c r="P101" s="696">
        <v>0</v>
      </c>
      <c r="Q101" s="696">
        <v>0</v>
      </c>
      <c r="R101" s="696">
        <v>0</v>
      </c>
      <c r="S101" s="696">
        <v>0</v>
      </c>
      <c r="T101" s="696">
        <v>0</v>
      </c>
      <c r="U101" s="696">
        <v>0</v>
      </c>
      <c r="V101" s="696">
        <v>0</v>
      </c>
      <c r="W101" s="696">
        <v>0</v>
      </c>
      <c r="X101" s="696">
        <v>0</v>
      </c>
      <c r="Y101" s="696">
        <v>0</v>
      </c>
      <c r="Z101" s="696">
        <v>0</v>
      </c>
      <c r="AA101" s="696">
        <v>0</v>
      </c>
      <c r="AB101" s="696">
        <v>0</v>
      </c>
      <c r="AC101" s="696">
        <v>0</v>
      </c>
      <c r="AD101" s="696">
        <v>0</v>
      </c>
      <c r="AE101" s="696">
        <v>0</v>
      </c>
      <c r="AF101" s="696">
        <v>0</v>
      </c>
      <c r="AG101" s="696">
        <v>0</v>
      </c>
      <c r="AH101" s="696">
        <v>0</v>
      </c>
      <c r="AI101" s="696">
        <v>0</v>
      </c>
      <c r="AJ101" s="696">
        <v>0</v>
      </c>
      <c r="AK101" s="696">
        <v>0</v>
      </c>
      <c r="AL101" s="696">
        <v>0</v>
      </c>
      <c r="AM101" s="696">
        <v>0</v>
      </c>
      <c r="AN101" s="696">
        <v>0</v>
      </c>
      <c r="AO101" s="697">
        <v>0</v>
      </c>
      <c r="AP101" s="633"/>
      <c r="AQ101" s="695">
        <v>0</v>
      </c>
      <c r="AR101" s="696">
        <v>0</v>
      </c>
      <c r="AS101" s="696">
        <v>0</v>
      </c>
      <c r="AT101" s="696">
        <v>0</v>
      </c>
      <c r="AU101" s="696">
        <v>0</v>
      </c>
      <c r="AV101" s="696">
        <v>0</v>
      </c>
      <c r="AW101" s="696">
        <v>0</v>
      </c>
      <c r="AX101" s="696">
        <v>0</v>
      </c>
      <c r="AY101" s="696">
        <v>0</v>
      </c>
      <c r="AZ101" s="696">
        <v>0</v>
      </c>
      <c r="BA101" s="696">
        <v>0</v>
      </c>
      <c r="BB101" s="696">
        <v>0</v>
      </c>
      <c r="BC101" s="696">
        <v>0</v>
      </c>
      <c r="BD101" s="696">
        <v>0</v>
      </c>
      <c r="BE101" s="696">
        <v>0</v>
      </c>
      <c r="BF101" s="696">
        <v>0</v>
      </c>
      <c r="BG101" s="696">
        <v>0</v>
      </c>
      <c r="BH101" s="696">
        <v>0</v>
      </c>
      <c r="BI101" s="696">
        <v>0</v>
      </c>
      <c r="BJ101" s="696">
        <v>0</v>
      </c>
      <c r="BK101" s="696">
        <v>0</v>
      </c>
      <c r="BL101" s="696">
        <v>0</v>
      </c>
      <c r="BM101" s="696">
        <v>0</v>
      </c>
      <c r="BN101" s="696">
        <v>0</v>
      </c>
      <c r="BO101" s="696">
        <v>0</v>
      </c>
      <c r="BP101" s="696">
        <v>0</v>
      </c>
      <c r="BQ101" s="696">
        <v>0</v>
      </c>
      <c r="BR101" s="696">
        <v>0</v>
      </c>
      <c r="BS101" s="696">
        <v>0</v>
      </c>
      <c r="BT101" s="697"/>
    </row>
    <row r="102" spans="2:73" ht="15.75">
      <c r="B102" s="759" t="s">
        <v>777</v>
      </c>
      <c r="C102" s="759" t="s">
        <v>784</v>
      </c>
      <c r="D102" s="759" t="s">
        <v>801</v>
      </c>
      <c r="E102" s="759" t="s">
        <v>754</v>
      </c>
      <c r="F102" s="759" t="s">
        <v>784</v>
      </c>
      <c r="G102" s="759" t="s">
        <v>779</v>
      </c>
      <c r="H102" s="759">
        <v>2012</v>
      </c>
      <c r="I102" s="644" t="s">
        <v>572</v>
      </c>
      <c r="J102" s="644" t="s">
        <v>580</v>
      </c>
      <c r="K102" s="633"/>
      <c r="L102" s="695">
        <v>0</v>
      </c>
      <c r="M102" s="696">
        <v>9.8324999999999996</v>
      </c>
      <c r="N102" s="696">
        <v>9.8324999999999996</v>
      </c>
      <c r="O102" s="696">
        <v>9.8324999999999996</v>
      </c>
      <c r="P102" s="696">
        <v>9.8324999999999996</v>
      </c>
      <c r="Q102" s="696">
        <v>9.8324999999999996</v>
      </c>
      <c r="R102" s="696">
        <v>9.8324999999999996</v>
      </c>
      <c r="S102" s="696">
        <v>9.8324999999999996</v>
      </c>
      <c r="T102" s="696">
        <v>9.8324999999999996</v>
      </c>
      <c r="U102" s="696">
        <v>9.8324999999999996</v>
      </c>
      <c r="V102" s="696">
        <v>9.8324999999999996</v>
      </c>
      <c r="W102" s="696">
        <v>9.8324999999999996</v>
      </c>
      <c r="X102" s="696">
        <v>9.8324999999999996</v>
      </c>
      <c r="Y102" s="696">
        <v>9.8324999999999996</v>
      </c>
      <c r="Z102" s="696">
        <v>9.8324999999999996</v>
      </c>
      <c r="AA102" s="696">
        <v>9.8324999999999996</v>
      </c>
      <c r="AB102" s="696">
        <v>9.8324999999999996</v>
      </c>
      <c r="AC102" s="696">
        <v>9.8324999999999996</v>
      </c>
      <c r="AD102" s="696">
        <v>9.8324999999999996</v>
      </c>
      <c r="AE102" s="696">
        <v>9.8324999999999996</v>
      </c>
      <c r="AF102" s="696">
        <v>9.8324999999999996</v>
      </c>
      <c r="AG102" s="696">
        <v>0</v>
      </c>
      <c r="AH102" s="696">
        <v>0</v>
      </c>
      <c r="AI102" s="696">
        <v>0</v>
      </c>
      <c r="AJ102" s="696">
        <v>0</v>
      </c>
      <c r="AK102" s="696">
        <v>0</v>
      </c>
      <c r="AL102" s="696">
        <v>0</v>
      </c>
      <c r="AM102" s="696">
        <v>0</v>
      </c>
      <c r="AN102" s="696">
        <v>0</v>
      </c>
      <c r="AO102" s="697">
        <v>0</v>
      </c>
      <c r="AP102" s="633"/>
      <c r="AQ102" s="695">
        <v>0</v>
      </c>
      <c r="AR102" s="695">
        <v>8280</v>
      </c>
      <c r="AS102" s="696">
        <v>8280</v>
      </c>
      <c r="AT102" s="696">
        <v>8280</v>
      </c>
      <c r="AU102" s="696">
        <v>8280</v>
      </c>
      <c r="AV102" s="696">
        <v>8280</v>
      </c>
      <c r="AW102" s="696">
        <v>8280</v>
      </c>
      <c r="AX102" s="696">
        <v>8280</v>
      </c>
      <c r="AY102" s="696">
        <v>8280</v>
      </c>
      <c r="AZ102" s="696">
        <v>8280</v>
      </c>
      <c r="BA102" s="696">
        <v>8280</v>
      </c>
      <c r="BB102" s="696">
        <v>8280</v>
      </c>
      <c r="BC102" s="696">
        <v>8280</v>
      </c>
      <c r="BD102" s="696">
        <v>8280</v>
      </c>
      <c r="BE102" s="696">
        <v>8280</v>
      </c>
      <c r="BF102" s="696">
        <v>8280</v>
      </c>
      <c r="BG102" s="696">
        <v>8280</v>
      </c>
      <c r="BH102" s="696">
        <v>8280</v>
      </c>
      <c r="BI102" s="696">
        <v>8280</v>
      </c>
      <c r="BJ102" s="696">
        <v>8280</v>
      </c>
      <c r="BK102" s="696">
        <v>8280</v>
      </c>
      <c r="BL102" s="696">
        <v>0</v>
      </c>
      <c r="BM102" s="696">
        <v>0</v>
      </c>
      <c r="BN102" s="696">
        <v>0</v>
      </c>
      <c r="BO102" s="696">
        <v>0</v>
      </c>
      <c r="BP102" s="696">
        <v>0</v>
      </c>
      <c r="BQ102" s="696">
        <v>0</v>
      </c>
      <c r="BR102" s="696">
        <v>0</v>
      </c>
      <c r="BS102" s="696">
        <v>0</v>
      </c>
      <c r="BT102" s="696">
        <v>0</v>
      </c>
      <c r="BU102" s="163"/>
    </row>
    <row r="103" spans="2:73" ht="15.75">
      <c r="B103" s="764" t="s">
        <v>208</v>
      </c>
      <c r="C103" s="764" t="s">
        <v>490</v>
      </c>
      <c r="D103" s="764" t="s">
        <v>802</v>
      </c>
      <c r="E103" s="764" t="s">
        <v>754</v>
      </c>
      <c r="F103" s="764" t="s">
        <v>782</v>
      </c>
      <c r="G103" s="764" t="s">
        <v>779</v>
      </c>
      <c r="H103" s="764">
        <v>2015</v>
      </c>
      <c r="I103" s="644" t="s">
        <v>573</v>
      </c>
      <c r="J103" s="644" t="s">
        <v>587</v>
      </c>
      <c r="K103" s="633"/>
      <c r="L103" s="695">
        <v>0</v>
      </c>
      <c r="M103" s="696">
        <v>0</v>
      </c>
      <c r="N103" s="696">
        <v>0</v>
      </c>
      <c r="O103" s="696">
        <v>0</v>
      </c>
      <c r="P103" s="696">
        <v>50</v>
      </c>
      <c r="Q103" s="696">
        <v>50</v>
      </c>
      <c r="R103" s="696">
        <v>50</v>
      </c>
      <c r="S103" s="696">
        <v>50</v>
      </c>
      <c r="T103" s="696">
        <v>50</v>
      </c>
      <c r="U103" s="696">
        <v>50</v>
      </c>
      <c r="V103" s="696">
        <v>50</v>
      </c>
      <c r="W103" s="696">
        <v>50</v>
      </c>
      <c r="X103" s="696">
        <v>50</v>
      </c>
      <c r="Y103" s="696">
        <v>50</v>
      </c>
      <c r="Z103" s="696">
        <v>0</v>
      </c>
      <c r="AA103" s="696">
        <v>0</v>
      </c>
      <c r="AB103" s="696">
        <v>0</v>
      </c>
      <c r="AC103" s="696">
        <v>0</v>
      </c>
      <c r="AD103" s="696">
        <v>0</v>
      </c>
      <c r="AE103" s="696">
        <v>0</v>
      </c>
      <c r="AF103" s="696">
        <v>0</v>
      </c>
      <c r="AG103" s="696">
        <v>0</v>
      </c>
      <c r="AH103" s="696">
        <v>0</v>
      </c>
      <c r="AI103" s="696">
        <v>0</v>
      </c>
      <c r="AJ103" s="696">
        <v>0</v>
      </c>
      <c r="AK103" s="696">
        <v>0</v>
      </c>
      <c r="AL103" s="696">
        <v>0</v>
      </c>
      <c r="AM103" s="696">
        <v>0</v>
      </c>
      <c r="AN103" s="696">
        <v>0</v>
      </c>
      <c r="AO103" s="697">
        <v>0</v>
      </c>
      <c r="AP103" s="633"/>
      <c r="AQ103" s="695">
        <v>0</v>
      </c>
      <c r="AR103" s="696">
        <v>0</v>
      </c>
      <c r="AS103" s="696">
        <v>0</v>
      </c>
      <c r="AT103" s="696">
        <v>0</v>
      </c>
      <c r="AU103" s="696">
        <v>770101</v>
      </c>
      <c r="AV103" s="696">
        <v>770101</v>
      </c>
      <c r="AW103" s="696">
        <v>770101</v>
      </c>
      <c r="AX103" s="696">
        <v>770101</v>
      </c>
      <c r="AY103" s="696">
        <v>770101</v>
      </c>
      <c r="AZ103" s="696">
        <v>770101</v>
      </c>
      <c r="BA103" s="696">
        <v>770101</v>
      </c>
      <c r="BB103" s="696">
        <v>770101</v>
      </c>
      <c r="BC103" s="696">
        <v>770101</v>
      </c>
      <c r="BD103" s="696">
        <v>770101</v>
      </c>
      <c r="BE103" s="696">
        <v>0</v>
      </c>
      <c r="BF103" s="696">
        <v>0</v>
      </c>
      <c r="BG103" s="696">
        <v>0</v>
      </c>
      <c r="BH103" s="696">
        <v>0</v>
      </c>
      <c r="BI103" s="696">
        <v>0</v>
      </c>
      <c r="BJ103" s="696">
        <v>0</v>
      </c>
      <c r="BK103" s="696">
        <v>0</v>
      </c>
      <c r="BL103" s="696">
        <v>0</v>
      </c>
      <c r="BM103" s="696">
        <v>0</v>
      </c>
      <c r="BN103" s="696">
        <v>0</v>
      </c>
      <c r="BO103" s="696">
        <v>0</v>
      </c>
      <c r="BP103" s="696">
        <v>0</v>
      </c>
      <c r="BQ103" s="696">
        <v>0</v>
      </c>
      <c r="BR103" s="696">
        <v>0</v>
      </c>
      <c r="BS103" s="696">
        <v>0</v>
      </c>
      <c r="BT103" s="697">
        <v>0</v>
      </c>
      <c r="BU103" s="163"/>
    </row>
    <row r="104" spans="2:73" ht="15.75">
      <c r="B104" s="764" t="s">
        <v>208</v>
      </c>
      <c r="C104" s="764" t="s">
        <v>778</v>
      </c>
      <c r="D104" s="764" t="s">
        <v>97</v>
      </c>
      <c r="E104" s="764" t="s">
        <v>754</v>
      </c>
      <c r="F104" s="764" t="s">
        <v>29</v>
      </c>
      <c r="G104" s="764" t="s">
        <v>779</v>
      </c>
      <c r="H104" s="764">
        <v>2015</v>
      </c>
      <c r="I104" s="644" t="s">
        <v>573</v>
      </c>
      <c r="J104" s="644" t="s">
        <v>587</v>
      </c>
      <c r="K104" s="633"/>
      <c r="L104" s="695">
        <v>0</v>
      </c>
      <c r="M104" s="696">
        <v>0</v>
      </c>
      <c r="N104" s="696">
        <v>0</v>
      </c>
      <c r="O104" s="696">
        <v>0</v>
      </c>
      <c r="P104" s="696">
        <v>10</v>
      </c>
      <c r="Q104" s="696">
        <v>10</v>
      </c>
      <c r="R104" s="696">
        <v>10</v>
      </c>
      <c r="S104" s="696">
        <v>9</v>
      </c>
      <c r="T104" s="696">
        <v>4</v>
      </c>
      <c r="U104" s="696">
        <v>0</v>
      </c>
      <c r="V104" s="696">
        <v>0</v>
      </c>
      <c r="W104" s="696">
        <v>0</v>
      </c>
      <c r="X104" s="696">
        <v>0</v>
      </c>
      <c r="Y104" s="696">
        <v>0</v>
      </c>
      <c r="Z104" s="696">
        <v>0</v>
      </c>
      <c r="AA104" s="696">
        <v>0</v>
      </c>
      <c r="AB104" s="696">
        <v>0</v>
      </c>
      <c r="AC104" s="696">
        <v>0</v>
      </c>
      <c r="AD104" s="696">
        <v>0</v>
      </c>
      <c r="AE104" s="696">
        <v>0</v>
      </c>
      <c r="AF104" s="696">
        <v>0</v>
      </c>
      <c r="AG104" s="696">
        <v>0</v>
      </c>
      <c r="AH104" s="696">
        <v>0</v>
      </c>
      <c r="AI104" s="696">
        <v>0</v>
      </c>
      <c r="AJ104" s="696">
        <v>0</v>
      </c>
      <c r="AK104" s="696">
        <v>0</v>
      </c>
      <c r="AL104" s="696">
        <v>0</v>
      </c>
      <c r="AM104" s="696">
        <v>0</v>
      </c>
      <c r="AN104" s="696">
        <v>0</v>
      </c>
      <c r="AO104" s="697">
        <v>0</v>
      </c>
      <c r="AP104" s="633"/>
      <c r="AQ104" s="695">
        <v>0</v>
      </c>
      <c r="AR104" s="696">
        <v>0</v>
      </c>
      <c r="AS104" s="696">
        <v>0</v>
      </c>
      <c r="AT104" s="696">
        <v>0</v>
      </c>
      <c r="AU104" s="696">
        <v>62028</v>
      </c>
      <c r="AV104" s="696">
        <v>62028</v>
      </c>
      <c r="AW104" s="696">
        <v>62028</v>
      </c>
      <c r="AX104" s="696">
        <v>61193</v>
      </c>
      <c r="AY104" s="696">
        <v>30523</v>
      </c>
      <c r="AZ104" s="696">
        <v>0</v>
      </c>
      <c r="BA104" s="696">
        <v>0</v>
      </c>
      <c r="BB104" s="696">
        <v>0</v>
      </c>
      <c r="BC104" s="696">
        <v>0</v>
      </c>
      <c r="BD104" s="696">
        <v>0</v>
      </c>
      <c r="BE104" s="696">
        <v>0</v>
      </c>
      <c r="BF104" s="696">
        <v>0</v>
      </c>
      <c r="BG104" s="696">
        <v>0</v>
      </c>
      <c r="BH104" s="696">
        <v>0</v>
      </c>
      <c r="BI104" s="696">
        <v>0</v>
      </c>
      <c r="BJ104" s="696">
        <v>0</v>
      </c>
      <c r="BK104" s="696">
        <v>0</v>
      </c>
      <c r="BL104" s="696">
        <v>0</v>
      </c>
      <c r="BM104" s="696">
        <v>0</v>
      </c>
      <c r="BN104" s="696">
        <v>0</v>
      </c>
      <c r="BO104" s="696">
        <v>0</v>
      </c>
      <c r="BP104" s="696">
        <v>0</v>
      </c>
      <c r="BQ104" s="696">
        <v>0</v>
      </c>
      <c r="BR104" s="696">
        <v>0</v>
      </c>
      <c r="BS104" s="696">
        <v>0</v>
      </c>
      <c r="BT104" s="697">
        <v>0</v>
      </c>
      <c r="BU104" s="163"/>
    </row>
    <row r="105" spans="2:73" ht="15.75">
      <c r="B105" s="764" t="s">
        <v>208</v>
      </c>
      <c r="C105" s="764" t="s">
        <v>778</v>
      </c>
      <c r="D105" s="764" t="s">
        <v>95</v>
      </c>
      <c r="E105" s="764" t="s">
        <v>754</v>
      </c>
      <c r="F105" s="764" t="s">
        <v>29</v>
      </c>
      <c r="G105" s="764" t="s">
        <v>779</v>
      </c>
      <c r="H105" s="764">
        <v>2015</v>
      </c>
      <c r="I105" s="644" t="s">
        <v>573</v>
      </c>
      <c r="J105" s="644" t="s">
        <v>587</v>
      </c>
      <c r="K105" s="633"/>
      <c r="L105" s="695">
        <v>0</v>
      </c>
      <c r="M105" s="696">
        <v>0</v>
      </c>
      <c r="N105" s="696">
        <v>0</v>
      </c>
      <c r="O105" s="696">
        <v>0</v>
      </c>
      <c r="P105" s="696">
        <v>21</v>
      </c>
      <c r="Q105" s="696">
        <v>21</v>
      </c>
      <c r="R105" s="696">
        <v>21</v>
      </c>
      <c r="S105" s="696">
        <v>21</v>
      </c>
      <c r="T105" s="696">
        <v>21</v>
      </c>
      <c r="U105" s="696">
        <v>21</v>
      </c>
      <c r="V105" s="696">
        <v>21</v>
      </c>
      <c r="W105" s="696">
        <v>21</v>
      </c>
      <c r="X105" s="696">
        <v>21</v>
      </c>
      <c r="Y105" s="696">
        <v>21</v>
      </c>
      <c r="Z105" s="696">
        <v>18</v>
      </c>
      <c r="AA105" s="696">
        <v>18</v>
      </c>
      <c r="AB105" s="696">
        <v>18</v>
      </c>
      <c r="AC105" s="696">
        <v>18</v>
      </c>
      <c r="AD105" s="696">
        <v>18</v>
      </c>
      <c r="AE105" s="696">
        <v>18</v>
      </c>
      <c r="AF105" s="696">
        <v>7</v>
      </c>
      <c r="AG105" s="696">
        <v>7</v>
      </c>
      <c r="AH105" s="696">
        <v>7</v>
      </c>
      <c r="AI105" s="696">
        <v>7</v>
      </c>
      <c r="AJ105" s="696">
        <v>0</v>
      </c>
      <c r="AK105" s="696">
        <v>0</v>
      </c>
      <c r="AL105" s="696">
        <v>0</v>
      </c>
      <c r="AM105" s="696">
        <v>0</v>
      </c>
      <c r="AN105" s="696">
        <v>0</v>
      </c>
      <c r="AO105" s="697">
        <v>0</v>
      </c>
      <c r="AP105" s="633"/>
      <c r="AQ105" s="698">
        <v>0</v>
      </c>
      <c r="AR105" s="699">
        <v>0</v>
      </c>
      <c r="AS105" s="699">
        <v>0</v>
      </c>
      <c r="AT105" s="699">
        <v>0</v>
      </c>
      <c r="AU105" s="699">
        <v>322695</v>
      </c>
      <c r="AV105" s="699">
        <v>319758</v>
      </c>
      <c r="AW105" s="699">
        <v>319758</v>
      </c>
      <c r="AX105" s="699">
        <v>319758</v>
      </c>
      <c r="AY105" s="699">
        <v>319758</v>
      </c>
      <c r="AZ105" s="699">
        <v>319758</v>
      </c>
      <c r="BA105" s="699">
        <v>319758</v>
      </c>
      <c r="BB105" s="699">
        <v>319689</v>
      </c>
      <c r="BC105" s="699">
        <v>319689</v>
      </c>
      <c r="BD105" s="699">
        <v>319689</v>
      </c>
      <c r="BE105" s="699">
        <v>294941</v>
      </c>
      <c r="BF105" s="699">
        <v>293870</v>
      </c>
      <c r="BG105" s="699">
        <v>293870</v>
      </c>
      <c r="BH105" s="699">
        <v>292853</v>
      </c>
      <c r="BI105" s="699">
        <v>292853</v>
      </c>
      <c r="BJ105" s="699">
        <v>292726</v>
      </c>
      <c r="BK105" s="699">
        <v>109412</v>
      </c>
      <c r="BL105" s="699">
        <v>109412</v>
      </c>
      <c r="BM105" s="699">
        <v>109412</v>
      </c>
      <c r="BN105" s="699">
        <v>109412</v>
      </c>
      <c r="BO105" s="699">
        <v>0</v>
      </c>
      <c r="BP105" s="699">
        <v>0</v>
      </c>
      <c r="BQ105" s="699">
        <v>0</v>
      </c>
      <c r="BR105" s="699">
        <v>0</v>
      </c>
      <c r="BS105" s="699">
        <v>0</v>
      </c>
      <c r="BT105" s="700">
        <v>0</v>
      </c>
      <c r="BU105" s="163"/>
    </row>
    <row r="106" spans="2:73" ht="15.75">
      <c r="B106" s="764" t="s">
        <v>208</v>
      </c>
      <c r="C106" s="764" t="s">
        <v>778</v>
      </c>
      <c r="D106" s="764" t="s">
        <v>96</v>
      </c>
      <c r="E106" s="764" t="s">
        <v>754</v>
      </c>
      <c r="F106" s="764" t="s">
        <v>29</v>
      </c>
      <c r="G106" s="764" t="s">
        <v>779</v>
      </c>
      <c r="H106" s="764">
        <v>2015</v>
      </c>
      <c r="I106" s="644" t="s">
        <v>573</v>
      </c>
      <c r="J106" s="644" t="s">
        <v>587</v>
      </c>
      <c r="K106" s="633"/>
      <c r="L106" s="695">
        <v>0</v>
      </c>
      <c r="M106" s="696">
        <v>0</v>
      </c>
      <c r="N106" s="696">
        <v>0</v>
      </c>
      <c r="O106" s="696">
        <v>0</v>
      </c>
      <c r="P106" s="696">
        <v>40</v>
      </c>
      <c r="Q106" s="696">
        <v>40</v>
      </c>
      <c r="R106" s="696">
        <v>40</v>
      </c>
      <c r="S106" s="696">
        <v>40</v>
      </c>
      <c r="T106" s="696">
        <v>40</v>
      </c>
      <c r="U106" s="696">
        <v>40</v>
      </c>
      <c r="V106" s="696">
        <v>40</v>
      </c>
      <c r="W106" s="696">
        <v>40</v>
      </c>
      <c r="X106" s="696">
        <v>40</v>
      </c>
      <c r="Y106" s="696">
        <v>40</v>
      </c>
      <c r="Z106" s="696">
        <v>33</v>
      </c>
      <c r="AA106" s="696">
        <v>32</v>
      </c>
      <c r="AB106" s="696">
        <v>32</v>
      </c>
      <c r="AC106" s="696">
        <v>31</v>
      </c>
      <c r="AD106" s="696">
        <v>31</v>
      </c>
      <c r="AE106" s="696">
        <v>31</v>
      </c>
      <c r="AF106" s="696">
        <v>12</v>
      </c>
      <c r="AG106" s="696">
        <v>12</v>
      </c>
      <c r="AH106" s="696">
        <v>12</v>
      </c>
      <c r="AI106" s="696">
        <v>12</v>
      </c>
      <c r="AJ106" s="696">
        <v>0</v>
      </c>
      <c r="AK106" s="696">
        <v>0</v>
      </c>
      <c r="AL106" s="696">
        <v>0</v>
      </c>
      <c r="AM106" s="696">
        <v>0</v>
      </c>
      <c r="AN106" s="696">
        <v>0</v>
      </c>
      <c r="AO106" s="697">
        <v>0</v>
      </c>
      <c r="AP106" s="633"/>
      <c r="AQ106" s="692">
        <v>0</v>
      </c>
      <c r="AR106" s="693">
        <v>0</v>
      </c>
      <c r="AS106" s="693">
        <v>0</v>
      </c>
      <c r="AT106" s="693">
        <v>0</v>
      </c>
      <c r="AU106" s="693">
        <v>596157</v>
      </c>
      <c r="AV106" s="693">
        <v>585562</v>
      </c>
      <c r="AW106" s="693">
        <v>585562</v>
      </c>
      <c r="AX106" s="693">
        <v>585562</v>
      </c>
      <c r="AY106" s="693">
        <v>585562</v>
      </c>
      <c r="AZ106" s="693">
        <v>585562</v>
      </c>
      <c r="BA106" s="693">
        <v>585562</v>
      </c>
      <c r="BB106" s="693">
        <v>585255</v>
      </c>
      <c r="BC106" s="693">
        <v>585255</v>
      </c>
      <c r="BD106" s="693">
        <v>585255</v>
      </c>
      <c r="BE106" s="693">
        <v>539689</v>
      </c>
      <c r="BF106" s="693">
        <v>511901</v>
      </c>
      <c r="BG106" s="693">
        <v>511901</v>
      </c>
      <c r="BH106" s="693">
        <v>500890</v>
      </c>
      <c r="BI106" s="693">
        <v>500890</v>
      </c>
      <c r="BJ106" s="693">
        <v>499723</v>
      </c>
      <c r="BK106" s="693">
        <v>185129</v>
      </c>
      <c r="BL106" s="693">
        <v>185129</v>
      </c>
      <c r="BM106" s="693">
        <v>185129</v>
      </c>
      <c r="BN106" s="693">
        <v>185129</v>
      </c>
      <c r="BO106" s="693">
        <v>0</v>
      </c>
      <c r="BP106" s="693">
        <v>0</v>
      </c>
      <c r="BQ106" s="693">
        <v>0</v>
      </c>
      <c r="BR106" s="693">
        <v>0</v>
      </c>
      <c r="BS106" s="693">
        <v>0</v>
      </c>
      <c r="BT106" s="694">
        <v>0</v>
      </c>
      <c r="BU106" s="163"/>
    </row>
    <row r="107" spans="2:73" ht="15.75">
      <c r="B107" s="764" t="s">
        <v>208</v>
      </c>
      <c r="C107" s="764" t="s">
        <v>778</v>
      </c>
      <c r="D107" s="764" t="s">
        <v>674</v>
      </c>
      <c r="E107" s="764" t="s">
        <v>754</v>
      </c>
      <c r="F107" s="764" t="s">
        <v>29</v>
      </c>
      <c r="G107" s="764" t="s">
        <v>779</v>
      </c>
      <c r="H107" s="764">
        <v>2015</v>
      </c>
      <c r="I107" s="644" t="s">
        <v>573</v>
      </c>
      <c r="J107" s="644" t="s">
        <v>587</v>
      </c>
      <c r="K107" s="633"/>
      <c r="L107" s="695">
        <v>0</v>
      </c>
      <c r="M107" s="696">
        <v>0</v>
      </c>
      <c r="N107" s="696">
        <v>0</v>
      </c>
      <c r="O107" s="696">
        <v>0</v>
      </c>
      <c r="P107" s="696">
        <v>204</v>
      </c>
      <c r="Q107" s="696">
        <v>204</v>
      </c>
      <c r="R107" s="696">
        <v>204</v>
      </c>
      <c r="S107" s="696">
        <v>204</v>
      </c>
      <c r="T107" s="696">
        <v>204</v>
      </c>
      <c r="U107" s="696">
        <v>204</v>
      </c>
      <c r="V107" s="696">
        <v>204</v>
      </c>
      <c r="W107" s="696">
        <v>204</v>
      </c>
      <c r="X107" s="696">
        <v>204</v>
      </c>
      <c r="Y107" s="696">
        <v>204</v>
      </c>
      <c r="Z107" s="696">
        <v>204</v>
      </c>
      <c r="AA107" s="696">
        <v>204</v>
      </c>
      <c r="AB107" s="696">
        <v>204</v>
      </c>
      <c r="AC107" s="696">
        <v>204</v>
      </c>
      <c r="AD107" s="696">
        <v>204</v>
      </c>
      <c r="AE107" s="696">
        <v>204</v>
      </c>
      <c r="AF107" s="696">
        <v>204</v>
      </c>
      <c r="AG107" s="696">
        <v>204</v>
      </c>
      <c r="AH107" s="696">
        <v>184</v>
      </c>
      <c r="AI107" s="696">
        <v>0</v>
      </c>
      <c r="AJ107" s="696">
        <v>0</v>
      </c>
      <c r="AK107" s="696">
        <v>0</v>
      </c>
      <c r="AL107" s="696">
        <v>0</v>
      </c>
      <c r="AM107" s="696">
        <v>0</v>
      </c>
      <c r="AN107" s="696">
        <v>0</v>
      </c>
      <c r="AO107" s="697">
        <v>0</v>
      </c>
      <c r="AP107" s="633"/>
      <c r="AQ107" s="695">
        <v>0</v>
      </c>
      <c r="AR107" s="696">
        <v>0</v>
      </c>
      <c r="AS107" s="696">
        <v>0</v>
      </c>
      <c r="AT107" s="696">
        <v>0</v>
      </c>
      <c r="AU107" s="696">
        <v>387380</v>
      </c>
      <c r="AV107" s="696">
        <v>387380</v>
      </c>
      <c r="AW107" s="696">
        <v>387380</v>
      </c>
      <c r="AX107" s="696">
        <v>387380</v>
      </c>
      <c r="AY107" s="696">
        <v>387380</v>
      </c>
      <c r="AZ107" s="696">
        <v>387380</v>
      </c>
      <c r="BA107" s="696">
        <v>387380</v>
      </c>
      <c r="BB107" s="696">
        <v>387380</v>
      </c>
      <c r="BC107" s="696">
        <v>387380</v>
      </c>
      <c r="BD107" s="696">
        <v>387380</v>
      </c>
      <c r="BE107" s="696">
        <v>387380</v>
      </c>
      <c r="BF107" s="696">
        <v>387380</v>
      </c>
      <c r="BG107" s="696">
        <v>387380</v>
      </c>
      <c r="BH107" s="696">
        <v>387380</v>
      </c>
      <c r="BI107" s="696">
        <v>387380</v>
      </c>
      <c r="BJ107" s="696">
        <v>387380</v>
      </c>
      <c r="BK107" s="696">
        <v>387380</v>
      </c>
      <c r="BL107" s="696">
        <v>387380</v>
      </c>
      <c r="BM107" s="696">
        <v>369404</v>
      </c>
      <c r="BN107" s="696">
        <v>0</v>
      </c>
      <c r="BO107" s="696">
        <v>0</v>
      </c>
      <c r="BP107" s="696">
        <v>0</v>
      </c>
      <c r="BQ107" s="696">
        <v>0</v>
      </c>
      <c r="BR107" s="696">
        <v>0</v>
      </c>
      <c r="BS107" s="696">
        <v>0</v>
      </c>
      <c r="BT107" s="697">
        <v>0</v>
      </c>
      <c r="BU107" s="163"/>
    </row>
    <row r="108" spans="2:73" ht="15.75">
      <c r="B108" s="764" t="s">
        <v>208</v>
      </c>
      <c r="C108" s="764" t="s">
        <v>780</v>
      </c>
      <c r="D108" s="764" t="s">
        <v>100</v>
      </c>
      <c r="E108" s="764" t="s">
        <v>754</v>
      </c>
      <c r="F108" s="764" t="s">
        <v>782</v>
      </c>
      <c r="G108" s="764" t="s">
        <v>779</v>
      </c>
      <c r="H108" s="764">
        <v>2015</v>
      </c>
      <c r="I108" s="644" t="s">
        <v>573</v>
      </c>
      <c r="J108" s="644" t="s">
        <v>587</v>
      </c>
      <c r="K108" s="633"/>
      <c r="L108" s="695">
        <v>0</v>
      </c>
      <c r="M108" s="696">
        <v>0</v>
      </c>
      <c r="N108" s="696">
        <v>0</v>
      </c>
      <c r="O108" s="696">
        <v>0</v>
      </c>
      <c r="P108" s="696">
        <v>308</v>
      </c>
      <c r="Q108" s="696">
        <v>308</v>
      </c>
      <c r="R108" s="696">
        <v>297</v>
      </c>
      <c r="S108" s="696">
        <v>297</v>
      </c>
      <c r="T108" s="696">
        <v>297</v>
      </c>
      <c r="U108" s="696">
        <v>297</v>
      </c>
      <c r="V108" s="696">
        <v>290</v>
      </c>
      <c r="W108" s="696">
        <v>290</v>
      </c>
      <c r="X108" s="696">
        <v>289</v>
      </c>
      <c r="Y108" s="696">
        <v>265</v>
      </c>
      <c r="Z108" s="696">
        <v>204</v>
      </c>
      <c r="AA108" s="696">
        <v>203</v>
      </c>
      <c r="AB108" s="696">
        <v>174</v>
      </c>
      <c r="AC108" s="696">
        <v>139</v>
      </c>
      <c r="AD108" s="696">
        <v>139</v>
      </c>
      <c r="AE108" s="696">
        <v>108</v>
      </c>
      <c r="AF108" s="696">
        <v>51</v>
      </c>
      <c r="AG108" s="696">
        <v>51</v>
      </c>
      <c r="AH108" s="696">
        <v>51</v>
      </c>
      <c r="AI108" s="696">
        <v>51</v>
      </c>
      <c r="AJ108" s="696">
        <v>0</v>
      </c>
      <c r="AK108" s="696">
        <v>0</v>
      </c>
      <c r="AL108" s="696">
        <v>0</v>
      </c>
      <c r="AM108" s="696">
        <v>0</v>
      </c>
      <c r="AN108" s="696">
        <v>0</v>
      </c>
      <c r="AO108" s="697">
        <v>0</v>
      </c>
      <c r="AP108" s="633"/>
      <c r="AQ108" s="695">
        <v>0</v>
      </c>
      <c r="AR108" s="696">
        <v>0</v>
      </c>
      <c r="AS108" s="696">
        <v>0</v>
      </c>
      <c r="AT108" s="696">
        <v>0</v>
      </c>
      <c r="AU108" s="696">
        <v>5333302</v>
      </c>
      <c r="AV108" s="696">
        <v>5333302</v>
      </c>
      <c r="AW108" s="696">
        <v>5298190</v>
      </c>
      <c r="AX108" s="696">
        <v>5298190</v>
      </c>
      <c r="AY108" s="696">
        <v>5298190</v>
      </c>
      <c r="AZ108" s="696">
        <v>5298190</v>
      </c>
      <c r="BA108" s="696">
        <v>5252067</v>
      </c>
      <c r="BB108" s="696">
        <v>5252067</v>
      </c>
      <c r="BC108" s="696">
        <v>5087206</v>
      </c>
      <c r="BD108" s="696">
        <v>4874162</v>
      </c>
      <c r="BE108" s="696">
        <v>3913369</v>
      </c>
      <c r="BF108" s="696">
        <v>3476202</v>
      </c>
      <c r="BG108" s="696">
        <v>817957</v>
      </c>
      <c r="BH108" s="696">
        <v>705979</v>
      </c>
      <c r="BI108" s="696">
        <v>705979</v>
      </c>
      <c r="BJ108" s="696">
        <v>511737</v>
      </c>
      <c r="BK108" s="696">
        <v>136197</v>
      </c>
      <c r="BL108" s="696">
        <v>136197</v>
      </c>
      <c r="BM108" s="696">
        <v>136197</v>
      </c>
      <c r="BN108" s="696">
        <v>136197</v>
      </c>
      <c r="BO108" s="696">
        <v>0</v>
      </c>
      <c r="BP108" s="696">
        <v>0</v>
      </c>
      <c r="BQ108" s="696">
        <v>0</v>
      </c>
      <c r="BR108" s="696">
        <v>0</v>
      </c>
      <c r="BS108" s="696">
        <v>0</v>
      </c>
      <c r="BT108" s="697">
        <v>0</v>
      </c>
      <c r="BU108" s="163"/>
    </row>
    <row r="109" spans="2:73" ht="15.75">
      <c r="B109" s="764" t="s">
        <v>208</v>
      </c>
      <c r="C109" s="764" t="s">
        <v>780</v>
      </c>
      <c r="D109" s="764" t="s">
        <v>101</v>
      </c>
      <c r="E109" s="764" t="s">
        <v>754</v>
      </c>
      <c r="F109" s="764" t="s">
        <v>782</v>
      </c>
      <c r="G109" s="764" t="s">
        <v>779</v>
      </c>
      <c r="H109" s="764">
        <v>2015</v>
      </c>
      <c r="I109" s="644" t="s">
        <v>573</v>
      </c>
      <c r="J109" s="644" t="s">
        <v>587</v>
      </c>
      <c r="K109" s="633"/>
      <c r="L109" s="695">
        <v>0</v>
      </c>
      <c r="M109" s="696">
        <v>0</v>
      </c>
      <c r="N109" s="696">
        <v>0</v>
      </c>
      <c r="O109" s="696">
        <v>0</v>
      </c>
      <c r="P109" s="696">
        <v>66</v>
      </c>
      <c r="Q109" s="696">
        <v>57</v>
      </c>
      <c r="R109" s="696">
        <v>38</v>
      </c>
      <c r="S109" s="696">
        <v>38</v>
      </c>
      <c r="T109" s="696">
        <v>38</v>
      </c>
      <c r="U109" s="696">
        <v>38</v>
      </c>
      <c r="V109" s="696">
        <v>38</v>
      </c>
      <c r="W109" s="696">
        <v>38</v>
      </c>
      <c r="X109" s="696">
        <v>38</v>
      </c>
      <c r="Y109" s="696">
        <v>38</v>
      </c>
      <c r="Z109" s="696">
        <v>37</v>
      </c>
      <c r="AA109" s="696">
        <v>11</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3"/>
      <c r="AQ109" s="695">
        <v>0</v>
      </c>
      <c r="AR109" s="696">
        <v>0</v>
      </c>
      <c r="AS109" s="696">
        <v>0</v>
      </c>
      <c r="AT109" s="696">
        <v>0</v>
      </c>
      <c r="AU109" s="696">
        <v>278584</v>
      </c>
      <c r="AV109" s="696">
        <v>239362</v>
      </c>
      <c r="AW109" s="696">
        <v>167643</v>
      </c>
      <c r="AX109" s="696">
        <v>167643</v>
      </c>
      <c r="AY109" s="696">
        <v>167643</v>
      </c>
      <c r="AZ109" s="696">
        <v>167643</v>
      </c>
      <c r="BA109" s="696">
        <v>167643</v>
      </c>
      <c r="BB109" s="696">
        <v>167643</v>
      </c>
      <c r="BC109" s="696">
        <v>167643</v>
      </c>
      <c r="BD109" s="696">
        <v>167643</v>
      </c>
      <c r="BE109" s="696">
        <v>166147</v>
      </c>
      <c r="BF109" s="696">
        <v>38934</v>
      </c>
      <c r="BG109" s="696">
        <v>0</v>
      </c>
      <c r="BH109" s="696">
        <v>0</v>
      </c>
      <c r="BI109" s="696">
        <v>0</v>
      </c>
      <c r="BJ109" s="696">
        <v>0</v>
      </c>
      <c r="BK109" s="696">
        <v>0</v>
      </c>
      <c r="BL109" s="696">
        <v>0</v>
      </c>
      <c r="BM109" s="696">
        <v>0</v>
      </c>
      <c r="BN109" s="696">
        <v>0</v>
      </c>
      <c r="BO109" s="696">
        <v>0</v>
      </c>
      <c r="BP109" s="696">
        <v>0</v>
      </c>
      <c r="BQ109" s="696">
        <v>0</v>
      </c>
      <c r="BR109" s="696">
        <v>0</v>
      </c>
      <c r="BS109" s="696">
        <v>0</v>
      </c>
      <c r="BT109" s="697">
        <v>0</v>
      </c>
      <c r="BU109" s="163"/>
    </row>
    <row r="110" spans="2:73" ht="15.75">
      <c r="B110" s="764" t="s">
        <v>208</v>
      </c>
      <c r="C110" s="759" t="s">
        <v>784</v>
      </c>
      <c r="D110" s="759" t="s">
        <v>104</v>
      </c>
      <c r="E110" s="759" t="s">
        <v>754</v>
      </c>
      <c r="F110" s="759" t="s">
        <v>784</v>
      </c>
      <c r="G110" s="759" t="s">
        <v>779</v>
      </c>
      <c r="H110" s="759">
        <v>2015</v>
      </c>
      <c r="I110" s="644" t="s">
        <v>573</v>
      </c>
      <c r="J110" s="644" t="s">
        <v>587</v>
      </c>
      <c r="K110" s="633"/>
      <c r="L110" s="695">
        <v>0</v>
      </c>
      <c r="M110" s="696">
        <v>0</v>
      </c>
      <c r="N110" s="696">
        <v>0</v>
      </c>
      <c r="O110" s="696">
        <v>0</v>
      </c>
      <c r="P110" s="696">
        <v>19</v>
      </c>
      <c r="Q110" s="696">
        <v>19</v>
      </c>
      <c r="R110" s="696">
        <v>19</v>
      </c>
      <c r="S110" s="696">
        <v>19</v>
      </c>
      <c r="T110" s="696">
        <v>19</v>
      </c>
      <c r="U110" s="696">
        <v>19</v>
      </c>
      <c r="V110" s="696">
        <v>19</v>
      </c>
      <c r="W110" s="696">
        <v>19</v>
      </c>
      <c r="X110" s="696">
        <v>19</v>
      </c>
      <c r="Y110" s="696">
        <v>19</v>
      </c>
      <c r="Z110" s="696">
        <v>0</v>
      </c>
      <c r="AA110" s="696">
        <v>0</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3"/>
      <c r="AQ110" s="695">
        <v>0</v>
      </c>
      <c r="AR110" s="696">
        <v>0</v>
      </c>
      <c r="AS110" s="696">
        <v>0</v>
      </c>
      <c r="AT110" s="696">
        <v>0</v>
      </c>
      <c r="AU110" s="696">
        <v>164500</v>
      </c>
      <c r="AV110" s="696">
        <v>164500</v>
      </c>
      <c r="AW110" s="696">
        <v>164500</v>
      </c>
      <c r="AX110" s="696">
        <v>164500</v>
      </c>
      <c r="AY110" s="696">
        <v>164500</v>
      </c>
      <c r="AZ110" s="696">
        <v>164500</v>
      </c>
      <c r="BA110" s="696">
        <v>164500</v>
      </c>
      <c r="BB110" s="696">
        <v>164500</v>
      </c>
      <c r="BC110" s="696">
        <v>164500</v>
      </c>
      <c r="BD110" s="696">
        <v>164500</v>
      </c>
      <c r="BE110" s="696">
        <v>0</v>
      </c>
      <c r="BF110" s="696">
        <v>0</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75">
      <c r="B111" s="764" t="s">
        <v>208</v>
      </c>
      <c r="C111" s="759" t="s">
        <v>784</v>
      </c>
      <c r="D111" s="759" t="s">
        <v>106</v>
      </c>
      <c r="E111" s="759" t="s">
        <v>754</v>
      </c>
      <c r="F111" s="759" t="s">
        <v>784</v>
      </c>
      <c r="G111" s="759" t="s">
        <v>779</v>
      </c>
      <c r="H111" s="759">
        <v>2015</v>
      </c>
      <c r="I111" s="644" t="s">
        <v>573</v>
      </c>
      <c r="J111" s="644" t="s">
        <v>587</v>
      </c>
      <c r="K111" s="633"/>
      <c r="L111" s="695">
        <v>0</v>
      </c>
      <c r="M111" s="696">
        <v>0</v>
      </c>
      <c r="N111" s="696">
        <v>0</v>
      </c>
      <c r="O111" s="696">
        <v>0</v>
      </c>
      <c r="P111" s="696">
        <v>8</v>
      </c>
      <c r="Q111" s="696">
        <v>8</v>
      </c>
      <c r="R111" s="696">
        <v>8</v>
      </c>
      <c r="S111" s="696">
        <v>8</v>
      </c>
      <c r="T111" s="696">
        <v>8</v>
      </c>
      <c r="U111" s="696">
        <v>8</v>
      </c>
      <c r="V111" s="696">
        <v>8</v>
      </c>
      <c r="W111" s="696">
        <v>8</v>
      </c>
      <c r="X111" s="696">
        <v>6</v>
      </c>
      <c r="Y111" s="696">
        <v>6</v>
      </c>
      <c r="Z111" s="696">
        <v>0</v>
      </c>
      <c r="AA111" s="696">
        <v>0</v>
      </c>
      <c r="AB111" s="696">
        <v>0</v>
      </c>
      <c r="AC111" s="696">
        <v>0</v>
      </c>
      <c r="AD111" s="696">
        <v>0</v>
      </c>
      <c r="AE111" s="696">
        <v>0</v>
      </c>
      <c r="AF111" s="696">
        <v>0</v>
      </c>
      <c r="AG111" s="696">
        <v>0</v>
      </c>
      <c r="AH111" s="696">
        <v>0</v>
      </c>
      <c r="AI111" s="696">
        <v>0</v>
      </c>
      <c r="AJ111" s="696">
        <v>0</v>
      </c>
      <c r="AK111" s="696">
        <v>0</v>
      </c>
      <c r="AL111" s="696">
        <v>0</v>
      </c>
      <c r="AM111" s="696">
        <v>0</v>
      </c>
      <c r="AN111" s="696">
        <v>0</v>
      </c>
      <c r="AO111" s="697">
        <v>0</v>
      </c>
      <c r="AP111" s="633"/>
      <c r="AQ111" s="695">
        <v>0</v>
      </c>
      <c r="AR111" s="696">
        <v>0</v>
      </c>
      <c r="AS111" s="696">
        <v>0</v>
      </c>
      <c r="AT111" s="696">
        <v>0</v>
      </c>
      <c r="AU111" s="696">
        <v>22293</v>
      </c>
      <c r="AV111" s="696">
        <v>22293</v>
      </c>
      <c r="AW111" s="696">
        <v>22293</v>
      </c>
      <c r="AX111" s="696">
        <v>22293</v>
      </c>
      <c r="AY111" s="696">
        <v>22293</v>
      </c>
      <c r="AZ111" s="696">
        <v>22293</v>
      </c>
      <c r="BA111" s="696">
        <v>22293</v>
      </c>
      <c r="BB111" s="696">
        <v>22293</v>
      </c>
      <c r="BC111" s="696">
        <v>20201</v>
      </c>
      <c r="BD111" s="696">
        <v>20201</v>
      </c>
      <c r="BE111" s="696">
        <v>0</v>
      </c>
      <c r="BF111" s="696">
        <v>0</v>
      </c>
      <c r="BG111" s="696">
        <v>0</v>
      </c>
      <c r="BH111" s="696">
        <v>0</v>
      </c>
      <c r="BI111" s="696">
        <v>0</v>
      </c>
      <c r="BJ111" s="696">
        <v>0</v>
      </c>
      <c r="BK111" s="696">
        <v>0</v>
      </c>
      <c r="BL111" s="696">
        <v>0</v>
      </c>
      <c r="BM111" s="696">
        <v>0</v>
      </c>
      <c r="BN111" s="696">
        <v>0</v>
      </c>
      <c r="BO111" s="696">
        <v>0</v>
      </c>
      <c r="BP111" s="696">
        <v>0</v>
      </c>
      <c r="BQ111" s="696">
        <v>0</v>
      </c>
      <c r="BR111" s="696">
        <v>0</v>
      </c>
      <c r="BS111" s="696">
        <v>0</v>
      </c>
      <c r="BT111" s="697">
        <v>0</v>
      </c>
      <c r="BU111" s="163"/>
    </row>
    <row r="112" spans="2:73">
      <c r="B112" s="764" t="s">
        <v>208</v>
      </c>
      <c r="C112" s="759" t="s">
        <v>490</v>
      </c>
      <c r="D112" s="759" t="s">
        <v>108</v>
      </c>
      <c r="E112" s="759" t="s">
        <v>754</v>
      </c>
      <c r="F112" s="759" t="s">
        <v>29</v>
      </c>
      <c r="G112" s="759" t="s">
        <v>779</v>
      </c>
      <c r="H112" s="759">
        <v>2015</v>
      </c>
      <c r="I112" s="644" t="s">
        <v>573</v>
      </c>
      <c r="J112" s="644" t="s">
        <v>587</v>
      </c>
      <c r="K112" s="633"/>
      <c r="L112" s="695">
        <v>0</v>
      </c>
      <c r="M112" s="696">
        <v>0</v>
      </c>
      <c r="N112" s="696">
        <v>0</v>
      </c>
      <c r="O112" s="696">
        <v>0</v>
      </c>
      <c r="P112" s="696">
        <v>6</v>
      </c>
      <c r="Q112" s="696">
        <v>6</v>
      </c>
      <c r="R112" s="696">
        <v>6</v>
      </c>
      <c r="S112" s="696">
        <v>6</v>
      </c>
      <c r="T112" s="696">
        <v>6</v>
      </c>
      <c r="U112" s="696">
        <v>6</v>
      </c>
      <c r="V112" s="696">
        <v>6</v>
      </c>
      <c r="W112" s="696">
        <v>6</v>
      </c>
      <c r="X112" s="696">
        <v>5</v>
      </c>
      <c r="Y112" s="696">
        <v>5</v>
      </c>
      <c r="Z112" s="696">
        <v>5</v>
      </c>
      <c r="AA112" s="696">
        <v>5</v>
      </c>
      <c r="AB112" s="696">
        <v>5</v>
      </c>
      <c r="AC112" s="696">
        <v>5</v>
      </c>
      <c r="AD112" s="696">
        <v>1</v>
      </c>
      <c r="AE112" s="696">
        <v>1</v>
      </c>
      <c r="AF112" s="696">
        <v>1</v>
      </c>
      <c r="AG112" s="696">
        <v>1</v>
      </c>
      <c r="AH112" s="696">
        <v>1</v>
      </c>
      <c r="AI112" s="696">
        <v>1</v>
      </c>
      <c r="AJ112" s="696">
        <v>0</v>
      </c>
      <c r="AK112" s="696">
        <v>0</v>
      </c>
      <c r="AL112" s="696">
        <v>0</v>
      </c>
      <c r="AM112" s="696">
        <v>0</v>
      </c>
      <c r="AN112" s="696">
        <v>0</v>
      </c>
      <c r="AO112" s="697">
        <v>0</v>
      </c>
      <c r="AP112" s="633"/>
      <c r="AQ112" s="695">
        <v>0</v>
      </c>
      <c r="AR112" s="696">
        <v>0</v>
      </c>
      <c r="AS112" s="696">
        <v>0</v>
      </c>
      <c r="AT112" s="696">
        <v>0</v>
      </c>
      <c r="AU112" s="696">
        <v>45402</v>
      </c>
      <c r="AV112" s="696">
        <v>41348</v>
      </c>
      <c r="AW112" s="696">
        <v>40659</v>
      </c>
      <c r="AX112" s="696">
        <v>39969</v>
      </c>
      <c r="AY112" s="696">
        <v>39900</v>
      </c>
      <c r="AZ112" s="696">
        <v>39900</v>
      </c>
      <c r="BA112" s="696">
        <v>39900</v>
      </c>
      <c r="BB112" s="696">
        <v>39300</v>
      </c>
      <c r="BC112" s="696">
        <v>32870</v>
      </c>
      <c r="BD112" s="696">
        <v>32484</v>
      </c>
      <c r="BE112" s="696">
        <v>32275</v>
      </c>
      <c r="BF112" s="696">
        <v>32275</v>
      </c>
      <c r="BG112" s="696">
        <v>32044</v>
      </c>
      <c r="BH112" s="696">
        <v>32044</v>
      </c>
      <c r="BI112" s="696">
        <v>4776</v>
      </c>
      <c r="BJ112" s="696">
        <v>4570</v>
      </c>
      <c r="BK112" s="696">
        <v>4570</v>
      </c>
      <c r="BL112" s="696">
        <v>4570</v>
      </c>
      <c r="BM112" s="696">
        <v>4570</v>
      </c>
      <c r="BN112" s="696">
        <v>4570</v>
      </c>
      <c r="BO112" s="696">
        <v>2141</v>
      </c>
      <c r="BP112" s="696">
        <v>0</v>
      </c>
      <c r="BQ112" s="696">
        <v>0</v>
      </c>
      <c r="BR112" s="696">
        <v>0</v>
      </c>
      <c r="BS112" s="696">
        <v>0</v>
      </c>
      <c r="BT112" s="697">
        <v>0</v>
      </c>
    </row>
    <row r="113" spans="2:73">
      <c r="B113" s="764" t="s">
        <v>208</v>
      </c>
      <c r="C113" s="759" t="s">
        <v>778</v>
      </c>
      <c r="D113" s="759" t="s">
        <v>95</v>
      </c>
      <c r="E113" s="759" t="s">
        <v>754</v>
      </c>
      <c r="F113" s="759" t="s">
        <v>782</v>
      </c>
      <c r="G113" s="759" t="s">
        <v>779</v>
      </c>
      <c r="H113" s="759">
        <v>2015</v>
      </c>
      <c r="I113" s="644" t="s">
        <v>574</v>
      </c>
      <c r="J113" s="644" t="s">
        <v>580</v>
      </c>
      <c r="K113" s="633"/>
      <c r="L113" s="695">
        <v>0</v>
      </c>
      <c r="M113" s="696">
        <v>0</v>
      </c>
      <c r="N113" s="696">
        <v>0</v>
      </c>
      <c r="O113" s="696">
        <v>0</v>
      </c>
      <c r="P113" s="696">
        <v>3</v>
      </c>
      <c r="Q113" s="696">
        <v>3</v>
      </c>
      <c r="R113" s="696">
        <v>3</v>
      </c>
      <c r="S113" s="696">
        <v>3</v>
      </c>
      <c r="T113" s="696">
        <v>3</v>
      </c>
      <c r="U113" s="696">
        <v>3</v>
      </c>
      <c r="V113" s="696">
        <v>3</v>
      </c>
      <c r="W113" s="696">
        <v>3</v>
      </c>
      <c r="X113" s="696">
        <v>3</v>
      </c>
      <c r="Y113" s="696">
        <v>3</v>
      </c>
      <c r="Z113" s="696">
        <v>3</v>
      </c>
      <c r="AA113" s="696">
        <v>3</v>
      </c>
      <c r="AB113" s="696">
        <v>3</v>
      </c>
      <c r="AC113" s="696">
        <v>3</v>
      </c>
      <c r="AD113" s="696">
        <v>3</v>
      </c>
      <c r="AE113" s="696">
        <v>3</v>
      </c>
      <c r="AF113" s="696">
        <v>2</v>
      </c>
      <c r="AG113" s="696">
        <v>2</v>
      </c>
      <c r="AH113" s="696">
        <v>2</v>
      </c>
      <c r="AI113" s="696">
        <v>2</v>
      </c>
      <c r="AJ113" s="696">
        <v>0</v>
      </c>
      <c r="AK113" s="696">
        <v>0</v>
      </c>
      <c r="AL113" s="696">
        <v>0</v>
      </c>
      <c r="AM113" s="696">
        <v>0</v>
      </c>
      <c r="AN113" s="696">
        <v>0</v>
      </c>
      <c r="AO113" s="697">
        <v>0</v>
      </c>
      <c r="AP113" s="633"/>
      <c r="AQ113" s="695">
        <v>0</v>
      </c>
      <c r="AR113" s="696">
        <v>0</v>
      </c>
      <c r="AS113" s="696">
        <v>0</v>
      </c>
      <c r="AT113" s="696">
        <v>0</v>
      </c>
      <c r="AU113" s="696">
        <v>53894</v>
      </c>
      <c r="AV113" s="696">
        <v>53119</v>
      </c>
      <c r="AW113" s="696">
        <v>53119</v>
      </c>
      <c r="AX113" s="696">
        <v>53119</v>
      </c>
      <c r="AY113" s="696">
        <v>53119</v>
      </c>
      <c r="AZ113" s="696">
        <v>53119</v>
      </c>
      <c r="BA113" s="696">
        <v>53119</v>
      </c>
      <c r="BB113" s="696">
        <v>53097</v>
      </c>
      <c r="BC113" s="696">
        <v>53097</v>
      </c>
      <c r="BD113" s="696">
        <v>53097</v>
      </c>
      <c r="BE113" s="696">
        <v>51777</v>
      </c>
      <c r="BF113" s="696">
        <v>51719</v>
      </c>
      <c r="BG113" s="696">
        <v>51719</v>
      </c>
      <c r="BH113" s="696">
        <v>51600</v>
      </c>
      <c r="BI113" s="696">
        <v>51600</v>
      </c>
      <c r="BJ113" s="696">
        <v>51506</v>
      </c>
      <c r="BK113" s="696">
        <v>26693</v>
      </c>
      <c r="BL113" s="696">
        <v>26693</v>
      </c>
      <c r="BM113" s="696">
        <v>26693</v>
      </c>
      <c r="BN113" s="696">
        <v>26693</v>
      </c>
      <c r="BO113" s="696">
        <v>0</v>
      </c>
      <c r="BP113" s="696">
        <v>0</v>
      </c>
      <c r="BQ113" s="696">
        <v>0</v>
      </c>
      <c r="BR113" s="696">
        <v>0</v>
      </c>
      <c r="BS113" s="696">
        <v>0</v>
      </c>
      <c r="BT113" s="697">
        <v>0</v>
      </c>
    </row>
    <row r="114" spans="2:73">
      <c r="B114" s="764" t="s">
        <v>208</v>
      </c>
      <c r="C114" s="759" t="s">
        <v>778</v>
      </c>
      <c r="D114" s="759" t="s">
        <v>96</v>
      </c>
      <c r="E114" s="759" t="s">
        <v>754</v>
      </c>
      <c r="F114" s="759" t="s">
        <v>29</v>
      </c>
      <c r="G114" s="759" t="s">
        <v>779</v>
      </c>
      <c r="H114" s="759">
        <v>2015</v>
      </c>
      <c r="I114" s="644" t="s">
        <v>574</v>
      </c>
      <c r="J114" s="644" t="s">
        <v>580</v>
      </c>
      <c r="K114" s="633"/>
      <c r="L114" s="695">
        <v>0</v>
      </c>
      <c r="M114" s="696">
        <v>0</v>
      </c>
      <c r="N114" s="696">
        <v>0</v>
      </c>
      <c r="O114" s="696">
        <v>0</v>
      </c>
      <c r="P114" s="696">
        <v>0</v>
      </c>
      <c r="Q114" s="696">
        <v>0</v>
      </c>
      <c r="R114" s="696">
        <v>0</v>
      </c>
      <c r="S114" s="696">
        <v>0</v>
      </c>
      <c r="T114" s="696">
        <v>0</v>
      </c>
      <c r="U114" s="696">
        <v>0</v>
      </c>
      <c r="V114" s="696">
        <v>0</v>
      </c>
      <c r="W114" s="696">
        <v>0</v>
      </c>
      <c r="X114" s="696">
        <v>0</v>
      </c>
      <c r="Y114" s="696">
        <v>0</v>
      </c>
      <c r="Z114" s="696">
        <v>0</v>
      </c>
      <c r="AA114" s="696">
        <v>0</v>
      </c>
      <c r="AB114" s="696">
        <v>0</v>
      </c>
      <c r="AC114" s="696">
        <v>0</v>
      </c>
      <c r="AD114" s="696">
        <v>0</v>
      </c>
      <c r="AE114" s="696">
        <v>0</v>
      </c>
      <c r="AF114" s="696">
        <v>0</v>
      </c>
      <c r="AG114" s="696">
        <v>0</v>
      </c>
      <c r="AH114" s="696">
        <v>0</v>
      </c>
      <c r="AI114" s="696">
        <v>0</v>
      </c>
      <c r="AJ114" s="696">
        <v>0</v>
      </c>
      <c r="AK114" s="696">
        <v>0</v>
      </c>
      <c r="AL114" s="696">
        <v>0</v>
      </c>
      <c r="AM114" s="696">
        <v>0</v>
      </c>
      <c r="AN114" s="696">
        <v>0</v>
      </c>
      <c r="AO114" s="697">
        <v>0</v>
      </c>
      <c r="AP114" s="633"/>
      <c r="AQ114" s="695">
        <v>0</v>
      </c>
      <c r="AR114" s="696">
        <v>0</v>
      </c>
      <c r="AS114" s="696">
        <v>0</v>
      </c>
      <c r="AT114" s="696">
        <v>0</v>
      </c>
      <c r="AU114" s="696">
        <v>6166</v>
      </c>
      <c r="AV114" s="696">
        <v>6094</v>
      </c>
      <c r="AW114" s="696">
        <v>6094</v>
      </c>
      <c r="AX114" s="696">
        <v>6094</v>
      </c>
      <c r="AY114" s="696">
        <v>6094</v>
      </c>
      <c r="AZ114" s="696">
        <v>6094</v>
      </c>
      <c r="BA114" s="696">
        <v>6094</v>
      </c>
      <c r="BB114" s="696">
        <v>6079</v>
      </c>
      <c r="BC114" s="696">
        <v>6079</v>
      </c>
      <c r="BD114" s="696">
        <v>6079</v>
      </c>
      <c r="BE114" s="696">
        <v>5156</v>
      </c>
      <c r="BF114" s="696">
        <v>5113</v>
      </c>
      <c r="BG114" s="696">
        <v>5113</v>
      </c>
      <c r="BH114" s="696">
        <v>4956</v>
      </c>
      <c r="BI114" s="696">
        <v>4956</v>
      </c>
      <c r="BJ114" s="696">
        <v>4938</v>
      </c>
      <c r="BK114" s="696">
        <v>2063</v>
      </c>
      <c r="BL114" s="696">
        <v>2063</v>
      </c>
      <c r="BM114" s="696">
        <v>2063</v>
      </c>
      <c r="BN114" s="696">
        <v>2063</v>
      </c>
      <c r="BO114" s="696">
        <v>0</v>
      </c>
      <c r="BP114" s="696">
        <v>0</v>
      </c>
      <c r="BQ114" s="696">
        <v>0</v>
      </c>
      <c r="BR114" s="696">
        <v>0</v>
      </c>
      <c r="BS114" s="696">
        <v>0</v>
      </c>
      <c r="BT114" s="697">
        <v>0</v>
      </c>
    </row>
    <row r="115" spans="2:73" ht="15.75">
      <c r="B115" s="764" t="s">
        <v>208</v>
      </c>
      <c r="C115" s="759" t="s">
        <v>778</v>
      </c>
      <c r="D115" s="759" t="s">
        <v>674</v>
      </c>
      <c r="E115" s="759" t="s">
        <v>754</v>
      </c>
      <c r="F115" s="759" t="s">
        <v>29</v>
      </c>
      <c r="G115" s="759" t="s">
        <v>779</v>
      </c>
      <c r="H115" s="759">
        <v>2015</v>
      </c>
      <c r="I115" s="644" t="s">
        <v>574</v>
      </c>
      <c r="J115" s="644" t="s">
        <v>580</v>
      </c>
      <c r="K115" s="633"/>
      <c r="L115" s="695">
        <v>0</v>
      </c>
      <c r="M115" s="696">
        <v>0</v>
      </c>
      <c r="N115" s="696">
        <v>0</v>
      </c>
      <c r="O115" s="696">
        <v>0</v>
      </c>
      <c r="P115" s="696">
        <v>2</v>
      </c>
      <c r="Q115" s="696">
        <v>2</v>
      </c>
      <c r="R115" s="696">
        <v>2</v>
      </c>
      <c r="S115" s="696">
        <v>2</v>
      </c>
      <c r="T115" s="696">
        <v>2</v>
      </c>
      <c r="U115" s="696">
        <v>2</v>
      </c>
      <c r="V115" s="696">
        <v>2</v>
      </c>
      <c r="W115" s="696">
        <v>2</v>
      </c>
      <c r="X115" s="696">
        <v>2</v>
      </c>
      <c r="Y115" s="696">
        <v>2</v>
      </c>
      <c r="Z115" s="696">
        <v>2</v>
      </c>
      <c r="AA115" s="696">
        <v>2</v>
      </c>
      <c r="AB115" s="696">
        <v>2</v>
      </c>
      <c r="AC115" s="696">
        <v>2</v>
      </c>
      <c r="AD115" s="696">
        <v>2</v>
      </c>
      <c r="AE115" s="696">
        <v>2</v>
      </c>
      <c r="AF115" s="696">
        <v>2</v>
      </c>
      <c r="AG115" s="696">
        <v>2</v>
      </c>
      <c r="AH115" s="696">
        <v>2</v>
      </c>
      <c r="AI115" s="696">
        <v>0</v>
      </c>
      <c r="AJ115" s="696">
        <v>0</v>
      </c>
      <c r="AK115" s="696">
        <v>0</v>
      </c>
      <c r="AL115" s="696">
        <v>0</v>
      </c>
      <c r="AM115" s="696">
        <v>0</v>
      </c>
      <c r="AN115" s="696">
        <v>0</v>
      </c>
      <c r="AO115" s="697">
        <v>0</v>
      </c>
      <c r="AP115" s="633"/>
      <c r="AQ115" s="695">
        <v>0</v>
      </c>
      <c r="AR115" s="696">
        <v>0</v>
      </c>
      <c r="AS115" s="696">
        <v>0</v>
      </c>
      <c r="AT115" s="696">
        <v>0</v>
      </c>
      <c r="AU115" s="696">
        <v>3351</v>
      </c>
      <c r="AV115" s="696">
        <v>3351</v>
      </c>
      <c r="AW115" s="696">
        <v>3351</v>
      </c>
      <c r="AX115" s="696">
        <v>3351</v>
      </c>
      <c r="AY115" s="696">
        <v>3351</v>
      </c>
      <c r="AZ115" s="696">
        <v>3351</v>
      </c>
      <c r="BA115" s="696">
        <v>3351</v>
      </c>
      <c r="BB115" s="696">
        <v>3351</v>
      </c>
      <c r="BC115" s="696">
        <v>3351</v>
      </c>
      <c r="BD115" s="696">
        <v>3351</v>
      </c>
      <c r="BE115" s="696">
        <v>3351</v>
      </c>
      <c r="BF115" s="696">
        <v>3351</v>
      </c>
      <c r="BG115" s="696">
        <v>3351</v>
      </c>
      <c r="BH115" s="696">
        <v>3351</v>
      </c>
      <c r="BI115" s="696">
        <v>3351</v>
      </c>
      <c r="BJ115" s="696">
        <v>3351</v>
      </c>
      <c r="BK115" s="696">
        <v>3351</v>
      </c>
      <c r="BL115" s="696">
        <v>3351</v>
      </c>
      <c r="BM115" s="696">
        <v>3223</v>
      </c>
      <c r="BN115" s="696">
        <v>0</v>
      </c>
      <c r="BO115" s="696">
        <v>0</v>
      </c>
      <c r="BP115" s="696">
        <v>0</v>
      </c>
      <c r="BQ115" s="696">
        <v>0</v>
      </c>
      <c r="BR115" s="696">
        <v>0</v>
      </c>
      <c r="BS115" s="696">
        <v>0</v>
      </c>
      <c r="BT115" s="697">
        <v>0</v>
      </c>
      <c r="BU115" s="163"/>
    </row>
    <row r="116" spans="2:73" ht="15.75">
      <c r="B116" s="764" t="s">
        <v>208</v>
      </c>
      <c r="C116" s="759" t="s">
        <v>780</v>
      </c>
      <c r="D116" s="759" t="s">
        <v>100</v>
      </c>
      <c r="E116" s="759" t="s">
        <v>754</v>
      </c>
      <c r="F116" s="759" t="s">
        <v>782</v>
      </c>
      <c r="G116" s="759" t="s">
        <v>779</v>
      </c>
      <c r="H116" s="759">
        <v>2015</v>
      </c>
      <c r="I116" s="644" t="s">
        <v>574</v>
      </c>
      <c r="J116" s="644" t="s">
        <v>580</v>
      </c>
      <c r="K116" s="633"/>
      <c r="L116" s="695">
        <v>0</v>
      </c>
      <c r="M116" s="696">
        <v>0</v>
      </c>
      <c r="N116" s="696">
        <v>0</v>
      </c>
      <c r="O116" s="696">
        <v>0</v>
      </c>
      <c r="P116" s="696">
        <v>1</v>
      </c>
      <c r="Q116" s="696">
        <v>1</v>
      </c>
      <c r="R116" s="696">
        <v>1</v>
      </c>
      <c r="S116" s="696">
        <v>1</v>
      </c>
      <c r="T116" s="696">
        <v>1</v>
      </c>
      <c r="U116" s="696">
        <v>1</v>
      </c>
      <c r="V116" s="696">
        <v>1</v>
      </c>
      <c r="W116" s="696">
        <v>1</v>
      </c>
      <c r="X116" s="696">
        <v>1</v>
      </c>
      <c r="Y116" s="696">
        <v>0</v>
      </c>
      <c r="Z116" s="696">
        <v>0</v>
      </c>
      <c r="AA116" s="696">
        <v>0</v>
      </c>
      <c r="AB116" s="696">
        <v>0</v>
      </c>
      <c r="AC116" s="696">
        <v>0</v>
      </c>
      <c r="AD116" s="696">
        <v>0</v>
      </c>
      <c r="AE116" s="696">
        <v>0</v>
      </c>
      <c r="AF116" s="696">
        <v>0</v>
      </c>
      <c r="AG116" s="696">
        <v>0</v>
      </c>
      <c r="AH116" s="696">
        <v>0</v>
      </c>
      <c r="AI116" s="696">
        <v>0</v>
      </c>
      <c r="AJ116" s="696">
        <v>0</v>
      </c>
      <c r="AK116" s="696">
        <v>0</v>
      </c>
      <c r="AL116" s="696">
        <v>0</v>
      </c>
      <c r="AM116" s="696">
        <v>0</v>
      </c>
      <c r="AN116" s="696">
        <v>0</v>
      </c>
      <c r="AO116" s="697">
        <v>0</v>
      </c>
      <c r="AP116" s="633"/>
      <c r="AQ116" s="695">
        <v>0</v>
      </c>
      <c r="AR116" s="696">
        <v>0</v>
      </c>
      <c r="AS116" s="696">
        <v>0</v>
      </c>
      <c r="AT116" s="696">
        <v>0</v>
      </c>
      <c r="AU116" s="696">
        <v>145800</v>
      </c>
      <c r="AV116" s="696">
        <v>145800</v>
      </c>
      <c r="AW116" s="696">
        <v>145800</v>
      </c>
      <c r="AX116" s="696">
        <v>145800</v>
      </c>
      <c r="AY116" s="696">
        <v>145800</v>
      </c>
      <c r="AZ116" s="696">
        <v>145800</v>
      </c>
      <c r="BA116" s="696">
        <v>143469</v>
      </c>
      <c r="BB116" s="696">
        <v>143469</v>
      </c>
      <c r="BC116" s="696">
        <v>143469</v>
      </c>
      <c r="BD116" s="696">
        <v>133595</v>
      </c>
      <c r="BE116" s="696">
        <v>123932</v>
      </c>
      <c r="BF116" s="696">
        <v>123932</v>
      </c>
      <c r="BG116" s="696">
        <v>0</v>
      </c>
      <c r="BH116" s="696">
        <v>0</v>
      </c>
      <c r="BI116" s="696">
        <v>0</v>
      </c>
      <c r="BJ116" s="696">
        <v>0</v>
      </c>
      <c r="BK116" s="696">
        <v>0</v>
      </c>
      <c r="BL116" s="696">
        <v>0</v>
      </c>
      <c r="BM116" s="696">
        <v>0</v>
      </c>
      <c r="BN116" s="696">
        <v>0</v>
      </c>
      <c r="BO116" s="696">
        <v>0</v>
      </c>
      <c r="BP116" s="696">
        <v>0</v>
      </c>
      <c r="BQ116" s="696">
        <v>0</v>
      </c>
      <c r="BR116" s="696">
        <v>0</v>
      </c>
      <c r="BS116" s="696">
        <v>0</v>
      </c>
      <c r="BT116" s="697">
        <v>0</v>
      </c>
      <c r="BU116" s="163"/>
    </row>
    <row r="117" spans="2:73" ht="15.75">
      <c r="B117" s="764" t="s">
        <v>208</v>
      </c>
      <c r="C117" s="759" t="s">
        <v>780</v>
      </c>
      <c r="D117" s="759" t="s">
        <v>103</v>
      </c>
      <c r="E117" s="759" t="s">
        <v>754</v>
      </c>
      <c r="F117" s="759" t="s">
        <v>782</v>
      </c>
      <c r="G117" s="759" t="s">
        <v>779</v>
      </c>
      <c r="H117" s="759">
        <v>2015</v>
      </c>
      <c r="I117" s="644" t="s">
        <v>574</v>
      </c>
      <c r="J117" s="644" t="s">
        <v>580</v>
      </c>
      <c r="K117" s="633"/>
      <c r="L117" s="695">
        <v>0</v>
      </c>
      <c r="M117" s="696">
        <v>0</v>
      </c>
      <c r="N117" s="696">
        <v>0</v>
      </c>
      <c r="O117" s="696">
        <v>0</v>
      </c>
      <c r="P117" s="696">
        <v>16</v>
      </c>
      <c r="Q117" s="696">
        <v>16</v>
      </c>
      <c r="R117" s="696">
        <v>16</v>
      </c>
      <c r="S117" s="696">
        <v>16</v>
      </c>
      <c r="T117" s="696">
        <v>16</v>
      </c>
      <c r="U117" s="696">
        <v>16</v>
      </c>
      <c r="V117" s="696">
        <v>16</v>
      </c>
      <c r="W117" s="696">
        <v>16</v>
      </c>
      <c r="X117" s="696">
        <v>16</v>
      </c>
      <c r="Y117" s="696">
        <v>16</v>
      </c>
      <c r="Z117" s="696">
        <v>0</v>
      </c>
      <c r="AA117" s="696">
        <v>0</v>
      </c>
      <c r="AB117" s="696">
        <v>0</v>
      </c>
      <c r="AC117" s="696">
        <v>0</v>
      </c>
      <c r="AD117" s="696">
        <v>0</v>
      </c>
      <c r="AE117" s="696">
        <v>0</v>
      </c>
      <c r="AF117" s="696">
        <v>0</v>
      </c>
      <c r="AG117" s="696">
        <v>0</v>
      </c>
      <c r="AH117" s="696">
        <v>0</v>
      </c>
      <c r="AI117" s="696">
        <v>0</v>
      </c>
      <c r="AJ117" s="696">
        <v>0</v>
      </c>
      <c r="AK117" s="696">
        <v>0</v>
      </c>
      <c r="AL117" s="696">
        <v>0</v>
      </c>
      <c r="AM117" s="696">
        <v>0</v>
      </c>
      <c r="AN117" s="696">
        <v>0</v>
      </c>
      <c r="AO117" s="697">
        <v>0</v>
      </c>
      <c r="AP117" s="633"/>
      <c r="AQ117" s="695">
        <v>0</v>
      </c>
      <c r="AR117" s="696">
        <v>0</v>
      </c>
      <c r="AS117" s="696">
        <v>0</v>
      </c>
      <c r="AT117" s="696">
        <v>0</v>
      </c>
      <c r="AU117" s="696">
        <v>60323</v>
      </c>
      <c r="AV117" s="696">
        <v>60323</v>
      </c>
      <c r="AW117" s="696">
        <v>60323</v>
      </c>
      <c r="AX117" s="696">
        <v>60323</v>
      </c>
      <c r="AY117" s="696">
        <v>60323</v>
      </c>
      <c r="AZ117" s="696">
        <v>60323</v>
      </c>
      <c r="BA117" s="696">
        <v>60323</v>
      </c>
      <c r="BB117" s="696">
        <v>60323</v>
      </c>
      <c r="BC117" s="696">
        <v>60323</v>
      </c>
      <c r="BD117" s="696">
        <v>60323</v>
      </c>
      <c r="BE117" s="696">
        <v>0</v>
      </c>
      <c r="BF117" s="696">
        <v>0</v>
      </c>
      <c r="BG117" s="696">
        <v>0</v>
      </c>
      <c r="BH117" s="696">
        <v>0</v>
      </c>
      <c r="BI117" s="696">
        <v>0</v>
      </c>
      <c r="BJ117" s="696">
        <v>0</v>
      </c>
      <c r="BK117" s="696">
        <v>0</v>
      </c>
      <c r="BL117" s="696">
        <v>0</v>
      </c>
      <c r="BM117" s="696">
        <v>0</v>
      </c>
      <c r="BN117" s="696">
        <v>0</v>
      </c>
      <c r="BO117" s="696">
        <v>0</v>
      </c>
      <c r="BP117" s="696">
        <v>0</v>
      </c>
      <c r="BQ117" s="696">
        <v>0</v>
      </c>
      <c r="BR117" s="696">
        <v>0</v>
      </c>
      <c r="BS117" s="696">
        <v>0</v>
      </c>
      <c r="BT117" s="697">
        <v>0</v>
      </c>
      <c r="BU117" s="163"/>
    </row>
    <row r="118" spans="2:73" ht="15.75">
      <c r="B118" s="764" t="s">
        <v>208</v>
      </c>
      <c r="C118" s="759" t="s">
        <v>778</v>
      </c>
      <c r="D118" s="759" t="s">
        <v>113</v>
      </c>
      <c r="E118" s="759" t="s">
        <v>754</v>
      </c>
      <c r="F118" s="759" t="s">
        <v>29</v>
      </c>
      <c r="G118" s="759" t="s">
        <v>779</v>
      </c>
      <c r="H118" s="759">
        <v>2016</v>
      </c>
      <c r="I118" s="644" t="s">
        <v>574</v>
      </c>
      <c r="J118" s="644" t="s">
        <v>587</v>
      </c>
      <c r="K118" s="633"/>
      <c r="L118" s="695">
        <v>0</v>
      </c>
      <c r="M118" s="696">
        <v>0</v>
      </c>
      <c r="N118" s="696">
        <v>0</v>
      </c>
      <c r="O118" s="696">
        <v>0</v>
      </c>
      <c r="P118" s="696">
        <v>0</v>
      </c>
      <c r="Q118" s="696">
        <v>178</v>
      </c>
      <c r="R118" s="696">
        <v>178</v>
      </c>
      <c r="S118" s="696">
        <v>178</v>
      </c>
      <c r="T118" s="696">
        <v>178</v>
      </c>
      <c r="U118" s="696">
        <v>178</v>
      </c>
      <c r="V118" s="696">
        <v>178</v>
      </c>
      <c r="W118" s="696">
        <v>178</v>
      </c>
      <c r="X118" s="696">
        <v>178</v>
      </c>
      <c r="Y118" s="696">
        <v>178</v>
      </c>
      <c r="Z118" s="696">
        <v>177</v>
      </c>
      <c r="AA118" s="696">
        <v>171</v>
      </c>
      <c r="AB118" s="696">
        <v>171</v>
      </c>
      <c r="AC118" s="696">
        <v>171</v>
      </c>
      <c r="AD118" s="696">
        <v>171</v>
      </c>
      <c r="AE118" s="696">
        <v>148</v>
      </c>
      <c r="AF118" s="696">
        <v>148</v>
      </c>
      <c r="AG118" s="696">
        <v>67</v>
      </c>
      <c r="AH118" s="696">
        <v>0</v>
      </c>
      <c r="AI118" s="696">
        <v>0</v>
      </c>
      <c r="AJ118" s="696">
        <v>0</v>
      </c>
      <c r="AK118" s="696">
        <v>0</v>
      </c>
      <c r="AL118" s="696">
        <v>0</v>
      </c>
      <c r="AM118" s="696">
        <v>0</v>
      </c>
      <c r="AN118" s="696">
        <v>0</v>
      </c>
      <c r="AO118" s="697">
        <v>0</v>
      </c>
      <c r="AP118" s="633"/>
      <c r="AQ118" s="695">
        <v>0</v>
      </c>
      <c r="AR118" s="696">
        <v>0</v>
      </c>
      <c r="AS118" s="696">
        <v>0</v>
      </c>
      <c r="AT118" s="696">
        <v>0</v>
      </c>
      <c r="AU118" s="696">
        <v>0</v>
      </c>
      <c r="AV118" s="696">
        <v>2743154</v>
      </c>
      <c r="AW118" s="696">
        <v>2743154</v>
      </c>
      <c r="AX118" s="696">
        <v>2743154</v>
      </c>
      <c r="AY118" s="696">
        <v>2743154</v>
      </c>
      <c r="AZ118" s="696">
        <v>2743154</v>
      </c>
      <c r="BA118" s="696">
        <v>2743154</v>
      </c>
      <c r="BB118" s="696">
        <v>2743154</v>
      </c>
      <c r="BC118" s="696">
        <v>2742762</v>
      </c>
      <c r="BD118" s="696">
        <v>2742762</v>
      </c>
      <c r="BE118" s="696">
        <v>2731209</v>
      </c>
      <c r="BF118" s="696">
        <v>2700043</v>
      </c>
      <c r="BG118" s="696">
        <v>2698526</v>
      </c>
      <c r="BH118" s="696">
        <v>2698526</v>
      </c>
      <c r="BI118" s="696">
        <v>2684769</v>
      </c>
      <c r="BJ118" s="696">
        <v>2322815</v>
      </c>
      <c r="BK118" s="696">
        <v>2322815</v>
      </c>
      <c r="BL118" s="696">
        <v>1061276</v>
      </c>
      <c r="BM118" s="696">
        <v>0</v>
      </c>
      <c r="BN118" s="696">
        <v>0</v>
      </c>
      <c r="BO118" s="696">
        <v>0</v>
      </c>
      <c r="BP118" s="696">
        <v>0</v>
      </c>
      <c r="BQ118" s="696">
        <v>0</v>
      </c>
      <c r="BR118" s="696">
        <v>0</v>
      </c>
      <c r="BS118" s="696">
        <v>0</v>
      </c>
      <c r="BT118" s="697">
        <v>0</v>
      </c>
      <c r="BU118" s="163"/>
    </row>
    <row r="119" spans="2:73" ht="15.75">
      <c r="B119" s="764" t="s">
        <v>208</v>
      </c>
      <c r="C119" s="759" t="s">
        <v>778</v>
      </c>
      <c r="D119" s="759" t="s">
        <v>803</v>
      </c>
      <c r="E119" s="759" t="s">
        <v>754</v>
      </c>
      <c r="F119" s="759" t="s">
        <v>29</v>
      </c>
      <c r="G119" s="759" t="s">
        <v>779</v>
      </c>
      <c r="H119" s="759">
        <v>2016</v>
      </c>
      <c r="I119" s="644" t="s">
        <v>574</v>
      </c>
      <c r="J119" s="644" t="s">
        <v>587</v>
      </c>
      <c r="K119" s="633"/>
      <c r="L119" s="695">
        <v>0</v>
      </c>
      <c r="M119" s="696">
        <v>0</v>
      </c>
      <c r="N119" s="696">
        <v>0</v>
      </c>
      <c r="O119" s="696">
        <v>0</v>
      </c>
      <c r="P119" s="696">
        <v>0</v>
      </c>
      <c r="Q119" s="696">
        <v>176</v>
      </c>
      <c r="R119" s="696">
        <v>176</v>
      </c>
      <c r="S119" s="696">
        <v>176</v>
      </c>
      <c r="T119" s="696">
        <v>176</v>
      </c>
      <c r="U119" s="696">
        <v>176</v>
      </c>
      <c r="V119" s="696">
        <v>176</v>
      </c>
      <c r="W119" s="696">
        <v>176</v>
      </c>
      <c r="X119" s="696">
        <v>176</v>
      </c>
      <c r="Y119" s="696">
        <v>176</v>
      </c>
      <c r="Z119" s="696">
        <v>176</v>
      </c>
      <c r="AA119" s="696">
        <v>176</v>
      </c>
      <c r="AB119" s="696">
        <v>176</v>
      </c>
      <c r="AC119" s="696">
        <v>176</v>
      </c>
      <c r="AD119" s="696">
        <v>176</v>
      </c>
      <c r="AE119" s="696">
        <v>176</v>
      </c>
      <c r="AF119" s="696">
        <v>176</v>
      </c>
      <c r="AG119" s="696">
        <v>176</v>
      </c>
      <c r="AH119" s="696">
        <v>176</v>
      </c>
      <c r="AI119" s="696">
        <v>160</v>
      </c>
      <c r="AJ119" s="696">
        <v>0</v>
      </c>
      <c r="AK119" s="696">
        <v>0</v>
      </c>
      <c r="AL119" s="696">
        <v>0</v>
      </c>
      <c r="AM119" s="696">
        <v>0</v>
      </c>
      <c r="AN119" s="696">
        <v>0</v>
      </c>
      <c r="AO119" s="697">
        <v>0</v>
      </c>
      <c r="AP119" s="633"/>
      <c r="AQ119" s="695">
        <v>0</v>
      </c>
      <c r="AR119" s="696">
        <v>0</v>
      </c>
      <c r="AS119" s="696">
        <v>0</v>
      </c>
      <c r="AT119" s="696">
        <v>0</v>
      </c>
      <c r="AU119" s="696">
        <v>0</v>
      </c>
      <c r="AV119" s="696">
        <v>595981</v>
      </c>
      <c r="AW119" s="696">
        <v>595981</v>
      </c>
      <c r="AX119" s="696">
        <v>595981</v>
      </c>
      <c r="AY119" s="696">
        <v>595981</v>
      </c>
      <c r="AZ119" s="696">
        <v>595981</v>
      </c>
      <c r="BA119" s="696">
        <v>595981</v>
      </c>
      <c r="BB119" s="696">
        <v>595981</v>
      </c>
      <c r="BC119" s="696">
        <v>595981</v>
      </c>
      <c r="BD119" s="696">
        <v>595981</v>
      </c>
      <c r="BE119" s="696">
        <v>595981</v>
      </c>
      <c r="BF119" s="696">
        <v>595981</v>
      </c>
      <c r="BG119" s="696">
        <v>595981</v>
      </c>
      <c r="BH119" s="696">
        <v>595981</v>
      </c>
      <c r="BI119" s="696">
        <v>595981</v>
      </c>
      <c r="BJ119" s="696">
        <v>595981</v>
      </c>
      <c r="BK119" s="696">
        <v>595981</v>
      </c>
      <c r="BL119" s="696">
        <v>595981</v>
      </c>
      <c r="BM119" s="696">
        <v>595981</v>
      </c>
      <c r="BN119" s="696">
        <v>581734</v>
      </c>
      <c r="BO119" s="696">
        <v>0</v>
      </c>
      <c r="BP119" s="696">
        <v>0</v>
      </c>
      <c r="BQ119" s="696">
        <v>0</v>
      </c>
      <c r="BR119" s="696">
        <v>0</v>
      </c>
      <c r="BS119" s="696">
        <v>0</v>
      </c>
      <c r="BT119" s="697">
        <v>0</v>
      </c>
      <c r="BU119" s="163"/>
    </row>
    <row r="120" spans="2:73">
      <c r="B120" s="764" t="s">
        <v>208</v>
      </c>
      <c r="C120" s="759" t="s">
        <v>778</v>
      </c>
      <c r="D120" s="759" t="s">
        <v>116</v>
      </c>
      <c r="E120" s="759" t="s">
        <v>754</v>
      </c>
      <c r="F120" s="759" t="s">
        <v>29</v>
      </c>
      <c r="G120" s="759" t="s">
        <v>779</v>
      </c>
      <c r="H120" s="759">
        <v>2016</v>
      </c>
      <c r="I120" s="644" t="s">
        <v>574</v>
      </c>
      <c r="J120" s="644" t="s">
        <v>587</v>
      </c>
      <c r="K120" s="633"/>
      <c r="L120" s="695">
        <v>0</v>
      </c>
      <c r="M120" s="696">
        <v>0</v>
      </c>
      <c r="N120" s="696">
        <v>0</v>
      </c>
      <c r="O120" s="696">
        <v>0</v>
      </c>
      <c r="P120" s="696">
        <v>0</v>
      </c>
      <c r="Q120" s="696">
        <v>1</v>
      </c>
      <c r="R120" s="696">
        <v>1</v>
      </c>
      <c r="S120" s="696">
        <v>1</v>
      </c>
      <c r="T120" s="696">
        <v>1</v>
      </c>
      <c r="U120" s="696">
        <v>1</v>
      </c>
      <c r="V120" s="696">
        <v>1</v>
      </c>
      <c r="W120" s="696">
        <v>1</v>
      </c>
      <c r="X120" s="696">
        <v>1</v>
      </c>
      <c r="Y120" s="696">
        <v>1</v>
      </c>
      <c r="Z120" s="696">
        <v>1</v>
      </c>
      <c r="AA120" s="696">
        <v>1</v>
      </c>
      <c r="AB120" s="696">
        <v>1</v>
      </c>
      <c r="AC120" s="696">
        <v>1</v>
      </c>
      <c r="AD120" s="696">
        <v>1</v>
      </c>
      <c r="AE120" s="696">
        <v>1</v>
      </c>
      <c r="AF120" s="696">
        <v>1</v>
      </c>
      <c r="AG120" s="696">
        <v>1</v>
      </c>
      <c r="AH120" s="696">
        <v>1</v>
      </c>
      <c r="AI120" s="696">
        <v>1</v>
      </c>
      <c r="AJ120" s="696">
        <v>1</v>
      </c>
      <c r="AK120" s="696">
        <v>0</v>
      </c>
      <c r="AL120" s="696">
        <v>0</v>
      </c>
      <c r="AM120" s="696">
        <v>0</v>
      </c>
      <c r="AN120" s="696">
        <v>0</v>
      </c>
      <c r="AO120" s="697">
        <v>0</v>
      </c>
      <c r="AP120" s="633"/>
      <c r="AQ120" s="695">
        <v>0</v>
      </c>
      <c r="AR120" s="696">
        <v>0</v>
      </c>
      <c r="AS120" s="696">
        <v>0</v>
      </c>
      <c r="AT120" s="696">
        <v>0</v>
      </c>
      <c r="AU120" s="696">
        <v>0</v>
      </c>
      <c r="AV120" s="696">
        <v>13474</v>
      </c>
      <c r="AW120" s="696">
        <v>13474</v>
      </c>
      <c r="AX120" s="696">
        <v>13474</v>
      </c>
      <c r="AY120" s="696">
        <v>13474</v>
      </c>
      <c r="AZ120" s="696">
        <v>13474</v>
      </c>
      <c r="BA120" s="696">
        <v>13359</v>
      </c>
      <c r="BB120" s="696">
        <v>13359</v>
      </c>
      <c r="BC120" s="696">
        <v>13359</v>
      </c>
      <c r="BD120" s="696">
        <v>13359</v>
      </c>
      <c r="BE120" s="696">
        <v>12030</v>
      </c>
      <c r="BF120" s="696">
        <v>12030</v>
      </c>
      <c r="BG120" s="696">
        <v>12030</v>
      </c>
      <c r="BH120" s="696">
        <v>11847</v>
      </c>
      <c r="BI120" s="696">
        <v>11847</v>
      </c>
      <c r="BJ120" s="696">
        <v>11847</v>
      </c>
      <c r="BK120" s="696">
        <v>11847</v>
      </c>
      <c r="BL120" s="696">
        <v>11847</v>
      </c>
      <c r="BM120" s="696">
        <v>11847</v>
      </c>
      <c r="BN120" s="696">
        <v>11847</v>
      </c>
      <c r="BO120" s="696">
        <v>11847</v>
      </c>
      <c r="BP120" s="696">
        <v>0</v>
      </c>
      <c r="BQ120" s="696">
        <v>0</v>
      </c>
      <c r="BR120" s="696">
        <v>0</v>
      </c>
      <c r="BS120" s="696">
        <v>0</v>
      </c>
      <c r="BT120" s="697">
        <v>0</v>
      </c>
    </row>
    <row r="121" spans="2:73" ht="15.75">
      <c r="B121" s="764" t="s">
        <v>208</v>
      </c>
      <c r="C121" s="759" t="s">
        <v>780</v>
      </c>
      <c r="D121" s="759" t="s">
        <v>117</v>
      </c>
      <c r="E121" s="759" t="s">
        <v>754</v>
      </c>
      <c r="F121" s="759" t="s">
        <v>782</v>
      </c>
      <c r="G121" s="759" t="s">
        <v>779</v>
      </c>
      <c r="H121" s="759">
        <v>2016</v>
      </c>
      <c r="I121" s="644" t="s">
        <v>574</v>
      </c>
      <c r="J121" s="644" t="s">
        <v>587</v>
      </c>
      <c r="K121" s="633"/>
      <c r="L121" s="695">
        <v>0</v>
      </c>
      <c r="M121" s="696">
        <v>0</v>
      </c>
      <c r="N121" s="696">
        <v>0</v>
      </c>
      <c r="O121" s="696">
        <v>0</v>
      </c>
      <c r="P121" s="696">
        <v>0</v>
      </c>
      <c r="Q121" s="696">
        <v>2</v>
      </c>
      <c r="R121" s="696">
        <v>2</v>
      </c>
      <c r="S121" s="696">
        <v>2</v>
      </c>
      <c r="T121" s="696">
        <v>2</v>
      </c>
      <c r="U121" s="696">
        <v>2</v>
      </c>
      <c r="V121" s="696">
        <v>2</v>
      </c>
      <c r="W121" s="696">
        <v>2</v>
      </c>
      <c r="X121" s="696">
        <v>2</v>
      </c>
      <c r="Y121" s="696">
        <v>2</v>
      </c>
      <c r="Z121" s="696">
        <v>2</v>
      </c>
      <c r="AA121" s="696">
        <v>0</v>
      </c>
      <c r="AB121" s="696">
        <v>0</v>
      </c>
      <c r="AC121" s="696">
        <v>0</v>
      </c>
      <c r="AD121" s="696">
        <v>0</v>
      </c>
      <c r="AE121" s="696">
        <v>0</v>
      </c>
      <c r="AF121" s="696">
        <v>0</v>
      </c>
      <c r="AG121" s="696">
        <v>0</v>
      </c>
      <c r="AH121" s="696">
        <v>0</v>
      </c>
      <c r="AI121" s="696">
        <v>0</v>
      </c>
      <c r="AJ121" s="696">
        <v>0</v>
      </c>
      <c r="AK121" s="696">
        <v>0</v>
      </c>
      <c r="AL121" s="696">
        <v>0</v>
      </c>
      <c r="AM121" s="696">
        <v>0</v>
      </c>
      <c r="AN121" s="696">
        <v>0</v>
      </c>
      <c r="AO121" s="697">
        <v>0</v>
      </c>
      <c r="AP121" s="633"/>
      <c r="AQ121" s="695">
        <v>0</v>
      </c>
      <c r="AR121" s="696">
        <v>0</v>
      </c>
      <c r="AS121" s="696">
        <v>0</v>
      </c>
      <c r="AT121" s="696">
        <v>0</v>
      </c>
      <c r="AU121" s="696">
        <v>0</v>
      </c>
      <c r="AV121" s="696">
        <v>13143</v>
      </c>
      <c r="AW121" s="696">
        <v>13143</v>
      </c>
      <c r="AX121" s="696">
        <v>13143</v>
      </c>
      <c r="AY121" s="696">
        <v>13143</v>
      </c>
      <c r="AZ121" s="696">
        <v>13143</v>
      </c>
      <c r="BA121" s="696">
        <v>13143</v>
      </c>
      <c r="BB121" s="696">
        <v>13143</v>
      </c>
      <c r="BC121" s="696">
        <v>13143</v>
      </c>
      <c r="BD121" s="696">
        <v>13143</v>
      </c>
      <c r="BE121" s="696">
        <v>13143</v>
      </c>
      <c r="BF121" s="696">
        <v>3245</v>
      </c>
      <c r="BG121" s="696">
        <v>0</v>
      </c>
      <c r="BH121" s="696">
        <v>0</v>
      </c>
      <c r="BI121" s="696">
        <v>0</v>
      </c>
      <c r="BJ121" s="696">
        <v>0</v>
      </c>
      <c r="BK121" s="696">
        <v>0</v>
      </c>
      <c r="BL121" s="696">
        <v>0</v>
      </c>
      <c r="BM121" s="696">
        <v>0</v>
      </c>
      <c r="BN121" s="696">
        <v>0</v>
      </c>
      <c r="BO121" s="696">
        <v>0</v>
      </c>
      <c r="BP121" s="696">
        <v>0</v>
      </c>
      <c r="BQ121" s="696">
        <v>0</v>
      </c>
      <c r="BR121" s="696">
        <v>0</v>
      </c>
      <c r="BS121" s="696">
        <v>0</v>
      </c>
      <c r="BT121" s="697">
        <v>0</v>
      </c>
      <c r="BU121" s="163"/>
    </row>
    <row r="122" spans="2:73" ht="15.75">
      <c r="B122" s="764" t="s">
        <v>208</v>
      </c>
      <c r="C122" s="759" t="s">
        <v>780</v>
      </c>
      <c r="D122" s="759" t="s">
        <v>118</v>
      </c>
      <c r="E122" s="759" t="s">
        <v>754</v>
      </c>
      <c r="F122" s="759" t="s">
        <v>782</v>
      </c>
      <c r="G122" s="759" t="s">
        <v>779</v>
      </c>
      <c r="H122" s="759">
        <v>2016</v>
      </c>
      <c r="I122" s="644" t="s">
        <v>574</v>
      </c>
      <c r="J122" s="644" t="s">
        <v>587</v>
      </c>
      <c r="K122" s="633"/>
      <c r="L122" s="695">
        <v>0</v>
      </c>
      <c r="M122" s="696">
        <v>0</v>
      </c>
      <c r="N122" s="696">
        <v>0</v>
      </c>
      <c r="O122" s="696">
        <v>0</v>
      </c>
      <c r="P122" s="696">
        <v>0</v>
      </c>
      <c r="Q122" s="696">
        <v>152</v>
      </c>
      <c r="R122" s="696">
        <v>148</v>
      </c>
      <c r="S122" s="696">
        <v>148</v>
      </c>
      <c r="T122" s="696">
        <v>148</v>
      </c>
      <c r="U122" s="696">
        <v>148</v>
      </c>
      <c r="V122" s="696">
        <v>148</v>
      </c>
      <c r="W122" s="696">
        <v>148</v>
      </c>
      <c r="X122" s="696">
        <v>148</v>
      </c>
      <c r="Y122" s="696">
        <v>148</v>
      </c>
      <c r="Z122" s="696">
        <v>148</v>
      </c>
      <c r="AA122" s="696">
        <v>147</v>
      </c>
      <c r="AB122" s="696">
        <v>105</v>
      </c>
      <c r="AC122" s="696">
        <v>19</v>
      </c>
      <c r="AD122" s="696">
        <v>19</v>
      </c>
      <c r="AE122" s="696">
        <v>11</v>
      </c>
      <c r="AF122" s="696">
        <v>0</v>
      </c>
      <c r="AG122" s="696">
        <v>0</v>
      </c>
      <c r="AH122" s="696">
        <v>0</v>
      </c>
      <c r="AI122" s="696">
        <v>0</v>
      </c>
      <c r="AJ122" s="696">
        <v>0</v>
      </c>
      <c r="AK122" s="696">
        <v>0</v>
      </c>
      <c r="AL122" s="696">
        <v>0</v>
      </c>
      <c r="AM122" s="696">
        <v>0</v>
      </c>
      <c r="AN122" s="696">
        <v>0</v>
      </c>
      <c r="AO122" s="697">
        <v>0</v>
      </c>
      <c r="AP122" s="633"/>
      <c r="AQ122" s="695">
        <v>0</v>
      </c>
      <c r="AR122" s="696">
        <v>0</v>
      </c>
      <c r="AS122" s="696">
        <v>0</v>
      </c>
      <c r="AT122" s="696">
        <v>0</v>
      </c>
      <c r="AU122" s="696">
        <v>0</v>
      </c>
      <c r="AV122" s="696">
        <v>2169223</v>
      </c>
      <c r="AW122" s="696">
        <v>2146732</v>
      </c>
      <c r="AX122" s="696">
        <v>2146732</v>
      </c>
      <c r="AY122" s="696">
        <v>2146732</v>
      </c>
      <c r="AZ122" s="696">
        <v>2146732</v>
      </c>
      <c r="BA122" s="696">
        <v>2146732</v>
      </c>
      <c r="BB122" s="696">
        <v>2146732</v>
      </c>
      <c r="BC122" s="696">
        <v>2146732</v>
      </c>
      <c r="BD122" s="696">
        <v>2136611</v>
      </c>
      <c r="BE122" s="696">
        <v>2136611</v>
      </c>
      <c r="BF122" s="696">
        <v>2123465</v>
      </c>
      <c r="BG122" s="696">
        <v>1881103</v>
      </c>
      <c r="BH122" s="696">
        <v>235344</v>
      </c>
      <c r="BI122" s="696">
        <v>235344</v>
      </c>
      <c r="BJ122" s="696">
        <v>51271</v>
      </c>
      <c r="BK122" s="696">
        <v>0</v>
      </c>
      <c r="BL122" s="696">
        <v>0</v>
      </c>
      <c r="BM122" s="696">
        <v>0</v>
      </c>
      <c r="BN122" s="696">
        <v>0</v>
      </c>
      <c r="BO122" s="696">
        <v>0</v>
      </c>
      <c r="BP122" s="696">
        <v>0</v>
      </c>
      <c r="BQ122" s="696">
        <v>0</v>
      </c>
      <c r="BR122" s="696">
        <v>0</v>
      </c>
      <c r="BS122" s="696">
        <v>0</v>
      </c>
      <c r="BT122" s="697">
        <v>0</v>
      </c>
      <c r="BU122" s="163"/>
    </row>
    <row r="123" spans="2:73">
      <c r="B123" s="764" t="s">
        <v>208</v>
      </c>
      <c r="C123" s="759" t="s">
        <v>780</v>
      </c>
      <c r="D123" s="759" t="s">
        <v>119</v>
      </c>
      <c r="E123" s="759" t="s">
        <v>754</v>
      </c>
      <c r="F123" s="759" t="s">
        <v>782</v>
      </c>
      <c r="G123" s="759" t="s">
        <v>779</v>
      </c>
      <c r="H123" s="759">
        <v>2016</v>
      </c>
      <c r="I123" s="644" t="s">
        <v>574</v>
      </c>
      <c r="J123" s="644" t="s">
        <v>587</v>
      </c>
      <c r="L123" s="695">
        <v>0</v>
      </c>
      <c r="M123" s="696">
        <v>0</v>
      </c>
      <c r="N123" s="696">
        <v>0</v>
      </c>
      <c r="O123" s="696">
        <v>0</v>
      </c>
      <c r="P123" s="696">
        <v>0</v>
      </c>
      <c r="Q123" s="696">
        <v>4</v>
      </c>
      <c r="R123" s="696">
        <v>4</v>
      </c>
      <c r="S123" s="696">
        <v>4</v>
      </c>
      <c r="T123" s="696">
        <v>4</v>
      </c>
      <c r="U123" s="696">
        <v>4</v>
      </c>
      <c r="V123" s="696">
        <v>3</v>
      </c>
      <c r="W123" s="696">
        <v>0</v>
      </c>
      <c r="X123" s="696">
        <v>0</v>
      </c>
      <c r="Y123" s="696">
        <v>0</v>
      </c>
      <c r="Z123" s="696">
        <v>0</v>
      </c>
      <c r="AA123" s="696">
        <v>0</v>
      </c>
      <c r="AB123" s="696">
        <v>0</v>
      </c>
      <c r="AC123" s="696">
        <v>0</v>
      </c>
      <c r="AD123" s="696">
        <v>0</v>
      </c>
      <c r="AE123" s="696">
        <v>0</v>
      </c>
      <c r="AF123" s="696">
        <v>0</v>
      </c>
      <c r="AG123" s="696">
        <v>0</v>
      </c>
      <c r="AH123" s="696">
        <v>0</v>
      </c>
      <c r="AI123" s="696">
        <v>0</v>
      </c>
      <c r="AJ123" s="696">
        <v>0</v>
      </c>
      <c r="AK123" s="696">
        <v>0</v>
      </c>
      <c r="AL123" s="696">
        <v>0</v>
      </c>
      <c r="AM123" s="696">
        <v>0</v>
      </c>
      <c r="AN123" s="696">
        <v>0</v>
      </c>
      <c r="AO123" s="697">
        <v>0</v>
      </c>
      <c r="AP123" s="633"/>
      <c r="AQ123" s="695">
        <v>0</v>
      </c>
      <c r="AR123" s="696">
        <v>0</v>
      </c>
      <c r="AS123" s="696">
        <v>0</v>
      </c>
      <c r="AT123" s="696">
        <v>0</v>
      </c>
      <c r="AU123" s="696">
        <v>0</v>
      </c>
      <c r="AV123" s="696">
        <v>57856</v>
      </c>
      <c r="AW123" s="696">
        <v>57856</v>
      </c>
      <c r="AX123" s="696">
        <v>57856</v>
      </c>
      <c r="AY123" s="696">
        <v>57856</v>
      </c>
      <c r="AZ123" s="696">
        <v>57856</v>
      </c>
      <c r="BA123" s="696">
        <v>44408</v>
      </c>
      <c r="BB123" s="696">
        <v>457</v>
      </c>
      <c r="BC123" s="696">
        <v>0</v>
      </c>
      <c r="BD123" s="696">
        <v>0</v>
      </c>
      <c r="BE123" s="696">
        <v>0</v>
      </c>
      <c r="BF123" s="696">
        <v>0</v>
      </c>
      <c r="BG123" s="696">
        <v>0</v>
      </c>
      <c r="BH123" s="696">
        <v>0</v>
      </c>
      <c r="BI123" s="696">
        <v>0</v>
      </c>
      <c r="BJ123" s="696">
        <v>0</v>
      </c>
      <c r="BK123" s="696">
        <v>0</v>
      </c>
      <c r="BL123" s="696">
        <v>0</v>
      </c>
      <c r="BM123" s="696">
        <v>0</v>
      </c>
      <c r="BN123" s="696">
        <v>0</v>
      </c>
      <c r="BO123" s="696">
        <v>0</v>
      </c>
      <c r="BP123" s="696">
        <v>0</v>
      </c>
      <c r="BQ123" s="696">
        <v>0</v>
      </c>
      <c r="BR123" s="696">
        <v>0</v>
      </c>
      <c r="BS123" s="696">
        <v>0</v>
      </c>
      <c r="BT123" s="697">
        <v>0</v>
      </c>
    </row>
    <row r="124" spans="2:73">
      <c r="B124" s="764" t="s">
        <v>208</v>
      </c>
      <c r="C124" s="759" t="s">
        <v>778</v>
      </c>
      <c r="D124" s="759" t="s">
        <v>804</v>
      </c>
      <c r="E124" s="759" t="s">
        <v>754</v>
      </c>
      <c r="F124" s="759" t="s">
        <v>29</v>
      </c>
      <c r="G124" s="759" t="s">
        <v>779</v>
      </c>
      <c r="H124" s="759">
        <v>2016</v>
      </c>
      <c r="I124" s="644" t="s">
        <v>574</v>
      </c>
      <c r="J124" s="644" t="s">
        <v>587</v>
      </c>
      <c r="L124" s="695">
        <v>0</v>
      </c>
      <c r="M124" s="696">
        <v>0</v>
      </c>
      <c r="N124" s="696">
        <v>0</v>
      </c>
      <c r="O124" s="696">
        <v>0</v>
      </c>
      <c r="P124" s="696">
        <v>0</v>
      </c>
      <c r="Q124" s="696">
        <v>0</v>
      </c>
      <c r="R124" s="696">
        <v>0</v>
      </c>
      <c r="S124" s="696">
        <v>0</v>
      </c>
      <c r="T124" s="696">
        <v>0</v>
      </c>
      <c r="U124" s="696">
        <v>0</v>
      </c>
      <c r="V124" s="696">
        <v>0</v>
      </c>
      <c r="W124" s="696">
        <v>0</v>
      </c>
      <c r="X124" s="696">
        <v>0</v>
      </c>
      <c r="Y124" s="696">
        <v>0</v>
      </c>
      <c r="Z124" s="696">
        <v>0</v>
      </c>
      <c r="AA124" s="696">
        <v>0</v>
      </c>
      <c r="AB124" s="696">
        <v>0</v>
      </c>
      <c r="AC124" s="696">
        <v>0</v>
      </c>
      <c r="AD124" s="696">
        <v>0</v>
      </c>
      <c r="AE124" s="696">
        <v>0</v>
      </c>
      <c r="AF124" s="696">
        <v>0</v>
      </c>
      <c r="AG124" s="696">
        <v>0</v>
      </c>
      <c r="AH124" s="696">
        <v>0</v>
      </c>
      <c r="AI124" s="696">
        <v>0</v>
      </c>
      <c r="AJ124" s="696">
        <v>0</v>
      </c>
      <c r="AK124" s="696">
        <v>0</v>
      </c>
      <c r="AL124" s="696">
        <v>0</v>
      </c>
      <c r="AM124" s="696">
        <v>0</v>
      </c>
      <c r="AN124" s="696">
        <v>0</v>
      </c>
      <c r="AO124" s="697">
        <v>0</v>
      </c>
      <c r="AP124" s="633"/>
      <c r="AQ124" s="695">
        <v>0</v>
      </c>
      <c r="AR124" s="696">
        <v>0</v>
      </c>
      <c r="AS124" s="696">
        <v>0</v>
      </c>
      <c r="AT124" s="696">
        <v>0</v>
      </c>
      <c r="AU124" s="696">
        <v>0</v>
      </c>
      <c r="AV124" s="696">
        <v>258</v>
      </c>
      <c r="AW124" s="696">
        <v>258</v>
      </c>
      <c r="AX124" s="696">
        <v>258</v>
      </c>
      <c r="AY124" s="696">
        <v>258</v>
      </c>
      <c r="AZ124" s="696">
        <v>258</v>
      </c>
      <c r="BA124" s="696">
        <v>258</v>
      </c>
      <c r="BB124" s="696">
        <v>258</v>
      </c>
      <c r="BC124" s="696">
        <v>258</v>
      </c>
      <c r="BD124" s="696">
        <v>258</v>
      </c>
      <c r="BE124" s="696">
        <v>258</v>
      </c>
      <c r="BF124" s="696">
        <v>258</v>
      </c>
      <c r="BG124" s="696">
        <v>258</v>
      </c>
      <c r="BH124" s="696">
        <v>258</v>
      </c>
      <c r="BI124" s="696">
        <v>258</v>
      </c>
      <c r="BJ124" s="696">
        <v>162</v>
      </c>
      <c r="BK124" s="696">
        <v>162</v>
      </c>
      <c r="BL124" s="696">
        <v>162</v>
      </c>
      <c r="BM124" s="696">
        <v>162</v>
      </c>
      <c r="BN124" s="696">
        <v>0</v>
      </c>
      <c r="BO124" s="696">
        <v>0</v>
      </c>
      <c r="BP124" s="696">
        <v>0</v>
      </c>
      <c r="BQ124" s="696">
        <v>0</v>
      </c>
      <c r="BR124" s="696">
        <v>0</v>
      </c>
      <c r="BS124" s="696">
        <v>0</v>
      </c>
      <c r="BT124" s="697">
        <v>0</v>
      </c>
    </row>
    <row r="125" spans="2:73">
      <c r="B125" s="764" t="s">
        <v>208</v>
      </c>
      <c r="C125" s="764" t="s">
        <v>780</v>
      </c>
      <c r="D125" s="764" t="s">
        <v>100</v>
      </c>
      <c r="E125" s="759" t="s">
        <v>754</v>
      </c>
      <c r="F125" s="764" t="s">
        <v>782</v>
      </c>
      <c r="G125" s="759" t="s">
        <v>779</v>
      </c>
      <c r="H125" s="759">
        <v>2015</v>
      </c>
      <c r="I125" s="644" t="s">
        <v>575</v>
      </c>
      <c r="J125" s="644" t="s">
        <v>580</v>
      </c>
      <c r="L125" s="695">
        <v>0</v>
      </c>
      <c r="M125" s="696">
        <v>0</v>
      </c>
      <c r="N125" s="696">
        <v>0</v>
      </c>
      <c r="O125" s="696">
        <v>0</v>
      </c>
      <c r="P125" s="696">
        <v>23</v>
      </c>
      <c r="Q125" s="696">
        <v>23</v>
      </c>
      <c r="R125" s="696">
        <v>34</v>
      </c>
      <c r="S125" s="696">
        <v>34</v>
      </c>
      <c r="T125" s="696">
        <v>34</v>
      </c>
      <c r="U125" s="696">
        <v>34</v>
      </c>
      <c r="V125" s="696">
        <v>42</v>
      </c>
      <c r="W125" s="696">
        <v>42</v>
      </c>
      <c r="X125" s="696">
        <v>42</v>
      </c>
      <c r="Y125" s="696">
        <v>40</v>
      </c>
      <c r="Z125" s="696">
        <v>34</v>
      </c>
      <c r="AA125" s="696">
        <v>34</v>
      </c>
      <c r="AB125" s="696">
        <v>27</v>
      </c>
      <c r="AC125" s="696">
        <v>3</v>
      </c>
      <c r="AD125" s="696">
        <v>3</v>
      </c>
      <c r="AE125" s="696">
        <v>3</v>
      </c>
      <c r="AF125" s="696">
        <v>3</v>
      </c>
      <c r="AG125" s="696">
        <v>3</v>
      </c>
      <c r="AH125" s="696">
        <v>3</v>
      </c>
      <c r="AI125" s="696">
        <v>3</v>
      </c>
      <c r="AJ125" s="696">
        <v>0</v>
      </c>
      <c r="AK125" s="696">
        <v>0</v>
      </c>
      <c r="AL125" s="696">
        <v>0</v>
      </c>
      <c r="AM125" s="696">
        <v>0</v>
      </c>
      <c r="AN125" s="696">
        <v>0</v>
      </c>
      <c r="AO125" s="697">
        <v>0</v>
      </c>
      <c r="AP125" s="633"/>
      <c r="AQ125" s="695">
        <v>0</v>
      </c>
      <c r="AR125" s="696">
        <v>0</v>
      </c>
      <c r="AS125" s="696">
        <v>0</v>
      </c>
      <c r="AT125" s="696">
        <v>0</v>
      </c>
      <c r="AU125" s="696">
        <v>68061</v>
      </c>
      <c r="AV125" s="696">
        <v>68061</v>
      </c>
      <c r="AW125" s="696">
        <v>103174</v>
      </c>
      <c r="AX125" s="696">
        <v>103889</v>
      </c>
      <c r="AY125" s="696">
        <v>103889</v>
      </c>
      <c r="AZ125" s="696">
        <v>103889</v>
      </c>
      <c r="BA125" s="696">
        <v>152343</v>
      </c>
      <c r="BB125" s="696">
        <v>152343</v>
      </c>
      <c r="BC125" s="696">
        <v>317003</v>
      </c>
      <c r="BD125" s="696">
        <v>365779</v>
      </c>
      <c r="BE125" s="696">
        <v>201478</v>
      </c>
      <c r="BF125" s="696">
        <v>103405</v>
      </c>
      <c r="BG125" s="696">
        <v>86495</v>
      </c>
      <c r="BH125" s="696">
        <v>10293</v>
      </c>
      <c r="BI125" s="696">
        <v>10293</v>
      </c>
      <c r="BJ125" s="696">
        <v>10293</v>
      </c>
      <c r="BK125" s="696">
        <v>10293</v>
      </c>
      <c r="BL125" s="696">
        <v>10293</v>
      </c>
      <c r="BM125" s="696">
        <v>10293</v>
      </c>
      <c r="BN125" s="696">
        <v>10293</v>
      </c>
      <c r="BO125" s="696"/>
      <c r="BP125" s="696"/>
      <c r="BQ125" s="696"/>
      <c r="BR125" s="696"/>
      <c r="BS125" s="696"/>
      <c r="BT125" s="696"/>
    </row>
    <row r="126" spans="2:73">
      <c r="B126" s="764" t="s">
        <v>208</v>
      </c>
      <c r="C126" s="764" t="s">
        <v>780</v>
      </c>
      <c r="D126" s="764" t="s">
        <v>101</v>
      </c>
      <c r="E126" s="759" t="s">
        <v>754</v>
      </c>
      <c r="F126" s="764" t="s">
        <v>782</v>
      </c>
      <c r="G126" s="759" t="s">
        <v>779</v>
      </c>
      <c r="H126" s="759">
        <v>2015</v>
      </c>
      <c r="I126" s="644" t="s">
        <v>575</v>
      </c>
      <c r="J126" s="644" t="s">
        <v>580</v>
      </c>
      <c r="L126" s="695">
        <v>0</v>
      </c>
      <c r="M126" s="696">
        <v>0</v>
      </c>
      <c r="N126" s="696">
        <v>0</v>
      </c>
      <c r="O126" s="696">
        <v>0</v>
      </c>
      <c r="P126" s="696">
        <v>-30</v>
      </c>
      <c r="Q126" s="696">
        <v>-22</v>
      </c>
      <c r="R126" s="696">
        <v>-2</v>
      </c>
      <c r="S126" s="696">
        <v>0</v>
      </c>
      <c r="T126" s="696">
        <v>0</v>
      </c>
      <c r="U126" s="696">
        <v>0</v>
      </c>
      <c r="V126" s="696">
        <v>0</v>
      </c>
      <c r="W126" s="696">
        <v>0</v>
      </c>
      <c r="X126" s="696">
        <v>0</v>
      </c>
      <c r="Y126" s="696">
        <v>0</v>
      </c>
      <c r="Z126" s="696">
        <v>0</v>
      </c>
      <c r="AA126" s="696">
        <v>2</v>
      </c>
      <c r="AB126" s="696">
        <v>0</v>
      </c>
      <c r="AC126" s="696">
        <v>0</v>
      </c>
      <c r="AD126" s="696">
        <v>0</v>
      </c>
      <c r="AE126" s="696">
        <v>0</v>
      </c>
      <c r="AF126" s="696">
        <v>0</v>
      </c>
      <c r="AG126" s="696">
        <v>0</v>
      </c>
      <c r="AH126" s="696">
        <v>0</v>
      </c>
      <c r="AI126" s="696">
        <v>0</v>
      </c>
      <c r="AJ126" s="696">
        <v>0</v>
      </c>
      <c r="AK126" s="696">
        <v>0</v>
      </c>
      <c r="AL126" s="696">
        <v>0</v>
      </c>
      <c r="AM126" s="696">
        <v>0</v>
      </c>
      <c r="AN126" s="696">
        <v>0</v>
      </c>
      <c r="AO126" s="697">
        <v>0</v>
      </c>
      <c r="AP126" s="633"/>
      <c r="AQ126" s="695">
        <v>0</v>
      </c>
      <c r="AR126" s="696">
        <v>0</v>
      </c>
      <c r="AS126" s="696">
        <v>0</v>
      </c>
      <c r="AT126" s="696">
        <v>0</v>
      </c>
      <c r="AU126" s="696">
        <v>-122373</v>
      </c>
      <c r="AV126" s="696">
        <v>-83151</v>
      </c>
      <c r="AW126" s="696">
        <v>-11432</v>
      </c>
      <c r="AX126" s="696">
        <v>154</v>
      </c>
      <c r="AY126" s="696">
        <v>154</v>
      </c>
      <c r="AZ126" s="696">
        <v>154</v>
      </c>
      <c r="BA126" s="696">
        <v>154</v>
      </c>
      <c r="BB126" s="696">
        <v>154</v>
      </c>
      <c r="BC126" s="696">
        <v>154</v>
      </c>
      <c r="BD126" s="696">
        <v>154</v>
      </c>
      <c r="BE126" s="696">
        <v>154</v>
      </c>
      <c r="BF126" s="696">
        <v>5732</v>
      </c>
      <c r="BG126" s="696">
        <v>0</v>
      </c>
      <c r="BH126" s="696">
        <v>0</v>
      </c>
      <c r="BI126" s="696">
        <v>0</v>
      </c>
      <c r="BJ126" s="696">
        <v>0</v>
      </c>
      <c r="BK126" s="696">
        <v>0</v>
      </c>
      <c r="BL126" s="696">
        <v>0</v>
      </c>
      <c r="BM126" s="696">
        <v>0</v>
      </c>
      <c r="BN126" s="696">
        <v>0</v>
      </c>
      <c r="BO126" s="696"/>
      <c r="BP126" s="696"/>
      <c r="BQ126" s="696"/>
      <c r="BR126" s="696"/>
      <c r="BS126" s="696"/>
      <c r="BT126" s="697"/>
    </row>
    <row r="127" spans="2:73">
      <c r="B127" s="764" t="s">
        <v>208</v>
      </c>
      <c r="C127" s="764" t="s">
        <v>778</v>
      </c>
      <c r="D127" s="764" t="s">
        <v>113</v>
      </c>
      <c r="E127" s="759" t="s">
        <v>754</v>
      </c>
      <c r="F127" s="759" t="s">
        <v>29</v>
      </c>
      <c r="G127" s="759" t="s">
        <v>779</v>
      </c>
      <c r="H127" s="764">
        <v>2016</v>
      </c>
      <c r="I127" s="644" t="s">
        <v>575</v>
      </c>
      <c r="J127" s="644" t="s">
        <v>580</v>
      </c>
      <c r="L127" s="695">
        <v>0</v>
      </c>
      <c r="M127" s="696">
        <v>0</v>
      </c>
      <c r="N127" s="696">
        <v>0</v>
      </c>
      <c r="O127" s="696">
        <v>0</v>
      </c>
      <c r="P127" s="696">
        <v>0</v>
      </c>
      <c r="Q127" s="696">
        <v>19</v>
      </c>
      <c r="R127" s="696">
        <v>19</v>
      </c>
      <c r="S127" s="696">
        <v>19</v>
      </c>
      <c r="T127" s="696">
        <v>19</v>
      </c>
      <c r="U127" s="696">
        <v>19</v>
      </c>
      <c r="V127" s="696">
        <v>19</v>
      </c>
      <c r="W127" s="696">
        <v>19</v>
      </c>
      <c r="X127" s="696">
        <v>19</v>
      </c>
      <c r="Y127" s="696">
        <v>19</v>
      </c>
      <c r="Z127" s="696">
        <v>19</v>
      </c>
      <c r="AA127" s="696">
        <v>19</v>
      </c>
      <c r="AB127" s="696">
        <v>19</v>
      </c>
      <c r="AC127" s="696">
        <v>19</v>
      </c>
      <c r="AD127" s="696">
        <v>19</v>
      </c>
      <c r="AE127" s="696">
        <v>16</v>
      </c>
      <c r="AF127" s="696">
        <v>16</v>
      </c>
      <c r="AG127" s="696">
        <v>7</v>
      </c>
      <c r="AH127" s="696">
        <v>0</v>
      </c>
      <c r="AI127" s="696">
        <v>0</v>
      </c>
      <c r="AJ127" s="696">
        <v>0</v>
      </c>
      <c r="AK127" s="696">
        <v>0</v>
      </c>
      <c r="AL127" s="696">
        <v>0</v>
      </c>
      <c r="AM127" s="696">
        <v>0</v>
      </c>
      <c r="AN127" s="696">
        <v>0</v>
      </c>
      <c r="AO127" s="697">
        <v>0</v>
      </c>
      <c r="AP127" s="633"/>
      <c r="AQ127" s="695">
        <v>0</v>
      </c>
      <c r="AR127" s="696">
        <v>0</v>
      </c>
      <c r="AS127" s="696">
        <v>0</v>
      </c>
      <c r="AT127" s="696">
        <v>0</v>
      </c>
      <c r="AU127" s="696">
        <v>0</v>
      </c>
      <c r="AV127" s="696">
        <v>296781</v>
      </c>
      <c r="AW127" s="696">
        <v>296781</v>
      </c>
      <c r="AX127" s="696">
        <v>296781</v>
      </c>
      <c r="AY127" s="696">
        <v>296781</v>
      </c>
      <c r="AZ127" s="696">
        <v>296781</v>
      </c>
      <c r="BA127" s="696">
        <v>296781</v>
      </c>
      <c r="BB127" s="696">
        <v>296781</v>
      </c>
      <c r="BC127" s="696">
        <v>296756</v>
      </c>
      <c r="BD127" s="696">
        <v>296756</v>
      </c>
      <c r="BE127" s="696">
        <v>297186</v>
      </c>
      <c r="BF127" s="696">
        <v>297364</v>
      </c>
      <c r="BG127" s="696">
        <v>297641</v>
      </c>
      <c r="BH127" s="696">
        <v>297641</v>
      </c>
      <c r="BI127" s="696">
        <v>296870</v>
      </c>
      <c r="BJ127" s="696">
        <v>257166</v>
      </c>
      <c r="BK127" s="696">
        <v>257166</v>
      </c>
      <c r="BL127" s="696">
        <v>106875</v>
      </c>
      <c r="BM127" s="696">
        <v>0</v>
      </c>
      <c r="BN127" s="696">
        <v>0</v>
      </c>
      <c r="BO127" s="696"/>
      <c r="BP127" s="696"/>
      <c r="BQ127" s="696"/>
      <c r="BR127" s="696"/>
      <c r="BS127" s="696"/>
      <c r="BT127" s="697"/>
    </row>
    <row r="128" spans="2:73">
      <c r="B128" s="764" t="s">
        <v>208</v>
      </c>
      <c r="C128" s="764" t="s">
        <v>778</v>
      </c>
      <c r="D128" s="764" t="s">
        <v>803</v>
      </c>
      <c r="E128" s="759" t="s">
        <v>754</v>
      </c>
      <c r="F128" s="759" t="s">
        <v>29</v>
      </c>
      <c r="G128" s="759" t="s">
        <v>779</v>
      </c>
      <c r="H128" s="764">
        <v>2016</v>
      </c>
      <c r="I128" s="644" t="s">
        <v>575</v>
      </c>
      <c r="J128" s="644" t="s">
        <v>580</v>
      </c>
      <c r="L128" s="695">
        <v>0</v>
      </c>
      <c r="M128" s="696">
        <v>0</v>
      </c>
      <c r="N128" s="696">
        <v>0</v>
      </c>
      <c r="O128" s="696">
        <v>0</v>
      </c>
      <c r="P128" s="696">
        <v>0</v>
      </c>
      <c r="Q128" s="696">
        <v>2</v>
      </c>
      <c r="R128" s="696">
        <v>2</v>
      </c>
      <c r="S128" s="696">
        <v>2</v>
      </c>
      <c r="T128" s="696">
        <v>2</v>
      </c>
      <c r="U128" s="696">
        <v>2</v>
      </c>
      <c r="V128" s="696">
        <v>2</v>
      </c>
      <c r="W128" s="696">
        <v>2</v>
      </c>
      <c r="X128" s="696">
        <v>2</v>
      </c>
      <c r="Y128" s="696">
        <v>2</v>
      </c>
      <c r="Z128" s="696">
        <v>2</v>
      </c>
      <c r="AA128" s="696">
        <v>2</v>
      </c>
      <c r="AB128" s="696">
        <v>2</v>
      </c>
      <c r="AC128" s="696">
        <v>2</v>
      </c>
      <c r="AD128" s="696">
        <v>2</v>
      </c>
      <c r="AE128" s="696">
        <v>2</v>
      </c>
      <c r="AF128" s="696">
        <v>2</v>
      </c>
      <c r="AG128" s="696">
        <v>2</v>
      </c>
      <c r="AH128" s="696">
        <v>2</v>
      </c>
      <c r="AI128" s="696">
        <v>2</v>
      </c>
      <c r="AJ128" s="696">
        <v>0</v>
      </c>
      <c r="AK128" s="696">
        <v>0</v>
      </c>
      <c r="AL128" s="696">
        <v>0</v>
      </c>
      <c r="AM128" s="696">
        <v>0</v>
      </c>
      <c r="AN128" s="696">
        <v>0</v>
      </c>
      <c r="AO128" s="697">
        <v>0</v>
      </c>
      <c r="AP128" s="633"/>
      <c r="AQ128" s="698">
        <v>0</v>
      </c>
      <c r="AR128" s="699">
        <v>0</v>
      </c>
      <c r="AS128" s="699">
        <v>0</v>
      </c>
      <c r="AT128" s="699">
        <v>0</v>
      </c>
      <c r="AU128" s="699">
        <v>0</v>
      </c>
      <c r="AV128" s="699">
        <v>6793</v>
      </c>
      <c r="AW128" s="699">
        <v>6793</v>
      </c>
      <c r="AX128" s="699">
        <v>6793</v>
      </c>
      <c r="AY128" s="699">
        <v>6793</v>
      </c>
      <c r="AZ128" s="699">
        <v>6793</v>
      </c>
      <c r="BA128" s="699">
        <v>6793</v>
      </c>
      <c r="BB128" s="699">
        <v>6793</v>
      </c>
      <c r="BC128" s="699">
        <v>6793</v>
      </c>
      <c r="BD128" s="699">
        <v>6793</v>
      </c>
      <c r="BE128" s="699">
        <v>6793</v>
      </c>
      <c r="BF128" s="699">
        <v>6793</v>
      </c>
      <c r="BG128" s="699">
        <v>6793</v>
      </c>
      <c r="BH128" s="699">
        <v>6793</v>
      </c>
      <c r="BI128" s="699">
        <v>6793</v>
      </c>
      <c r="BJ128" s="699">
        <v>6793</v>
      </c>
      <c r="BK128" s="699">
        <v>6793</v>
      </c>
      <c r="BL128" s="699">
        <v>6793</v>
      </c>
      <c r="BM128" s="699">
        <v>6793</v>
      </c>
      <c r="BN128" s="699">
        <v>6697</v>
      </c>
      <c r="BO128" s="699"/>
      <c r="BP128" s="699"/>
      <c r="BQ128" s="699"/>
      <c r="BR128" s="699"/>
      <c r="BS128" s="699"/>
      <c r="BT128" s="700"/>
    </row>
    <row r="129" spans="2:72">
      <c r="B129" s="764" t="s">
        <v>208</v>
      </c>
      <c r="C129" s="764" t="s">
        <v>780</v>
      </c>
      <c r="D129" s="764" t="s">
        <v>118</v>
      </c>
      <c r="E129" s="759" t="s">
        <v>754</v>
      </c>
      <c r="F129" s="764" t="s">
        <v>782</v>
      </c>
      <c r="G129" s="759" t="s">
        <v>779</v>
      </c>
      <c r="H129" s="764">
        <v>2016</v>
      </c>
      <c r="I129" s="644" t="s">
        <v>575</v>
      </c>
      <c r="J129" s="644" t="s">
        <v>580</v>
      </c>
      <c r="L129" s="695">
        <v>0</v>
      </c>
      <c r="M129" s="696">
        <v>0</v>
      </c>
      <c r="N129" s="696">
        <v>0</v>
      </c>
      <c r="O129" s="696">
        <v>0</v>
      </c>
      <c r="P129" s="696">
        <v>0</v>
      </c>
      <c r="Q129" s="696">
        <v>658</v>
      </c>
      <c r="R129" s="696">
        <v>662</v>
      </c>
      <c r="S129" s="696">
        <v>757</v>
      </c>
      <c r="T129" s="696">
        <v>757</v>
      </c>
      <c r="U129" s="696">
        <v>757</v>
      </c>
      <c r="V129" s="696">
        <v>750</v>
      </c>
      <c r="W129" s="696">
        <v>750</v>
      </c>
      <c r="X129" s="696">
        <v>750</v>
      </c>
      <c r="Y129" s="696">
        <v>749</v>
      </c>
      <c r="Z129" s="696">
        <v>749</v>
      </c>
      <c r="AA129" s="696">
        <v>747</v>
      </c>
      <c r="AB129" s="696">
        <v>213</v>
      </c>
      <c r="AC129" s="696">
        <v>49</v>
      </c>
      <c r="AD129" s="696">
        <v>49</v>
      </c>
      <c r="AE129" s="696">
        <v>12</v>
      </c>
      <c r="AF129" s="696">
        <v>0</v>
      </c>
      <c r="AG129" s="696">
        <v>0</v>
      </c>
      <c r="AH129" s="696">
        <v>0</v>
      </c>
      <c r="AI129" s="696">
        <v>0</v>
      </c>
      <c r="AJ129" s="696">
        <v>0</v>
      </c>
      <c r="AK129" s="696">
        <v>0</v>
      </c>
      <c r="AL129" s="696">
        <v>0</v>
      </c>
      <c r="AM129" s="696">
        <v>0</v>
      </c>
      <c r="AN129" s="696">
        <v>0</v>
      </c>
      <c r="AO129" s="697">
        <v>0</v>
      </c>
      <c r="AP129" s="633"/>
      <c r="AQ129" s="692">
        <v>0</v>
      </c>
      <c r="AR129" s="693">
        <v>0</v>
      </c>
      <c r="AS129" s="693">
        <v>0</v>
      </c>
      <c r="AT129" s="693">
        <v>0</v>
      </c>
      <c r="AU129" s="693">
        <v>0</v>
      </c>
      <c r="AV129" s="693">
        <v>2592647</v>
      </c>
      <c r="AW129" s="693">
        <v>2615138</v>
      </c>
      <c r="AX129" s="693">
        <v>2845850</v>
      </c>
      <c r="AY129" s="693">
        <v>2845850</v>
      </c>
      <c r="AZ129" s="693">
        <v>2845850</v>
      </c>
      <c r="BA129" s="693">
        <v>2799381</v>
      </c>
      <c r="BB129" s="693">
        <v>2799381</v>
      </c>
      <c r="BC129" s="693">
        <v>2799381</v>
      </c>
      <c r="BD129" s="693">
        <v>2795897</v>
      </c>
      <c r="BE129" s="693">
        <v>2795897</v>
      </c>
      <c r="BF129" s="693">
        <v>2775506</v>
      </c>
      <c r="BG129" s="693">
        <v>1210256</v>
      </c>
      <c r="BH129" s="693">
        <v>184920</v>
      </c>
      <c r="BI129" s="693">
        <v>184920</v>
      </c>
      <c r="BJ129" s="693">
        <v>43361</v>
      </c>
      <c r="BK129" s="693">
        <v>0</v>
      </c>
      <c r="BL129" s="693">
        <v>0</v>
      </c>
      <c r="BM129" s="693">
        <v>0</v>
      </c>
      <c r="BN129" s="693">
        <v>0</v>
      </c>
      <c r="BO129" s="693"/>
      <c r="BP129" s="693"/>
      <c r="BQ129" s="693"/>
      <c r="BR129" s="693"/>
      <c r="BS129" s="693"/>
      <c r="BT129" s="694"/>
    </row>
    <row r="130" spans="2:72">
      <c r="B130" s="764" t="s">
        <v>208</v>
      </c>
      <c r="C130" s="764" t="s">
        <v>780</v>
      </c>
      <c r="D130" s="764" t="s">
        <v>119</v>
      </c>
      <c r="E130" s="759" t="s">
        <v>754</v>
      </c>
      <c r="F130" s="764" t="s">
        <v>782</v>
      </c>
      <c r="G130" s="759" t="s">
        <v>779</v>
      </c>
      <c r="H130" s="764">
        <v>2016</v>
      </c>
      <c r="I130" s="644" t="s">
        <v>575</v>
      </c>
      <c r="J130" s="644" t="s">
        <v>580</v>
      </c>
      <c r="L130" s="695">
        <v>0</v>
      </c>
      <c r="M130" s="696">
        <v>0</v>
      </c>
      <c r="N130" s="696">
        <v>0</v>
      </c>
      <c r="O130" s="696">
        <v>0</v>
      </c>
      <c r="P130" s="696">
        <v>0</v>
      </c>
      <c r="Q130" s="696">
        <v>1</v>
      </c>
      <c r="R130" s="696">
        <v>1</v>
      </c>
      <c r="S130" s="696">
        <v>1</v>
      </c>
      <c r="T130" s="696">
        <v>1</v>
      </c>
      <c r="U130" s="696">
        <v>1</v>
      </c>
      <c r="V130" s="696">
        <v>1</v>
      </c>
      <c r="W130" s="696">
        <v>1</v>
      </c>
      <c r="X130" s="696">
        <v>1</v>
      </c>
      <c r="Y130" s="696">
        <v>1</v>
      </c>
      <c r="Z130" s="696">
        <v>1</v>
      </c>
      <c r="AA130" s="696">
        <v>1</v>
      </c>
      <c r="AB130" s="696">
        <v>1</v>
      </c>
      <c r="AC130" s="696">
        <v>0</v>
      </c>
      <c r="AD130" s="696">
        <v>0</v>
      </c>
      <c r="AE130" s="696">
        <v>0</v>
      </c>
      <c r="AF130" s="696">
        <v>0</v>
      </c>
      <c r="AG130" s="696">
        <v>0</v>
      </c>
      <c r="AH130" s="696">
        <v>0</v>
      </c>
      <c r="AI130" s="696">
        <v>0</v>
      </c>
      <c r="AJ130" s="696">
        <v>0</v>
      </c>
      <c r="AK130" s="696">
        <v>0</v>
      </c>
      <c r="AL130" s="696">
        <v>0</v>
      </c>
      <c r="AM130" s="696">
        <v>0</v>
      </c>
      <c r="AN130" s="696">
        <v>0</v>
      </c>
      <c r="AO130" s="697">
        <v>0</v>
      </c>
      <c r="AP130" s="633"/>
      <c r="AQ130" s="695">
        <v>0</v>
      </c>
      <c r="AR130" s="696">
        <v>0</v>
      </c>
      <c r="AS130" s="696">
        <v>0</v>
      </c>
      <c r="AT130" s="696">
        <v>0</v>
      </c>
      <c r="AU130" s="696">
        <v>0</v>
      </c>
      <c r="AV130" s="696">
        <v>9636</v>
      </c>
      <c r="AW130" s="696">
        <v>9636</v>
      </c>
      <c r="AX130" s="696">
        <v>9636</v>
      </c>
      <c r="AY130" s="696">
        <v>9636</v>
      </c>
      <c r="AZ130" s="696">
        <v>9636</v>
      </c>
      <c r="BA130" s="696">
        <v>9622</v>
      </c>
      <c r="BB130" s="696">
        <v>9579</v>
      </c>
      <c r="BC130" s="696">
        <v>9579</v>
      </c>
      <c r="BD130" s="696">
        <v>9579</v>
      </c>
      <c r="BE130" s="696">
        <v>8397</v>
      </c>
      <c r="BF130" s="696">
        <v>8316</v>
      </c>
      <c r="BG130" s="696">
        <v>8316</v>
      </c>
      <c r="BH130" s="696">
        <v>665</v>
      </c>
      <c r="BI130" s="696">
        <v>0</v>
      </c>
      <c r="BJ130" s="696">
        <v>0</v>
      </c>
      <c r="BK130" s="696">
        <v>0</v>
      </c>
      <c r="BL130" s="696">
        <v>0</v>
      </c>
      <c r="BM130" s="696">
        <v>0</v>
      </c>
      <c r="BN130" s="696">
        <v>0</v>
      </c>
      <c r="BO130" s="696"/>
      <c r="BP130" s="696"/>
      <c r="BQ130" s="696"/>
      <c r="BR130" s="696"/>
      <c r="BS130" s="696"/>
      <c r="BT130" s="697"/>
    </row>
    <row r="131" spans="2:72">
      <c r="B131" s="764" t="s">
        <v>208</v>
      </c>
      <c r="C131" s="759" t="s">
        <v>784</v>
      </c>
      <c r="D131" s="764" t="s">
        <v>124</v>
      </c>
      <c r="E131" s="759" t="s">
        <v>754</v>
      </c>
      <c r="F131" s="759" t="s">
        <v>784</v>
      </c>
      <c r="G131" s="759" t="s">
        <v>779</v>
      </c>
      <c r="H131" s="764">
        <v>2016</v>
      </c>
      <c r="I131" s="644" t="s">
        <v>575</v>
      </c>
      <c r="J131" s="644" t="s">
        <v>580</v>
      </c>
      <c r="L131" s="695">
        <v>0</v>
      </c>
      <c r="M131" s="696">
        <v>0</v>
      </c>
      <c r="N131" s="696">
        <v>0</v>
      </c>
      <c r="O131" s="696">
        <v>0</v>
      </c>
      <c r="P131" s="696">
        <v>0</v>
      </c>
      <c r="Q131" s="696">
        <v>0</v>
      </c>
      <c r="R131" s="696">
        <v>0</v>
      </c>
      <c r="S131" s="696">
        <v>0</v>
      </c>
      <c r="T131" s="696">
        <v>0</v>
      </c>
      <c r="U131" s="696">
        <v>0</v>
      </c>
      <c r="V131" s="696">
        <v>0</v>
      </c>
      <c r="W131" s="696">
        <v>0</v>
      </c>
      <c r="X131" s="696">
        <v>0</v>
      </c>
      <c r="Y131" s="696">
        <v>0</v>
      </c>
      <c r="Z131" s="696">
        <v>0</v>
      </c>
      <c r="AA131" s="696">
        <v>0</v>
      </c>
      <c r="AB131" s="696">
        <v>0</v>
      </c>
      <c r="AC131" s="696">
        <v>0</v>
      </c>
      <c r="AD131" s="696">
        <v>0</v>
      </c>
      <c r="AE131" s="696">
        <v>0</v>
      </c>
      <c r="AF131" s="696">
        <v>0</v>
      </c>
      <c r="AG131" s="696">
        <v>0</v>
      </c>
      <c r="AH131" s="696">
        <v>0</v>
      </c>
      <c r="AI131" s="696">
        <v>0</v>
      </c>
      <c r="AJ131" s="696">
        <v>0</v>
      </c>
      <c r="AK131" s="696">
        <v>0</v>
      </c>
      <c r="AL131" s="696">
        <v>0</v>
      </c>
      <c r="AM131" s="696">
        <v>0</v>
      </c>
      <c r="AN131" s="696">
        <v>0</v>
      </c>
      <c r="AO131" s="697">
        <v>0</v>
      </c>
      <c r="AP131" s="633"/>
      <c r="AQ131" s="695">
        <v>0</v>
      </c>
      <c r="AR131" s="696">
        <v>0</v>
      </c>
      <c r="AS131" s="696">
        <v>0</v>
      </c>
      <c r="AT131" s="696">
        <v>0</v>
      </c>
      <c r="AU131" s="696">
        <v>0</v>
      </c>
      <c r="AV131" s="696">
        <v>835</v>
      </c>
      <c r="AW131" s="696">
        <v>835</v>
      </c>
      <c r="AX131" s="696">
        <v>835</v>
      </c>
      <c r="AY131" s="696">
        <v>835</v>
      </c>
      <c r="AZ131" s="696">
        <v>835</v>
      </c>
      <c r="BA131" s="696">
        <v>835</v>
      </c>
      <c r="BB131" s="696">
        <v>835</v>
      </c>
      <c r="BC131" s="696">
        <v>835</v>
      </c>
      <c r="BD131" s="696">
        <v>835</v>
      </c>
      <c r="BE131" s="696">
        <v>835</v>
      </c>
      <c r="BF131" s="696">
        <v>835</v>
      </c>
      <c r="BG131" s="696">
        <v>835</v>
      </c>
      <c r="BH131" s="696">
        <v>0</v>
      </c>
      <c r="BI131" s="696">
        <v>0</v>
      </c>
      <c r="BJ131" s="696">
        <v>0</v>
      </c>
      <c r="BK131" s="696">
        <v>0</v>
      </c>
      <c r="BL131" s="696">
        <v>0</v>
      </c>
      <c r="BM131" s="696">
        <v>0</v>
      </c>
      <c r="BN131" s="696">
        <v>0</v>
      </c>
      <c r="BO131" s="696"/>
      <c r="BP131" s="696"/>
      <c r="BQ131" s="696"/>
      <c r="BR131" s="696"/>
      <c r="BS131" s="696"/>
      <c r="BT131" s="697"/>
    </row>
    <row r="132" spans="2:72">
      <c r="B132" s="764" t="s">
        <v>208</v>
      </c>
      <c r="C132" s="764" t="s">
        <v>778</v>
      </c>
      <c r="D132" s="759" t="s">
        <v>113</v>
      </c>
      <c r="E132" s="759" t="s">
        <v>754</v>
      </c>
      <c r="F132" s="759" t="s">
        <v>29</v>
      </c>
      <c r="G132" s="759" t="s">
        <v>779</v>
      </c>
      <c r="H132" s="764">
        <v>2017</v>
      </c>
      <c r="I132" s="644" t="s">
        <v>575</v>
      </c>
      <c r="J132" s="644" t="s">
        <v>587</v>
      </c>
      <c r="L132" s="695">
        <v>0</v>
      </c>
      <c r="M132" s="696">
        <v>0</v>
      </c>
      <c r="N132" s="696">
        <v>0</v>
      </c>
      <c r="O132" s="696">
        <v>0</v>
      </c>
      <c r="P132" s="696">
        <v>0</v>
      </c>
      <c r="Q132" s="696">
        <v>0</v>
      </c>
      <c r="R132" s="696">
        <v>228</v>
      </c>
      <c r="S132" s="696">
        <v>184</v>
      </c>
      <c r="T132" s="696">
        <v>184</v>
      </c>
      <c r="U132" s="696">
        <v>184</v>
      </c>
      <c r="V132" s="696">
        <v>184</v>
      </c>
      <c r="W132" s="696">
        <v>184</v>
      </c>
      <c r="X132" s="696">
        <v>184</v>
      </c>
      <c r="Y132" s="696">
        <v>184</v>
      </c>
      <c r="Z132" s="696">
        <v>184</v>
      </c>
      <c r="AA132" s="696">
        <v>184</v>
      </c>
      <c r="AB132" s="696">
        <v>174</v>
      </c>
      <c r="AC132" s="696">
        <v>174</v>
      </c>
      <c r="AD132" s="696">
        <v>174</v>
      </c>
      <c r="AE132" s="696">
        <v>174</v>
      </c>
      <c r="AF132" s="696">
        <v>150</v>
      </c>
      <c r="AG132" s="696">
        <v>150</v>
      </c>
      <c r="AH132" s="696">
        <v>20</v>
      </c>
      <c r="AI132" s="696">
        <v>0</v>
      </c>
      <c r="AJ132" s="696">
        <v>0</v>
      </c>
      <c r="AK132" s="696">
        <v>0</v>
      </c>
      <c r="AL132" s="696">
        <v>0</v>
      </c>
      <c r="AM132" s="696">
        <v>0</v>
      </c>
      <c r="AN132" s="696">
        <v>0</v>
      </c>
      <c r="AO132" s="697">
        <v>0</v>
      </c>
      <c r="AP132" s="633"/>
      <c r="AQ132" s="695">
        <v>0</v>
      </c>
      <c r="AR132" s="696">
        <v>0</v>
      </c>
      <c r="AS132" s="696">
        <v>0</v>
      </c>
      <c r="AT132" s="696">
        <v>0</v>
      </c>
      <c r="AU132" s="696">
        <v>0</v>
      </c>
      <c r="AV132" s="696">
        <v>0</v>
      </c>
      <c r="AW132" s="696">
        <v>3302399</v>
      </c>
      <c r="AX132" s="696">
        <v>2649493</v>
      </c>
      <c r="AY132" s="696">
        <v>2649493</v>
      </c>
      <c r="AZ132" s="696">
        <v>2649493</v>
      </c>
      <c r="BA132" s="696">
        <v>2649493</v>
      </c>
      <c r="BB132" s="696">
        <v>2649493</v>
      </c>
      <c r="BC132" s="696">
        <v>2649493</v>
      </c>
      <c r="BD132" s="696">
        <v>2649468</v>
      </c>
      <c r="BE132" s="696">
        <v>2649468</v>
      </c>
      <c r="BF132" s="696">
        <v>2643701</v>
      </c>
      <c r="BG132" s="696">
        <v>2594722</v>
      </c>
      <c r="BH132" s="696">
        <v>2594343</v>
      </c>
      <c r="BI132" s="696">
        <v>2594343</v>
      </c>
      <c r="BJ132" s="696">
        <v>2594164</v>
      </c>
      <c r="BK132" s="696">
        <v>2239411</v>
      </c>
      <c r="BL132" s="696">
        <v>2239411</v>
      </c>
      <c r="BM132" s="696">
        <v>297222</v>
      </c>
      <c r="BN132" s="696">
        <v>0</v>
      </c>
      <c r="BO132" s="696">
        <v>0</v>
      </c>
      <c r="BP132" s="696">
        <v>0</v>
      </c>
      <c r="BQ132" s="696">
        <v>0</v>
      </c>
      <c r="BR132" s="696">
        <v>0</v>
      </c>
      <c r="BS132" s="696"/>
      <c r="BT132" s="697"/>
    </row>
    <row r="133" spans="2:72">
      <c r="B133" s="764" t="s">
        <v>208</v>
      </c>
      <c r="C133" s="764" t="s">
        <v>778</v>
      </c>
      <c r="D133" s="759" t="s">
        <v>770</v>
      </c>
      <c r="E133" s="759" t="s">
        <v>754</v>
      </c>
      <c r="F133" s="759" t="s">
        <v>29</v>
      </c>
      <c r="G133" s="759" t="s">
        <v>779</v>
      </c>
      <c r="H133" s="764">
        <v>2017</v>
      </c>
      <c r="I133" s="644" t="s">
        <v>575</v>
      </c>
      <c r="J133" s="644" t="s">
        <v>587</v>
      </c>
      <c r="L133" s="695">
        <v>0</v>
      </c>
      <c r="M133" s="696">
        <v>0</v>
      </c>
      <c r="N133" s="696">
        <v>0</v>
      </c>
      <c r="O133" s="696">
        <v>0</v>
      </c>
      <c r="P133" s="696">
        <v>0</v>
      </c>
      <c r="Q133" s="696">
        <v>0</v>
      </c>
      <c r="R133" s="696">
        <v>187</v>
      </c>
      <c r="S133" s="696">
        <v>136</v>
      </c>
      <c r="T133" s="696">
        <v>136</v>
      </c>
      <c r="U133" s="696">
        <v>136</v>
      </c>
      <c r="V133" s="696">
        <v>136</v>
      </c>
      <c r="W133" s="696">
        <v>136</v>
      </c>
      <c r="X133" s="696">
        <v>136</v>
      </c>
      <c r="Y133" s="696">
        <v>136</v>
      </c>
      <c r="Z133" s="696">
        <v>136</v>
      </c>
      <c r="AA133" s="696">
        <v>136</v>
      </c>
      <c r="AB133" s="696">
        <v>129</v>
      </c>
      <c r="AC133" s="696">
        <v>129</v>
      </c>
      <c r="AD133" s="696">
        <v>129</v>
      </c>
      <c r="AE133" s="696">
        <v>109</v>
      </c>
      <c r="AF133" s="696">
        <v>109</v>
      </c>
      <c r="AG133" s="696">
        <v>85</v>
      </c>
      <c r="AH133" s="696">
        <v>67</v>
      </c>
      <c r="AI133" s="696">
        <v>0</v>
      </c>
      <c r="AJ133" s="696">
        <v>0</v>
      </c>
      <c r="AK133" s="696">
        <v>0</v>
      </c>
      <c r="AL133" s="696">
        <v>0</v>
      </c>
      <c r="AM133" s="696">
        <v>0</v>
      </c>
      <c r="AN133" s="696">
        <v>0</v>
      </c>
      <c r="AO133" s="697">
        <v>0</v>
      </c>
      <c r="AP133" s="633"/>
      <c r="AQ133" s="695">
        <v>0</v>
      </c>
      <c r="AR133" s="696">
        <v>0</v>
      </c>
      <c r="AS133" s="696">
        <v>0</v>
      </c>
      <c r="AT133" s="696">
        <v>0</v>
      </c>
      <c r="AU133" s="696">
        <v>0</v>
      </c>
      <c r="AV133" s="696">
        <v>0</v>
      </c>
      <c r="AW133" s="696">
        <v>2724036</v>
      </c>
      <c r="AX133" s="696">
        <v>1972715</v>
      </c>
      <c r="AY133" s="696">
        <v>1972715</v>
      </c>
      <c r="AZ133" s="696">
        <v>1972715</v>
      </c>
      <c r="BA133" s="696">
        <v>1972715</v>
      </c>
      <c r="BB133" s="696">
        <v>1972715</v>
      </c>
      <c r="BC133" s="696">
        <v>1972715</v>
      </c>
      <c r="BD133" s="696">
        <v>1972677</v>
      </c>
      <c r="BE133" s="696">
        <v>1972677</v>
      </c>
      <c r="BF133" s="696">
        <v>1972677</v>
      </c>
      <c r="BG133" s="696">
        <v>1936762</v>
      </c>
      <c r="BH133" s="696">
        <v>1933386</v>
      </c>
      <c r="BI133" s="696">
        <v>1933386</v>
      </c>
      <c r="BJ133" s="696">
        <v>1632484</v>
      </c>
      <c r="BK133" s="696">
        <v>1632484</v>
      </c>
      <c r="BL133" s="696">
        <v>1264433</v>
      </c>
      <c r="BM133" s="696">
        <v>1002154</v>
      </c>
      <c r="BN133" s="696">
        <v>0</v>
      </c>
      <c r="BO133" s="696">
        <v>0</v>
      </c>
      <c r="BP133" s="696">
        <v>0</v>
      </c>
      <c r="BQ133" s="696">
        <v>0</v>
      </c>
      <c r="BR133" s="696">
        <v>0</v>
      </c>
      <c r="BS133" s="696"/>
      <c r="BT133" s="697"/>
    </row>
    <row r="134" spans="2:72">
      <c r="B134" s="764" t="s">
        <v>208</v>
      </c>
      <c r="C134" s="764" t="s">
        <v>778</v>
      </c>
      <c r="D134" s="759" t="s">
        <v>803</v>
      </c>
      <c r="E134" s="759" t="s">
        <v>754</v>
      </c>
      <c r="F134" s="759" t="s">
        <v>29</v>
      </c>
      <c r="G134" s="759" t="s">
        <v>779</v>
      </c>
      <c r="H134" s="759">
        <v>2017</v>
      </c>
      <c r="I134" s="644" t="s">
        <v>575</v>
      </c>
      <c r="J134" s="644" t="s">
        <v>587</v>
      </c>
      <c r="L134" s="695">
        <v>0</v>
      </c>
      <c r="M134" s="696">
        <v>0</v>
      </c>
      <c r="N134" s="696">
        <v>0</v>
      </c>
      <c r="O134" s="696">
        <v>0</v>
      </c>
      <c r="P134" s="696">
        <v>0</v>
      </c>
      <c r="Q134" s="696">
        <v>0</v>
      </c>
      <c r="R134" s="696">
        <v>149</v>
      </c>
      <c r="S134" s="696">
        <v>149</v>
      </c>
      <c r="T134" s="696">
        <v>149</v>
      </c>
      <c r="U134" s="696">
        <v>149</v>
      </c>
      <c r="V134" s="696">
        <v>149</v>
      </c>
      <c r="W134" s="696">
        <v>149</v>
      </c>
      <c r="X134" s="696">
        <v>149</v>
      </c>
      <c r="Y134" s="696">
        <v>149</v>
      </c>
      <c r="Z134" s="696">
        <v>149</v>
      </c>
      <c r="AA134" s="696">
        <v>149</v>
      </c>
      <c r="AB134" s="696">
        <v>149</v>
      </c>
      <c r="AC134" s="696">
        <v>149</v>
      </c>
      <c r="AD134" s="696">
        <v>149</v>
      </c>
      <c r="AE134" s="696">
        <v>149</v>
      </c>
      <c r="AF134" s="696">
        <v>149</v>
      </c>
      <c r="AG134" s="696">
        <v>149</v>
      </c>
      <c r="AH134" s="696">
        <v>149</v>
      </c>
      <c r="AI134" s="696">
        <v>149</v>
      </c>
      <c r="AJ134" s="696">
        <v>135</v>
      </c>
      <c r="AK134" s="696">
        <v>0</v>
      </c>
      <c r="AL134" s="696">
        <v>0</v>
      </c>
      <c r="AM134" s="696">
        <v>0</v>
      </c>
      <c r="AN134" s="696">
        <v>0</v>
      </c>
      <c r="AO134" s="697">
        <v>0</v>
      </c>
      <c r="AP134" s="633"/>
      <c r="AQ134" s="695">
        <v>0</v>
      </c>
      <c r="AR134" s="696">
        <v>0</v>
      </c>
      <c r="AS134" s="696">
        <v>0</v>
      </c>
      <c r="AT134" s="696">
        <v>0</v>
      </c>
      <c r="AU134" s="696">
        <v>0</v>
      </c>
      <c r="AV134" s="696">
        <v>0</v>
      </c>
      <c r="AW134" s="696">
        <v>513769</v>
      </c>
      <c r="AX134" s="696">
        <v>513769</v>
      </c>
      <c r="AY134" s="696">
        <v>513769</v>
      </c>
      <c r="AZ134" s="696">
        <v>513769</v>
      </c>
      <c r="BA134" s="696">
        <v>513769</v>
      </c>
      <c r="BB134" s="696">
        <v>513769</v>
      </c>
      <c r="BC134" s="696">
        <v>513769</v>
      </c>
      <c r="BD134" s="696">
        <v>513769</v>
      </c>
      <c r="BE134" s="696">
        <v>513769</v>
      </c>
      <c r="BF134" s="696">
        <v>513769</v>
      </c>
      <c r="BG134" s="696">
        <v>513769</v>
      </c>
      <c r="BH134" s="696">
        <v>513769</v>
      </c>
      <c r="BI134" s="696">
        <v>513769</v>
      </c>
      <c r="BJ134" s="696">
        <v>513769</v>
      </c>
      <c r="BK134" s="696">
        <v>513769</v>
      </c>
      <c r="BL134" s="696">
        <v>513769</v>
      </c>
      <c r="BM134" s="696">
        <v>513769</v>
      </c>
      <c r="BN134" s="696">
        <v>513769</v>
      </c>
      <c r="BO134" s="696">
        <v>499696</v>
      </c>
      <c r="BP134" s="696">
        <v>0</v>
      </c>
      <c r="BQ134" s="696">
        <v>0</v>
      </c>
      <c r="BR134" s="696">
        <v>0</v>
      </c>
      <c r="BS134" s="696"/>
      <c r="BT134" s="697"/>
    </row>
    <row r="135" spans="2:72">
      <c r="B135" s="764" t="s">
        <v>208</v>
      </c>
      <c r="C135" s="764" t="s">
        <v>778</v>
      </c>
      <c r="D135" s="759" t="s">
        <v>116</v>
      </c>
      <c r="E135" s="759" t="s">
        <v>754</v>
      </c>
      <c r="F135" s="759" t="s">
        <v>29</v>
      </c>
      <c r="G135" s="759" t="s">
        <v>779</v>
      </c>
      <c r="H135" s="759">
        <v>2017</v>
      </c>
      <c r="I135" s="644" t="s">
        <v>575</v>
      </c>
      <c r="J135" s="644" t="s">
        <v>587</v>
      </c>
      <c r="L135" s="695">
        <v>0</v>
      </c>
      <c r="M135" s="696">
        <v>0</v>
      </c>
      <c r="N135" s="696">
        <v>0</v>
      </c>
      <c r="O135" s="696">
        <v>0</v>
      </c>
      <c r="P135" s="696">
        <v>0</v>
      </c>
      <c r="Q135" s="696">
        <v>0</v>
      </c>
      <c r="R135" s="696">
        <v>29</v>
      </c>
      <c r="S135" s="696">
        <v>29</v>
      </c>
      <c r="T135" s="696">
        <v>29</v>
      </c>
      <c r="U135" s="696">
        <v>29</v>
      </c>
      <c r="V135" s="696">
        <v>29</v>
      </c>
      <c r="W135" s="696">
        <v>29</v>
      </c>
      <c r="X135" s="696">
        <v>29</v>
      </c>
      <c r="Y135" s="696">
        <v>29</v>
      </c>
      <c r="Z135" s="696">
        <v>29</v>
      </c>
      <c r="AA135" s="696">
        <v>28</v>
      </c>
      <c r="AB135" s="696">
        <v>2</v>
      </c>
      <c r="AC135" s="696">
        <v>2</v>
      </c>
      <c r="AD135" s="696">
        <v>2</v>
      </c>
      <c r="AE135" s="696">
        <v>2</v>
      </c>
      <c r="AF135" s="696">
        <v>2</v>
      </c>
      <c r="AG135" s="696">
        <v>2</v>
      </c>
      <c r="AH135" s="696">
        <v>2</v>
      </c>
      <c r="AI135" s="696">
        <v>2</v>
      </c>
      <c r="AJ135" s="696">
        <v>2</v>
      </c>
      <c r="AK135" s="696">
        <v>2</v>
      </c>
      <c r="AL135" s="696">
        <v>0</v>
      </c>
      <c r="AM135" s="696">
        <v>0</v>
      </c>
      <c r="AN135" s="696">
        <v>0</v>
      </c>
      <c r="AO135" s="697">
        <v>0</v>
      </c>
      <c r="AP135" s="633"/>
      <c r="AQ135" s="695">
        <v>0</v>
      </c>
      <c r="AR135" s="696">
        <v>0</v>
      </c>
      <c r="AS135" s="696">
        <v>0</v>
      </c>
      <c r="AT135" s="696">
        <v>0</v>
      </c>
      <c r="AU135" s="696">
        <v>0</v>
      </c>
      <c r="AV135" s="696">
        <v>0</v>
      </c>
      <c r="AW135" s="696">
        <v>65722</v>
      </c>
      <c r="AX135" s="696">
        <v>65722</v>
      </c>
      <c r="AY135" s="696">
        <v>65722</v>
      </c>
      <c r="AZ135" s="696">
        <v>65722</v>
      </c>
      <c r="BA135" s="696">
        <v>65722</v>
      </c>
      <c r="BB135" s="696">
        <v>65722</v>
      </c>
      <c r="BC135" s="696">
        <v>65722</v>
      </c>
      <c r="BD135" s="696">
        <v>65722</v>
      </c>
      <c r="BE135" s="696">
        <v>65722</v>
      </c>
      <c r="BF135" s="696">
        <v>65608</v>
      </c>
      <c r="BG135" s="696">
        <v>26732</v>
      </c>
      <c r="BH135" s="696">
        <v>26732</v>
      </c>
      <c r="BI135" s="696">
        <v>26468</v>
      </c>
      <c r="BJ135" s="696">
        <v>26468</v>
      </c>
      <c r="BK135" s="696">
        <v>25311</v>
      </c>
      <c r="BL135" s="696">
        <v>25311</v>
      </c>
      <c r="BM135" s="696">
        <v>25311</v>
      </c>
      <c r="BN135" s="696">
        <v>25311</v>
      </c>
      <c r="BO135" s="696">
        <v>25311</v>
      </c>
      <c r="BP135" s="696">
        <v>25311</v>
      </c>
      <c r="BQ135" s="696">
        <v>0</v>
      </c>
      <c r="BR135" s="696">
        <v>0</v>
      </c>
      <c r="BS135" s="696"/>
      <c r="BT135" s="697"/>
    </row>
    <row r="136" spans="2:72">
      <c r="B136" s="764" t="s">
        <v>208</v>
      </c>
      <c r="C136" s="764" t="s">
        <v>780</v>
      </c>
      <c r="D136" s="759" t="s">
        <v>117</v>
      </c>
      <c r="E136" s="759" t="s">
        <v>754</v>
      </c>
      <c r="F136" s="764" t="s">
        <v>782</v>
      </c>
      <c r="G136" s="759" t="s">
        <v>779</v>
      </c>
      <c r="H136" s="759">
        <v>2017</v>
      </c>
      <c r="I136" s="644" t="s">
        <v>575</v>
      </c>
      <c r="J136" s="644" t="s">
        <v>587</v>
      </c>
      <c r="L136" s="695">
        <v>0</v>
      </c>
      <c r="M136" s="696">
        <v>0</v>
      </c>
      <c r="N136" s="696">
        <v>0</v>
      </c>
      <c r="O136" s="696">
        <v>0</v>
      </c>
      <c r="P136" s="696">
        <v>0</v>
      </c>
      <c r="Q136" s="696">
        <v>0</v>
      </c>
      <c r="R136" s="696">
        <v>6</v>
      </c>
      <c r="S136" s="696">
        <v>6</v>
      </c>
      <c r="T136" s="696">
        <v>6</v>
      </c>
      <c r="U136" s="696">
        <v>6</v>
      </c>
      <c r="V136" s="696">
        <v>6</v>
      </c>
      <c r="W136" s="696">
        <v>6</v>
      </c>
      <c r="X136" s="696">
        <v>6</v>
      </c>
      <c r="Y136" s="696">
        <v>6</v>
      </c>
      <c r="Z136" s="696">
        <v>6</v>
      </c>
      <c r="AA136" s="696">
        <v>5</v>
      </c>
      <c r="AB136" s="696">
        <v>0</v>
      </c>
      <c r="AC136" s="696">
        <v>0</v>
      </c>
      <c r="AD136" s="696">
        <v>0</v>
      </c>
      <c r="AE136" s="696">
        <v>0</v>
      </c>
      <c r="AF136" s="696">
        <v>0</v>
      </c>
      <c r="AG136" s="696">
        <v>0</v>
      </c>
      <c r="AH136" s="696">
        <v>0</v>
      </c>
      <c r="AI136" s="696">
        <v>0</v>
      </c>
      <c r="AJ136" s="696">
        <v>0</v>
      </c>
      <c r="AK136" s="696">
        <v>0</v>
      </c>
      <c r="AL136" s="696">
        <v>0</v>
      </c>
      <c r="AM136" s="696">
        <v>0</v>
      </c>
      <c r="AN136" s="696">
        <v>0</v>
      </c>
      <c r="AO136" s="697">
        <v>0</v>
      </c>
      <c r="AP136" s="633"/>
      <c r="AQ136" s="695">
        <v>0</v>
      </c>
      <c r="AR136" s="696">
        <v>0</v>
      </c>
      <c r="AS136" s="696">
        <v>0</v>
      </c>
      <c r="AT136" s="696">
        <v>0</v>
      </c>
      <c r="AU136" s="696">
        <v>0</v>
      </c>
      <c r="AV136" s="696">
        <v>0</v>
      </c>
      <c r="AW136" s="696">
        <v>130667</v>
      </c>
      <c r="AX136" s="696">
        <v>130667</v>
      </c>
      <c r="AY136" s="696">
        <v>130667</v>
      </c>
      <c r="AZ136" s="696">
        <v>130667</v>
      </c>
      <c r="BA136" s="696">
        <v>130667</v>
      </c>
      <c r="BB136" s="696">
        <v>130667</v>
      </c>
      <c r="BC136" s="696">
        <v>130667</v>
      </c>
      <c r="BD136" s="696">
        <v>130667</v>
      </c>
      <c r="BE136" s="696">
        <v>130667</v>
      </c>
      <c r="BF136" s="696">
        <v>112855</v>
      </c>
      <c r="BG136" s="696">
        <v>0</v>
      </c>
      <c r="BH136" s="696">
        <v>0</v>
      </c>
      <c r="BI136" s="696">
        <v>0</v>
      </c>
      <c r="BJ136" s="696">
        <v>0</v>
      </c>
      <c r="BK136" s="696">
        <v>0</v>
      </c>
      <c r="BL136" s="696">
        <v>0</v>
      </c>
      <c r="BM136" s="696">
        <v>0</v>
      </c>
      <c r="BN136" s="696">
        <v>0</v>
      </c>
      <c r="BO136" s="696">
        <v>0</v>
      </c>
      <c r="BP136" s="696">
        <v>0</v>
      </c>
      <c r="BQ136" s="696">
        <v>0</v>
      </c>
      <c r="BR136" s="696">
        <v>0</v>
      </c>
      <c r="BS136" s="696"/>
      <c r="BT136" s="697"/>
    </row>
    <row r="137" spans="2:72">
      <c r="B137" s="764" t="s">
        <v>208</v>
      </c>
      <c r="C137" s="764" t="s">
        <v>780</v>
      </c>
      <c r="D137" s="759" t="s">
        <v>118</v>
      </c>
      <c r="E137" s="759" t="s">
        <v>754</v>
      </c>
      <c r="F137" s="764" t="s">
        <v>782</v>
      </c>
      <c r="G137" s="759" t="s">
        <v>779</v>
      </c>
      <c r="H137" s="759">
        <v>2017</v>
      </c>
      <c r="I137" s="644" t="s">
        <v>575</v>
      </c>
      <c r="J137" s="644" t="s">
        <v>587</v>
      </c>
      <c r="L137" s="695">
        <v>0</v>
      </c>
      <c r="M137" s="696">
        <v>0</v>
      </c>
      <c r="N137" s="696">
        <v>0</v>
      </c>
      <c r="O137" s="696">
        <v>0</v>
      </c>
      <c r="P137" s="696">
        <v>0</v>
      </c>
      <c r="Q137" s="696">
        <v>0</v>
      </c>
      <c r="R137" s="696">
        <v>681</v>
      </c>
      <c r="S137" s="696">
        <v>754</v>
      </c>
      <c r="T137" s="696">
        <v>754</v>
      </c>
      <c r="U137" s="696">
        <v>754</v>
      </c>
      <c r="V137" s="696">
        <v>754</v>
      </c>
      <c r="W137" s="696">
        <v>741</v>
      </c>
      <c r="X137" s="696">
        <v>741</v>
      </c>
      <c r="Y137" s="696">
        <v>741</v>
      </c>
      <c r="Z137" s="696">
        <v>737</v>
      </c>
      <c r="AA137" s="696">
        <v>737</v>
      </c>
      <c r="AB137" s="696">
        <v>717</v>
      </c>
      <c r="AC137" s="696">
        <v>389</v>
      </c>
      <c r="AD137" s="696">
        <v>64</v>
      </c>
      <c r="AE137" s="696">
        <v>17</v>
      </c>
      <c r="AF137" s="696">
        <v>9</v>
      </c>
      <c r="AG137" s="696">
        <v>0</v>
      </c>
      <c r="AH137" s="696">
        <v>0</v>
      </c>
      <c r="AI137" s="696">
        <v>0</v>
      </c>
      <c r="AJ137" s="696">
        <v>0</v>
      </c>
      <c r="AK137" s="696">
        <v>0</v>
      </c>
      <c r="AL137" s="696">
        <v>0</v>
      </c>
      <c r="AM137" s="696">
        <v>0</v>
      </c>
      <c r="AN137" s="696">
        <v>0</v>
      </c>
      <c r="AO137" s="697">
        <v>0</v>
      </c>
      <c r="AP137" s="633"/>
      <c r="AQ137" s="695">
        <v>0</v>
      </c>
      <c r="AR137" s="696">
        <v>0</v>
      </c>
      <c r="AS137" s="696">
        <v>0</v>
      </c>
      <c r="AT137" s="696">
        <v>0</v>
      </c>
      <c r="AU137" s="696">
        <v>0</v>
      </c>
      <c r="AV137" s="696">
        <v>0</v>
      </c>
      <c r="AW137" s="696">
        <v>3248461</v>
      </c>
      <c r="AX137" s="696">
        <v>3431569</v>
      </c>
      <c r="AY137" s="696">
        <v>3431569</v>
      </c>
      <c r="AZ137" s="696">
        <v>3431569</v>
      </c>
      <c r="BA137" s="696">
        <v>3431569</v>
      </c>
      <c r="BB137" s="696">
        <v>3349094</v>
      </c>
      <c r="BC137" s="696">
        <v>3349094</v>
      </c>
      <c r="BD137" s="696">
        <v>3349094</v>
      </c>
      <c r="BE137" s="696">
        <v>3299116</v>
      </c>
      <c r="BF137" s="696">
        <v>3299116</v>
      </c>
      <c r="BG137" s="696">
        <v>3198304</v>
      </c>
      <c r="BH137" s="696">
        <v>2419743</v>
      </c>
      <c r="BI137" s="696">
        <v>744368</v>
      </c>
      <c r="BJ137" s="696">
        <v>563680</v>
      </c>
      <c r="BK137" s="696">
        <v>136101</v>
      </c>
      <c r="BL137" s="696">
        <v>0</v>
      </c>
      <c r="BM137" s="696">
        <v>0</v>
      </c>
      <c r="BN137" s="696">
        <v>0</v>
      </c>
      <c r="BO137" s="696">
        <v>0</v>
      </c>
      <c r="BP137" s="696">
        <v>0</v>
      </c>
      <c r="BQ137" s="696">
        <v>0</v>
      </c>
      <c r="BR137" s="696">
        <v>0</v>
      </c>
      <c r="BS137" s="696"/>
      <c r="BT137" s="697"/>
    </row>
    <row r="138" spans="2:72">
      <c r="B138" s="764" t="s">
        <v>208</v>
      </c>
      <c r="C138" s="764" t="s">
        <v>780</v>
      </c>
      <c r="D138" s="759" t="s">
        <v>119</v>
      </c>
      <c r="E138" s="759" t="s">
        <v>754</v>
      </c>
      <c r="F138" s="764" t="s">
        <v>782</v>
      </c>
      <c r="G138" s="759" t="s">
        <v>779</v>
      </c>
      <c r="H138" s="759">
        <v>2017</v>
      </c>
      <c r="I138" s="644" t="s">
        <v>575</v>
      </c>
      <c r="J138" s="644" t="s">
        <v>587</v>
      </c>
      <c r="L138" s="695">
        <v>0</v>
      </c>
      <c r="M138" s="696">
        <v>0</v>
      </c>
      <c r="N138" s="696">
        <v>0</v>
      </c>
      <c r="O138" s="696">
        <v>0</v>
      </c>
      <c r="P138" s="696">
        <v>0</v>
      </c>
      <c r="Q138" s="696">
        <v>0</v>
      </c>
      <c r="R138" s="696">
        <v>13</v>
      </c>
      <c r="S138" s="696">
        <v>13</v>
      </c>
      <c r="T138" s="696">
        <v>13</v>
      </c>
      <c r="U138" s="696">
        <v>13</v>
      </c>
      <c r="V138" s="696">
        <v>10</v>
      </c>
      <c r="W138" s="696">
        <v>8</v>
      </c>
      <c r="X138" s="696">
        <v>6</v>
      </c>
      <c r="Y138" s="696">
        <v>6</v>
      </c>
      <c r="Z138" s="696">
        <v>6</v>
      </c>
      <c r="AA138" s="696">
        <v>6</v>
      </c>
      <c r="AB138" s="696">
        <v>6</v>
      </c>
      <c r="AC138" s="696">
        <v>5</v>
      </c>
      <c r="AD138" s="696">
        <v>2</v>
      </c>
      <c r="AE138" s="696">
        <v>0</v>
      </c>
      <c r="AF138" s="696">
        <v>0</v>
      </c>
      <c r="AG138" s="696">
        <v>0</v>
      </c>
      <c r="AH138" s="696">
        <v>0</v>
      </c>
      <c r="AI138" s="696">
        <v>0</v>
      </c>
      <c r="AJ138" s="696">
        <v>0</v>
      </c>
      <c r="AK138" s="696">
        <v>0</v>
      </c>
      <c r="AL138" s="696">
        <v>0</v>
      </c>
      <c r="AM138" s="696">
        <v>0</v>
      </c>
      <c r="AN138" s="696">
        <v>0</v>
      </c>
      <c r="AO138" s="697">
        <v>0</v>
      </c>
      <c r="AP138" s="633"/>
      <c r="AQ138" s="695">
        <v>0</v>
      </c>
      <c r="AR138" s="696">
        <v>0</v>
      </c>
      <c r="AS138" s="696">
        <v>0</v>
      </c>
      <c r="AT138" s="696">
        <v>0</v>
      </c>
      <c r="AU138" s="696">
        <v>0</v>
      </c>
      <c r="AV138" s="696">
        <v>0</v>
      </c>
      <c r="AW138" s="696">
        <v>63401</v>
      </c>
      <c r="AX138" s="696">
        <v>63401</v>
      </c>
      <c r="AY138" s="696">
        <v>63401</v>
      </c>
      <c r="AZ138" s="696">
        <v>62253</v>
      </c>
      <c r="BA138" s="696">
        <v>41542</v>
      </c>
      <c r="BB138" s="696">
        <v>29406</v>
      </c>
      <c r="BC138" s="696">
        <v>14773</v>
      </c>
      <c r="BD138" s="696">
        <v>14773</v>
      </c>
      <c r="BE138" s="696">
        <v>14773</v>
      </c>
      <c r="BF138" s="696">
        <v>14773</v>
      </c>
      <c r="BG138" s="696">
        <v>14773</v>
      </c>
      <c r="BH138" s="696">
        <v>13549</v>
      </c>
      <c r="BI138" s="696">
        <v>4321</v>
      </c>
      <c r="BJ138" s="696">
        <v>0</v>
      </c>
      <c r="BK138" s="696">
        <v>0</v>
      </c>
      <c r="BL138" s="696">
        <v>0</v>
      </c>
      <c r="BM138" s="696">
        <v>0</v>
      </c>
      <c r="BN138" s="696">
        <v>0</v>
      </c>
      <c r="BO138" s="696">
        <v>0</v>
      </c>
      <c r="BP138" s="696">
        <v>0</v>
      </c>
      <c r="BQ138" s="696">
        <v>0</v>
      </c>
      <c r="BR138" s="696">
        <v>0</v>
      </c>
      <c r="BS138" s="696"/>
      <c r="BT138" s="697"/>
    </row>
    <row r="139" spans="2:72">
      <c r="B139" s="764" t="s">
        <v>208</v>
      </c>
      <c r="C139" s="759" t="s">
        <v>784</v>
      </c>
      <c r="D139" s="759" t="s">
        <v>124</v>
      </c>
      <c r="E139" s="759" t="s">
        <v>754</v>
      </c>
      <c r="F139" s="759" t="s">
        <v>784</v>
      </c>
      <c r="G139" s="759" t="s">
        <v>779</v>
      </c>
      <c r="H139" s="759">
        <v>2017</v>
      </c>
      <c r="I139" s="644" t="s">
        <v>575</v>
      </c>
      <c r="J139" s="644" t="s">
        <v>587</v>
      </c>
      <c r="L139" s="695">
        <v>0</v>
      </c>
      <c r="M139" s="696">
        <v>0</v>
      </c>
      <c r="N139" s="696">
        <v>0</v>
      </c>
      <c r="O139" s="696">
        <v>0</v>
      </c>
      <c r="P139" s="696">
        <v>0</v>
      </c>
      <c r="Q139" s="696">
        <v>0</v>
      </c>
      <c r="R139" s="696">
        <v>0</v>
      </c>
      <c r="S139" s="696">
        <v>0</v>
      </c>
      <c r="T139" s="696">
        <v>0</v>
      </c>
      <c r="U139" s="696">
        <v>0</v>
      </c>
      <c r="V139" s="696">
        <v>0</v>
      </c>
      <c r="W139" s="696">
        <v>0</v>
      </c>
      <c r="X139" s="696">
        <v>0</v>
      </c>
      <c r="Y139" s="696">
        <v>0</v>
      </c>
      <c r="Z139" s="696">
        <v>0</v>
      </c>
      <c r="AA139" s="696">
        <v>0</v>
      </c>
      <c r="AB139" s="696">
        <v>0</v>
      </c>
      <c r="AC139" s="696">
        <v>0</v>
      </c>
      <c r="AD139" s="696">
        <v>0</v>
      </c>
      <c r="AE139" s="696">
        <v>0</v>
      </c>
      <c r="AF139" s="696">
        <v>0</v>
      </c>
      <c r="AG139" s="696">
        <v>0</v>
      </c>
      <c r="AH139" s="696">
        <v>0</v>
      </c>
      <c r="AI139" s="696">
        <v>0</v>
      </c>
      <c r="AJ139" s="696">
        <v>0</v>
      </c>
      <c r="AK139" s="696">
        <v>0</v>
      </c>
      <c r="AL139" s="696">
        <v>0</v>
      </c>
      <c r="AM139" s="696">
        <v>0</v>
      </c>
      <c r="AN139" s="696">
        <v>0</v>
      </c>
      <c r="AO139" s="697">
        <v>0</v>
      </c>
      <c r="AP139" s="633"/>
      <c r="AQ139" s="695">
        <v>0</v>
      </c>
      <c r="AR139" s="696">
        <v>0</v>
      </c>
      <c r="AS139" s="696">
        <v>0</v>
      </c>
      <c r="AT139" s="696">
        <v>0</v>
      </c>
      <c r="AU139" s="696">
        <v>0</v>
      </c>
      <c r="AV139" s="696">
        <v>0</v>
      </c>
      <c r="AW139" s="696">
        <v>65440</v>
      </c>
      <c r="AX139" s="696">
        <v>65440</v>
      </c>
      <c r="AY139" s="696">
        <v>65440</v>
      </c>
      <c r="AZ139" s="696">
        <v>0</v>
      </c>
      <c r="BA139" s="696">
        <v>0</v>
      </c>
      <c r="BB139" s="696">
        <v>0</v>
      </c>
      <c r="BC139" s="696">
        <v>0</v>
      </c>
      <c r="BD139" s="696">
        <v>0</v>
      </c>
      <c r="BE139" s="696">
        <v>0</v>
      </c>
      <c r="BF139" s="696">
        <v>0</v>
      </c>
      <c r="BG139" s="696">
        <v>0</v>
      </c>
      <c r="BH139" s="696">
        <v>0</v>
      </c>
      <c r="BI139" s="696">
        <v>0</v>
      </c>
      <c r="BJ139" s="696">
        <v>0</v>
      </c>
      <c r="BK139" s="696">
        <v>0</v>
      </c>
      <c r="BL139" s="696">
        <v>0</v>
      </c>
      <c r="BM139" s="696">
        <v>0</v>
      </c>
      <c r="BN139" s="696">
        <v>0</v>
      </c>
      <c r="BO139" s="696">
        <v>0</v>
      </c>
      <c r="BP139" s="696">
        <v>0</v>
      </c>
      <c r="BQ139" s="696">
        <v>0</v>
      </c>
      <c r="BR139" s="696">
        <v>0</v>
      </c>
      <c r="BS139" s="696"/>
      <c r="BT139" s="697"/>
    </row>
    <row r="140" spans="2:72">
      <c r="B140" s="764" t="s">
        <v>208</v>
      </c>
      <c r="C140" s="764" t="s">
        <v>778</v>
      </c>
      <c r="D140" s="759" t="s">
        <v>771</v>
      </c>
      <c r="E140" s="759" t="s">
        <v>754</v>
      </c>
      <c r="F140" s="759"/>
      <c r="G140" s="759" t="s">
        <v>779</v>
      </c>
      <c r="H140" s="759">
        <v>2017</v>
      </c>
      <c r="I140" s="644" t="s">
        <v>575</v>
      </c>
      <c r="J140" s="644" t="s">
        <v>587</v>
      </c>
      <c r="L140" s="695">
        <v>0</v>
      </c>
      <c r="M140" s="696">
        <v>0</v>
      </c>
      <c r="N140" s="696">
        <v>0</v>
      </c>
      <c r="O140" s="696">
        <v>0</v>
      </c>
      <c r="P140" s="696">
        <v>0</v>
      </c>
      <c r="Q140" s="696">
        <v>0</v>
      </c>
      <c r="R140" s="696">
        <v>81</v>
      </c>
      <c r="S140" s="696">
        <v>81</v>
      </c>
      <c r="T140" s="696">
        <v>81</v>
      </c>
      <c r="U140" s="696">
        <v>81</v>
      </c>
      <c r="V140" s="696">
        <v>81</v>
      </c>
      <c r="W140" s="696">
        <v>81</v>
      </c>
      <c r="X140" s="696">
        <v>81</v>
      </c>
      <c r="Y140" s="696">
        <v>81</v>
      </c>
      <c r="Z140" s="696">
        <v>81</v>
      </c>
      <c r="AA140" s="696">
        <v>81</v>
      </c>
      <c r="AB140" s="696">
        <v>0</v>
      </c>
      <c r="AC140" s="696">
        <v>0</v>
      </c>
      <c r="AD140" s="696">
        <v>0</v>
      </c>
      <c r="AE140" s="696">
        <v>0</v>
      </c>
      <c r="AF140" s="696">
        <v>0</v>
      </c>
      <c r="AG140" s="696">
        <v>0</v>
      </c>
      <c r="AH140" s="696">
        <v>0</v>
      </c>
      <c r="AI140" s="696">
        <v>0</v>
      </c>
      <c r="AJ140" s="696">
        <v>0</v>
      </c>
      <c r="AK140" s="696">
        <v>0</v>
      </c>
      <c r="AL140" s="696">
        <v>0</v>
      </c>
      <c r="AM140" s="696">
        <v>0</v>
      </c>
      <c r="AN140" s="696">
        <v>0</v>
      </c>
      <c r="AO140" s="697">
        <v>0</v>
      </c>
      <c r="AP140" s="633"/>
      <c r="AQ140" s="695">
        <v>0</v>
      </c>
      <c r="AR140" s="696">
        <v>0</v>
      </c>
      <c r="AS140" s="696">
        <v>0</v>
      </c>
      <c r="AT140" s="696">
        <v>0</v>
      </c>
      <c r="AU140" s="696">
        <v>0</v>
      </c>
      <c r="AV140" s="696">
        <v>0</v>
      </c>
      <c r="AW140" s="696">
        <v>519685</v>
      </c>
      <c r="AX140" s="696">
        <v>519685</v>
      </c>
      <c r="AY140" s="696">
        <v>519685</v>
      </c>
      <c r="AZ140" s="696">
        <v>519685</v>
      </c>
      <c r="BA140" s="696">
        <v>519685</v>
      </c>
      <c r="BB140" s="696">
        <v>519685</v>
      </c>
      <c r="BC140" s="696">
        <v>519685</v>
      </c>
      <c r="BD140" s="696">
        <v>519685</v>
      </c>
      <c r="BE140" s="696">
        <v>519685</v>
      </c>
      <c r="BF140" s="696">
        <v>519685</v>
      </c>
      <c r="BG140" s="696">
        <v>0</v>
      </c>
      <c r="BH140" s="696">
        <v>0</v>
      </c>
      <c r="BI140" s="696">
        <v>0</v>
      </c>
      <c r="BJ140" s="696">
        <v>0</v>
      </c>
      <c r="BK140" s="696">
        <v>0</v>
      </c>
      <c r="BL140" s="696">
        <v>0</v>
      </c>
      <c r="BM140" s="696">
        <v>0</v>
      </c>
      <c r="BN140" s="696">
        <v>0</v>
      </c>
      <c r="BO140" s="696">
        <v>0</v>
      </c>
      <c r="BP140" s="696">
        <v>0</v>
      </c>
      <c r="BQ140" s="696">
        <v>0</v>
      </c>
      <c r="BR140" s="696">
        <v>0</v>
      </c>
      <c r="BS140" s="696"/>
      <c r="BT140" s="697"/>
    </row>
    <row r="141" spans="2:72">
      <c r="B141" s="764" t="s">
        <v>208</v>
      </c>
      <c r="C141" s="764" t="s">
        <v>778</v>
      </c>
      <c r="D141" s="759" t="s">
        <v>772</v>
      </c>
      <c r="E141" s="759" t="s">
        <v>754</v>
      </c>
      <c r="F141" s="759"/>
      <c r="G141" s="759" t="s">
        <v>779</v>
      </c>
      <c r="H141" s="759">
        <v>2017</v>
      </c>
      <c r="I141" s="644" t="s">
        <v>575</v>
      </c>
      <c r="J141" s="644" t="s">
        <v>587</v>
      </c>
      <c r="L141" s="695">
        <v>0</v>
      </c>
      <c r="M141" s="696">
        <v>0</v>
      </c>
      <c r="N141" s="696">
        <v>0</v>
      </c>
      <c r="O141" s="696">
        <v>0</v>
      </c>
      <c r="P141" s="696">
        <v>0</v>
      </c>
      <c r="Q141" s="696">
        <v>0</v>
      </c>
      <c r="R141" s="696">
        <v>12</v>
      </c>
      <c r="S141" s="696">
        <v>12</v>
      </c>
      <c r="T141" s="696">
        <v>12</v>
      </c>
      <c r="U141" s="696">
        <v>12</v>
      </c>
      <c r="V141" s="696">
        <v>12</v>
      </c>
      <c r="W141" s="696">
        <v>12</v>
      </c>
      <c r="X141" s="696">
        <v>12</v>
      </c>
      <c r="Y141" s="696">
        <v>12</v>
      </c>
      <c r="Z141" s="696">
        <v>12</v>
      </c>
      <c r="AA141" s="696">
        <v>12</v>
      </c>
      <c r="AB141" s="696">
        <v>12</v>
      </c>
      <c r="AC141" s="696">
        <v>12</v>
      </c>
      <c r="AD141" s="696">
        <v>12</v>
      </c>
      <c r="AE141" s="696">
        <v>12</v>
      </c>
      <c r="AF141" s="696">
        <v>12</v>
      </c>
      <c r="AG141" s="696">
        <v>11</v>
      </c>
      <c r="AH141" s="696">
        <v>11</v>
      </c>
      <c r="AI141" s="696">
        <v>11</v>
      </c>
      <c r="AJ141" s="696">
        <v>10</v>
      </c>
      <c r="AK141" s="696">
        <v>7</v>
      </c>
      <c r="AL141" s="696">
        <v>0</v>
      </c>
      <c r="AM141" s="696">
        <v>0</v>
      </c>
      <c r="AN141" s="696">
        <v>0</v>
      </c>
      <c r="AO141" s="697">
        <v>0</v>
      </c>
      <c r="AP141" s="633"/>
      <c r="AQ141" s="695">
        <v>0</v>
      </c>
      <c r="AR141" s="696">
        <v>0</v>
      </c>
      <c r="AS141" s="696">
        <v>0</v>
      </c>
      <c r="AT141" s="696">
        <v>0</v>
      </c>
      <c r="AU141" s="696">
        <v>0</v>
      </c>
      <c r="AV141" s="696">
        <v>0</v>
      </c>
      <c r="AW141" s="696">
        <v>63082</v>
      </c>
      <c r="AX141" s="696">
        <v>63082</v>
      </c>
      <c r="AY141" s="696">
        <v>63082</v>
      </c>
      <c r="AZ141" s="696">
        <v>63082</v>
      </c>
      <c r="BA141" s="696">
        <v>62522</v>
      </c>
      <c r="BB141" s="696">
        <v>60848</v>
      </c>
      <c r="BC141" s="696">
        <v>60848</v>
      </c>
      <c r="BD141" s="696">
        <v>60848</v>
      </c>
      <c r="BE141" s="696">
        <v>60848</v>
      </c>
      <c r="BF141" s="696">
        <v>60848</v>
      </c>
      <c r="BG141" s="696">
        <v>60848</v>
      </c>
      <c r="BH141" s="696">
        <v>60636</v>
      </c>
      <c r="BI141" s="696">
        <v>60636</v>
      </c>
      <c r="BJ141" s="696">
        <v>60636</v>
      </c>
      <c r="BK141" s="696">
        <v>60636</v>
      </c>
      <c r="BL141" s="696">
        <v>60299</v>
      </c>
      <c r="BM141" s="696">
        <v>60299</v>
      </c>
      <c r="BN141" s="696">
        <v>60092</v>
      </c>
      <c r="BO141" s="696">
        <v>58911</v>
      </c>
      <c r="BP141" s="696">
        <v>12712</v>
      </c>
      <c r="BQ141" s="696">
        <v>44</v>
      </c>
      <c r="BR141" s="696">
        <v>44</v>
      </c>
      <c r="BS141" s="696"/>
      <c r="BT141" s="697"/>
    </row>
    <row r="142" spans="2:72">
      <c r="B142" s="764" t="s">
        <v>208</v>
      </c>
      <c r="C142" s="764" t="s">
        <v>780</v>
      </c>
      <c r="D142" s="759" t="s">
        <v>773</v>
      </c>
      <c r="E142" s="759" t="s">
        <v>754</v>
      </c>
      <c r="F142" s="759"/>
      <c r="G142" s="759" t="s">
        <v>779</v>
      </c>
      <c r="H142" s="759">
        <v>2017</v>
      </c>
      <c r="I142" s="644" t="s">
        <v>575</v>
      </c>
      <c r="J142" s="644" t="s">
        <v>587</v>
      </c>
      <c r="L142" s="695">
        <v>0</v>
      </c>
      <c r="M142" s="696">
        <v>0</v>
      </c>
      <c r="N142" s="696">
        <v>0</v>
      </c>
      <c r="O142" s="696">
        <v>0</v>
      </c>
      <c r="P142" s="696">
        <v>0</v>
      </c>
      <c r="Q142" s="696">
        <v>0</v>
      </c>
      <c r="R142" s="696">
        <v>4</v>
      </c>
      <c r="S142" s="696">
        <v>4</v>
      </c>
      <c r="T142" s="696">
        <v>4</v>
      </c>
      <c r="U142" s="696">
        <v>4</v>
      </c>
      <c r="V142" s="696">
        <v>4</v>
      </c>
      <c r="W142" s="696">
        <v>4</v>
      </c>
      <c r="X142" s="696">
        <v>4</v>
      </c>
      <c r="Y142" s="696">
        <v>4</v>
      </c>
      <c r="Z142" s="696">
        <v>4</v>
      </c>
      <c r="AA142" s="696">
        <v>4</v>
      </c>
      <c r="AB142" s="696">
        <v>4</v>
      </c>
      <c r="AC142" s="696">
        <v>4</v>
      </c>
      <c r="AD142" s="696">
        <v>4</v>
      </c>
      <c r="AE142" s="696">
        <v>4</v>
      </c>
      <c r="AF142" s="696">
        <v>4</v>
      </c>
      <c r="AG142" s="696">
        <v>0</v>
      </c>
      <c r="AH142" s="696">
        <v>0</v>
      </c>
      <c r="AI142" s="696">
        <v>0</v>
      </c>
      <c r="AJ142" s="696">
        <v>0</v>
      </c>
      <c r="AK142" s="696">
        <v>0</v>
      </c>
      <c r="AL142" s="696">
        <v>0</v>
      </c>
      <c r="AM142" s="696">
        <v>0</v>
      </c>
      <c r="AN142" s="696">
        <v>0</v>
      </c>
      <c r="AO142" s="697">
        <v>0</v>
      </c>
      <c r="AP142" s="633"/>
      <c r="AQ142" s="695">
        <v>0</v>
      </c>
      <c r="AR142" s="696">
        <v>0</v>
      </c>
      <c r="AS142" s="696">
        <v>0</v>
      </c>
      <c r="AT142" s="696">
        <v>0</v>
      </c>
      <c r="AU142" s="696">
        <v>0</v>
      </c>
      <c r="AV142" s="696">
        <v>0</v>
      </c>
      <c r="AW142" s="696">
        <v>64997</v>
      </c>
      <c r="AX142" s="696">
        <v>64997</v>
      </c>
      <c r="AY142" s="696">
        <v>64997</v>
      </c>
      <c r="AZ142" s="696">
        <v>64997</v>
      </c>
      <c r="BA142" s="696">
        <v>64997</v>
      </c>
      <c r="BB142" s="696">
        <v>64997</v>
      </c>
      <c r="BC142" s="696">
        <v>64997</v>
      </c>
      <c r="BD142" s="696">
        <v>64997</v>
      </c>
      <c r="BE142" s="696">
        <v>64997</v>
      </c>
      <c r="BF142" s="696">
        <v>64997</v>
      </c>
      <c r="BG142" s="696">
        <v>64997</v>
      </c>
      <c r="BH142" s="696">
        <v>64997</v>
      </c>
      <c r="BI142" s="696">
        <v>64997</v>
      </c>
      <c r="BJ142" s="696">
        <v>64997</v>
      </c>
      <c r="BK142" s="696">
        <v>64997</v>
      </c>
      <c r="BL142" s="696">
        <v>0</v>
      </c>
      <c r="BM142" s="696">
        <v>0</v>
      </c>
      <c r="BN142" s="696">
        <v>0</v>
      </c>
      <c r="BO142" s="696">
        <v>0</v>
      </c>
      <c r="BP142" s="696">
        <v>0</v>
      </c>
      <c r="BQ142" s="696">
        <v>0</v>
      </c>
      <c r="BR142" s="696">
        <v>0</v>
      </c>
      <c r="BS142" s="696"/>
      <c r="BT142" s="697"/>
    </row>
    <row r="143" spans="2:72">
      <c r="B143" s="764" t="s">
        <v>208</v>
      </c>
      <c r="C143" s="764" t="s">
        <v>778</v>
      </c>
      <c r="D143" s="759" t="s">
        <v>114</v>
      </c>
      <c r="E143" s="759" t="s">
        <v>754</v>
      </c>
      <c r="F143" s="759" t="s">
        <v>29</v>
      </c>
      <c r="G143" s="759" t="s">
        <v>779</v>
      </c>
      <c r="H143" s="759">
        <v>2018</v>
      </c>
      <c r="I143" s="644"/>
      <c r="J143" s="644" t="s">
        <v>587</v>
      </c>
      <c r="L143" s="695"/>
      <c r="M143" s="696"/>
      <c r="N143" s="696"/>
      <c r="O143" s="696"/>
      <c r="P143" s="696"/>
      <c r="Q143" s="696"/>
      <c r="R143" s="696"/>
      <c r="S143" s="696">
        <f>AX143*(SUM(R134,Q129,Q119)/SUM(AW134,AV129,AV119))</f>
        <v>66.066813949837766</v>
      </c>
      <c r="T143" s="696">
        <f>AY143*(SUM(S134,R129,R119)/SUM(AX134,AW129,AW119))</f>
        <v>65.935114531144961</v>
      </c>
      <c r="U143" s="696">
        <f t="shared" ref="U143" si="0">AZ143*(SUM(T134,S129,S119)/SUM(AY134,AX129,AX119))</f>
        <v>68.06560728881206</v>
      </c>
      <c r="V143" s="696"/>
      <c r="W143" s="696"/>
      <c r="X143" s="696"/>
      <c r="Y143" s="696"/>
      <c r="Z143" s="696"/>
      <c r="AA143" s="696"/>
      <c r="AB143" s="696"/>
      <c r="AC143" s="696"/>
      <c r="AD143" s="696"/>
      <c r="AE143" s="696"/>
      <c r="AF143" s="696"/>
      <c r="AG143" s="696"/>
      <c r="AH143" s="696"/>
      <c r="AI143" s="696"/>
      <c r="AJ143" s="696"/>
      <c r="AK143" s="696"/>
      <c r="AL143" s="696"/>
      <c r="AM143" s="696"/>
      <c r="AN143" s="696"/>
      <c r="AO143" s="697"/>
      <c r="AP143" s="633"/>
      <c r="AQ143" s="695"/>
      <c r="AR143" s="696"/>
      <c r="AS143" s="696"/>
      <c r="AT143" s="696"/>
      <c r="AU143" s="696"/>
      <c r="AV143" s="696"/>
      <c r="AW143" s="696"/>
      <c r="AX143" s="696">
        <v>248835.78206249999</v>
      </c>
      <c r="AY143" s="696">
        <f>AVERAGE(AX143,AZ143)</f>
        <v>248835.78206249999</v>
      </c>
      <c r="AZ143" s="696">
        <v>248835.78206249999</v>
      </c>
      <c r="BA143" s="696"/>
      <c r="BB143" s="696"/>
      <c r="BC143" s="696"/>
      <c r="BD143" s="696"/>
      <c r="BE143" s="696"/>
      <c r="BF143" s="696"/>
      <c r="BG143" s="696"/>
      <c r="BH143" s="696"/>
      <c r="BI143" s="696"/>
      <c r="BJ143" s="696"/>
      <c r="BK143" s="696"/>
      <c r="BL143" s="696"/>
      <c r="BM143" s="696"/>
      <c r="BN143" s="696"/>
      <c r="BO143" s="696"/>
      <c r="BP143" s="696"/>
      <c r="BQ143" s="696"/>
      <c r="BR143" s="696"/>
      <c r="BS143" s="696"/>
      <c r="BT143" s="697"/>
    </row>
    <row r="144" spans="2:72">
      <c r="B144" s="764" t="s">
        <v>208</v>
      </c>
      <c r="C144" s="764" t="s">
        <v>778</v>
      </c>
      <c r="D144" s="759" t="s">
        <v>770</v>
      </c>
      <c r="E144" s="759" t="s">
        <v>754</v>
      </c>
      <c r="F144" s="759" t="s">
        <v>29</v>
      </c>
      <c r="G144" s="759" t="s">
        <v>779</v>
      </c>
      <c r="H144" s="759">
        <v>2018</v>
      </c>
      <c r="I144" s="644"/>
      <c r="J144" s="644" t="s">
        <v>587</v>
      </c>
      <c r="L144" s="695"/>
      <c r="M144" s="696"/>
      <c r="N144" s="696"/>
      <c r="O144" s="696"/>
      <c r="P144" s="696"/>
      <c r="Q144" s="696"/>
      <c r="R144" s="696"/>
      <c r="S144" s="696">
        <f>AX144*(R133/AW133)</f>
        <v>80.151437674921198</v>
      </c>
      <c r="T144" s="696">
        <f>AY144*(S133/AX133)</f>
        <v>80.161963509878476</v>
      </c>
      <c r="U144" s="696">
        <f t="shared" ref="U144" si="1">AZ144*(T133/AY133)</f>
        <v>79.831112275244323</v>
      </c>
      <c r="V144" s="696"/>
      <c r="W144" s="696"/>
      <c r="X144" s="696"/>
      <c r="Y144" s="696"/>
      <c r="Z144" s="696"/>
      <c r="AA144" s="696"/>
      <c r="AB144" s="696"/>
      <c r="AC144" s="696"/>
      <c r="AD144" s="696"/>
      <c r="AE144" s="696"/>
      <c r="AF144" s="696"/>
      <c r="AG144" s="696"/>
      <c r="AH144" s="696"/>
      <c r="AI144" s="696"/>
      <c r="AJ144" s="696"/>
      <c r="AK144" s="696"/>
      <c r="AL144" s="696"/>
      <c r="AM144" s="696"/>
      <c r="AN144" s="696"/>
      <c r="AO144" s="697"/>
      <c r="AP144" s="633"/>
      <c r="AQ144" s="695"/>
      <c r="AR144" s="696"/>
      <c r="AS144" s="696"/>
      <c r="AT144" s="696"/>
      <c r="AU144" s="696"/>
      <c r="AV144" s="696"/>
      <c r="AW144" s="696"/>
      <c r="AX144" s="696">
        <v>1167568.9929317737</v>
      </c>
      <c r="AY144" s="696">
        <f t="shared" ref="AY144:AY149" si="2">AVERAGE(AX144,AZ144)</f>
        <v>1162769.9106278671</v>
      </c>
      <c r="AZ144" s="696">
        <v>1157970.8283239603</v>
      </c>
      <c r="BA144" s="696"/>
      <c r="BB144" s="696"/>
      <c r="BC144" s="696"/>
      <c r="BD144" s="696"/>
      <c r="BE144" s="696"/>
      <c r="BF144" s="696"/>
      <c r="BG144" s="696"/>
      <c r="BH144" s="696"/>
      <c r="BI144" s="696"/>
      <c r="BJ144" s="696"/>
      <c r="BK144" s="696"/>
      <c r="BL144" s="696"/>
      <c r="BM144" s="696"/>
      <c r="BN144" s="696"/>
      <c r="BO144" s="696"/>
      <c r="BP144" s="696"/>
      <c r="BQ144" s="696"/>
      <c r="BR144" s="696"/>
      <c r="BS144" s="696"/>
      <c r="BT144" s="697"/>
    </row>
    <row r="145" spans="2:72">
      <c r="B145" s="764" t="s">
        <v>208</v>
      </c>
      <c r="C145" s="764" t="s">
        <v>778</v>
      </c>
      <c r="D145" s="759" t="s">
        <v>774</v>
      </c>
      <c r="E145" s="759" t="s">
        <v>754</v>
      </c>
      <c r="F145" s="759" t="s">
        <v>29</v>
      </c>
      <c r="G145" s="759" t="s">
        <v>779</v>
      </c>
      <c r="H145" s="759">
        <v>2018</v>
      </c>
      <c r="I145" s="644"/>
      <c r="J145" s="644" t="s">
        <v>587</v>
      </c>
      <c r="L145" s="695"/>
      <c r="M145" s="696"/>
      <c r="N145" s="696"/>
      <c r="O145" s="696"/>
      <c r="P145" s="696"/>
      <c r="Q145" s="696"/>
      <c r="R145" s="696"/>
      <c r="S145" s="696"/>
      <c r="T145" s="696"/>
      <c r="U145" s="696"/>
      <c r="V145" s="696"/>
      <c r="W145" s="696"/>
      <c r="X145" s="696"/>
      <c r="Y145" s="696"/>
      <c r="Z145" s="696"/>
      <c r="AA145" s="696"/>
      <c r="AB145" s="696"/>
      <c r="AC145" s="696"/>
      <c r="AD145" s="696"/>
      <c r="AE145" s="696"/>
      <c r="AF145" s="696"/>
      <c r="AG145" s="696"/>
      <c r="AH145" s="696"/>
      <c r="AI145" s="696"/>
      <c r="AJ145" s="696"/>
      <c r="AK145" s="696"/>
      <c r="AL145" s="696"/>
      <c r="AM145" s="696"/>
      <c r="AN145" s="696"/>
      <c r="AO145" s="697"/>
      <c r="AP145" s="633"/>
      <c r="AQ145" s="695"/>
      <c r="AR145" s="696"/>
      <c r="AS145" s="696"/>
      <c r="AT145" s="696"/>
      <c r="AU145" s="696"/>
      <c r="AV145" s="696"/>
      <c r="AW145" s="696"/>
      <c r="AX145" s="696">
        <v>44471.399999999907</v>
      </c>
      <c r="AY145" s="696">
        <f t="shared" si="2"/>
        <v>44471.399999999907</v>
      </c>
      <c r="AZ145" s="696">
        <v>44471.399999999907</v>
      </c>
      <c r="BA145" s="696"/>
      <c r="BB145" s="696"/>
      <c r="BC145" s="696"/>
      <c r="BD145" s="696"/>
      <c r="BE145" s="696"/>
      <c r="BF145" s="696"/>
      <c r="BG145" s="696"/>
      <c r="BH145" s="696"/>
      <c r="BI145" s="696"/>
      <c r="BJ145" s="696"/>
      <c r="BK145" s="696"/>
      <c r="BL145" s="696"/>
      <c r="BM145" s="696"/>
      <c r="BN145" s="696"/>
      <c r="BO145" s="696"/>
      <c r="BP145" s="696"/>
      <c r="BQ145" s="696"/>
      <c r="BR145" s="696"/>
      <c r="BS145" s="696"/>
      <c r="BT145" s="697"/>
    </row>
    <row r="146" spans="2:72">
      <c r="B146" s="764" t="s">
        <v>208</v>
      </c>
      <c r="C146" s="764" t="s">
        <v>780</v>
      </c>
      <c r="D146" s="759" t="s">
        <v>118</v>
      </c>
      <c r="E146" s="759" t="s">
        <v>754</v>
      </c>
      <c r="F146" s="764" t="s">
        <v>782</v>
      </c>
      <c r="G146" s="759" t="s">
        <v>779</v>
      </c>
      <c r="H146" s="759">
        <v>2018</v>
      </c>
      <c r="I146" s="644"/>
      <c r="J146" s="644" t="s">
        <v>587</v>
      </c>
      <c r="L146" s="695"/>
      <c r="M146" s="696"/>
      <c r="N146" s="696"/>
      <c r="O146" s="696"/>
      <c r="P146" s="696"/>
      <c r="Q146" s="696"/>
      <c r="R146" s="696"/>
      <c r="S146" s="696">
        <f>AX146*(SUM(R137,Q129,Q122)/SUM(AW137,AV129,AV122))</f>
        <v>858.3134562648446</v>
      </c>
      <c r="T146" s="696">
        <f>AY146*(SUM(S137,R129,R122)/SUM(AX137,AW129,AW122))</f>
        <v>878.03963097411793</v>
      </c>
      <c r="U146" s="696">
        <f>AZ146*(SUM(T137,S129,S122)/SUM(AY137,AX129,AX122))</f>
        <v>903.62039406989595</v>
      </c>
      <c r="V146" s="696"/>
      <c r="W146" s="696"/>
      <c r="X146" s="696"/>
      <c r="Y146" s="696"/>
      <c r="Z146" s="696"/>
      <c r="AA146" s="696"/>
      <c r="AB146" s="696"/>
      <c r="AC146" s="696"/>
      <c r="AD146" s="696"/>
      <c r="AE146" s="696"/>
      <c r="AF146" s="696"/>
      <c r="AG146" s="696"/>
      <c r="AH146" s="696"/>
      <c r="AI146" s="696"/>
      <c r="AJ146" s="696"/>
      <c r="AK146" s="696"/>
      <c r="AL146" s="696"/>
      <c r="AM146" s="696"/>
      <c r="AN146" s="696"/>
      <c r="AO146" s="697"/>
      <c r="AP146" s="633"/>
      <c r="AQ146" s="695"/>
      <c r="AR146" s="696"/>
      <c r="AS146" s="696"/>
      <c r="AT146" s="696"/>
      <c r="AU146" s="696"/>
      <c r="AV146" s="696"/>
      <c r="AW146" s="696"/>
      <c r="AX146" s="696">
        <f>4611250.7621968</f>
        <v>4611250.7621967997</v>
      </c>
      <c r="AY146" s="696">
        <f t="shared" si="2"/>
        <v>4599849.204583725</v>
      </c>
      <c r="AZ146" s="696">
        <f>4588447.64697065</f>
        <v>4588447.6469706502</v>
      </c>
      <c r="BA146" s="696"/>
      <c r="BB146" s="696"/>
      <c r="BC146" s="696"/>
      <c r="BD146" s="696"/>
      <c r="BE146" s="696"/>
      <c r="BF146" s="696"/>
      <c r="BG146" s="696"/>
      <c r="BH146" s="696"/>
      <c r="BI146" s="696"/>
      <c r="BJ146" s="696"/>
      <c r="BK146" s="696"/>
      <c r="BL146" s="696"/>
      <c r="BM146" s="696"/>
      <c r="BN146" s="696"/>
      <c r="BO146" s="696"/>
      <c r="BP146" s="696"/>
      <c r="BQ146" s="696"/>
      <c r="BR146" s="696"/>
      <c r="BS146" s="696"/>
      <c r="BT146" s="697"/>
    </row>
    <row r="147" spans="2:72">
      <c r="B147" s="764" t="s">
        <v>208</v>
      </c>
      <c r="C147" s="764" t="s">
        <v>780</v>
      </c>
      <c r="D147" s="759" t="s">
        <v>119</v>
      </c>
      <c r="E147" s="759" t="s">
        <v>754</v>
      </c>
      <c r="F147" s="764" t="s">
        <v>782</v>
      </c>
      <c r="G147" s="759" t="s">
        <v>779</v>
      </c>
      <c r="H147" s="759">
        <v>2018</v>
      </c>
      <c r="I147" s="644"/>
      <c r="J147" s="644" t="s">
        <v>587</v>
      </c>
      <c r="L147" s="695"/>
      <c r="M147" s="696"/>
      <c r="N147" s="696"/>
      <c r="O147" s="696"/>
      <c r="P147" s="696"/>
      <c r="Q147" s="696"/>
      <c r="R147" s="696"/>
      <c r="S147" s="696">
        <f>AX147*(SUM(R138,Q130,Q123)/SUM(AW138,AV130,AV123))</f>
        <v>2.0787991929633103</v>
      </c>
      <c r="T147" s="696">
        <f>AY147*(SUM(S138,R130,R123)/SUM(AX138,AW130,AW123))</f>
        <v>1.7077215099356364</v>
      </c>
      <c r="U147" s="696">
        <f t="shared" ref="U147" si="3">AZ147*(SUM(T138,S130,S123)/SUM(AY138,AX130,AX123))</f>
        <v>1.336643826907963</v>
      </c>
      <c r="V147" s="696"/>
      <c r="W147" s="696"/>
      <c r="X147" s="696"/>
      <c r="Y147" s="696"/>
      <c r="Z147" s="696"/>
      <c r="AA147" s="696"/>
      <c r="AB147" s="696"/>
      <c r="AC147" s="696"/>
      <c r="AD147" s="696"/>
      <c r="AE147" s="696"/>
      <c r="AF147" s="696"/>
      <c r="AG147" s="696"/>
      <c r="AH147" s="696"/>
      <c r="AI147" s="696"/>
      <c r="AJ147" s="696"/>
      <c r="AK147" s="696"/>
      <c r="AL147" s="696"/>
      <c r="AM147" s="696"/>
      <c r="AN147" s="696"/>
      <c r="AO147" s="697"/>
      <c r="AP147" s="633"/>
      <c r="AQ147" s="695"/>
      <c r="AR147" s="696"/>
      <c r="AS147" s="696"/>
      <c r="AT147" s="696"/>
      <c r="AU147" s="696"/>
      <c r="AV147" s="696"/>
      <c r="AW147" s="696"/>
      <c r="AX147" s="696">
        <v>15116.681264697032</v>
      </c>
      <c r="AY147" s="696">
        <f t="shared" si="2"/>
        <v>12418.266200000293</v>
      </c>
      <c r="AZ147" s="696">
        <v>9719.8511353035556</v>
      </c>
      <c r="BA147" s="696"/>
      <c r="BB147" s="696"/>
      <c r="BC147" s="696"/>
      <c r="BD147" s="696"/>
      <c r="BE147" s="696"/>
      <c r="BF147" s="696"/>
      <c r="BG147" s="696"/>
      <c r="BH147" s="696"/>
      <c r="BI147" s="696"/>
      <c r="BJ147" s="696"/>
      <c r="BK147" s="696"/>
      <c r="BL147" s="696"/>
      <c r="BM147" s="696"/>
      <c r="BN147" s="696"/>
      <c r="BO147" s="696"/>
      <c r="BP147" s="696"/>
      <c r="BQ147" s="696"/>
      <c r="BR147" s="696"/>
      <c r="BS147" s="696"/>
      <c r="BT147" s="697"/>
    </row>
    <row r="148" spans="2:72">
      <c r="B148" s="764" t="s">
        <v>208</v>
      </c>
      <c r="C148" s="764" t="s">
        <v>780</v>
      </c>
      <c r="D148" s="759" t="s">
        <v>121</v>
      </c>
      <c r="E148" s="759" t="s">
        <v>754</v>
      </c>
      <c r="F148" s="764" t="s">
        <v>782</v>
      </c>
      <c r="G148" s="759" t="s">
        <v>779</v>
      </c>
      <c r="H148" s="759">
        <v>2018</v>
      </c>
      <c r="I148" s="644"/>
      <c r="J148" s="644" t="s">
        <v>587</v>
      </c>
      <c r="L148" s="695"/>
      <c r="M148" s="696"/>
      <c r="N148" s="696"/>
      <c r="O148" s="696"/>
      <c r="P148" s="696"/>
      <c r="Q148" s="696"/>
      <c r="R148" s="696"/>
      <c r="S148" s="696">
        <f>AX148*(SUM(P117)/SUM(AU117))</f>
        <v>16.394217687513965</v>
      </c>
      <c r="T148" s="696">
        <f>AY148*(SUM(Q117)/SUM(AV117))</f>
        <v>16.394217687513969</v>
      </c>
      <c r="U148" s="696">
        <f t="shared" ref="U148" si="4">AZ148*(SUM(R117)/SUM(AW117))</f>
        <v>16.394217687513976</v>
      </c>
      <c r="V148" s="696"/>
      <c r="W148" s="696"/>
      <c r="X148" s="696"/>
      <c r="Y148" s="696"/>
      <c r="Z148" s="696"/>
      <c r="AA148" s="696"/>
      <c r="AB148" s="696"/>
      <c r="AC148" s="696"/>
      <c r="AD148" s="696"/>
      <c r="AE148" s="696"/>
      <c r="AF148" s="696"/>
      <c r="AG148" s="696"/>
      <c r="AH148" s="696"/>
      <c r="AI148" s="696"/>
      <c r="AJ148" s="696"/>
      <c r="AK148" s="696"/>
      <c r="AL148" s="696"/>
      <c r="AM148" s="696"/>
      <c r="AN148" s="696"/>
      <c r="AO148" s="697"/>
      <c r="AP148" s="633"/>
      <c r="AQ148" s="695"/>
      <c r="AR148" s="696"/>
      <c r="AS148" s="696"/>
      <c r="AT148" s="696"/>
      <c r="AU148" s="696"/>
      <c r="AV148" s="696"/>
      <c r="AW148" s="696"/>
      <c r="AX148" s="696">
        <v>61809.274597744065</v>
      </c>
      <c r="AY148" s="696">
        <f t="shared" si="2"/>
        <v>61809.274597744079</v>
      </c>
      <c r="AZ148" s="696">
        <v>61809.274597744101</v>
      </c>
      <c r="BA148" s="696"/>
      <c r="BB148" s="696"/>
      <c r="BC148" s="696"/>
      <c r="BD148" s="696"/>
      <c r="BE148" s="696"/>
      <c r="BF148" s="696"/>
      <c r="BG148" s="696"/>
      <c r="BH148" s="696"/>
      <c r="BI148" s="696"/>
      <c r="BJ148" s="696"/>
      <c r="BK148" s="696"/>
      <c r="BL148" s="696"/>
      <c r="BM148" s="696"/>
      <c r="BN148" s="696"/>
      <c r="BO148" s="696"/>
      <c r="BP148" s="696"/>
      <c r="BQ148" s="696"/>
      <c r="BR148" s="696"/>
      <c r="BS148" s="696"/>
      <c r="BT148" s="697"/>
    </row>
    <row r="149" spans="2:72">
      <c r="B149" s="764" t="s">
        <v>208</v>
      </c>
      <c r="C149" s="764" t="s">
        <v>778</v>
      </c>
      <c r="D149" s="759" t="s">
        <v>805</v>
      </c>
      <c r="E149" s="759" t="s">
        <v>754</v>
      </c>
      <c r="F149" s="764" t="s">
        <v>782</v>
      </c>
      <c r="G149" s="759" t="s">
        <v>779</v>
      </c>
      <c r="H149" s="759">
        <v>2018</v>
      </c>
      <c r="I149" s="644"/>
      <c r="J149" s="644" t="s">
        <v>587</v>
      </c>
      <c r="L149" s="695"/>
      <c r="M149" s="696"/>
      <c r="N149" s="696"/>
      <c r="O149" s="696"/>
      <c r="P149" s="696"/>
      <c r="Q149" s="696"/>
      <c r="R149" s="696"/>
      <c r="S149" s="696">
        <f>AX149*(R140/AW140)</f>
        <v>55.26865112520084</v>
      </c>
      <c r="T149" s="696">
        <f>AY149*(S140/AX140)</f>
        <v>55.26865112520084</v>
      </c>
      <c r="U149" s="696">
        <f t="shared" ref="U149" si="5">AZ149*(T140/AY140)</f>
        <v>55.26865112520084</v>
      </c>
      <c r="V149" s="696"/>
      <c r="W149" s="696"/>
      <c r="X149" s="696"/>
      <c r="Y149" s="696"/>
      <c r="Z149" s="696"/>
      <c r="AA149" s="696"/>
      <c r="AB149" s="696"/>
      <c r="AC149" s="696"/>
      <c r="AD149" s="696"/>
      <c r="AE149" s="696"/>
      <c r="AF149" s="696"/>
      <c r="AG149" s="696"/>
      <c r="AH149" s="696"/>
      <c r="AI149" s="696"/>
      <c r="AJ149" s="696"/>
      <c r="AK149" s="696"/>
      <c r="AL149" s="696"/>
      <c r="AM149" s="696"/>
      <c r="AN149" s="696"/>
      <c r="AO149" s="697"/>
      <c r="AP149" s="633"/>
      <c r="AQ149" s="695"/>
      <c r="AR149" s="696"/>
      <c r="AS149" s="696"/>
      <c r="AT149" s="696"/>
      <c r="AU149" s="696"/>
      <c r="AV149" s="696"/>
      <c r="AW149" s="696"/>
      <c r="AX149" s="696">
        <v>354596.16</v>
      </c>
      <c r="AY149" s="696">
        <f t="shared" si="2"/>
        <v>354596.16</v>
      </c>
      <c r="AZ149" s="696">
        <v>354596.16</v>
      </c>
      <c r="BA149" s="696"/>
      <c r="BB149" s="696"/>
      <c r="BC149" s="696"/>
      <c r="BD149" s="696"/>
      <c r="BE149" s="696"/>
      <c r="BF149" s="696"/>
      <c r="BG149" s="696"/>
      <c r="BH149" s="696"/>
      <c r="BI149" s="696"/>
      <c r="BJ149" s="696"/>
      <c r="BK149" s="696"/>
      <c r="BL149" s="696"/>
      <c r="BM149" s="696"/>
      <c r="BN149" s="696"/>
      <c r="BO149" s="696"/>
      <c r="BP149" s="696"/>
      <c r="BQ149" s="696"/>
      <c r="BR149" s="696"/>
      <c r="BS149" s="696"/>
      <c r="BT149" s="697"/>
    </row>
    <row r="150" spans="2:72">
      <c r="B150" s="764" t="s">
        <v>208</v>
      </c>
      <c r="C150" s="764" t="s">
        <v>780</v>
      </c>
      <c r="D150" s="759" t="s">
        <v>118</v>
      </c>
      <c r="E150" s="759" t="s">
        <v>754</v>
      </c>
      <c r="F150" s="764" t="s">
        <v>782</v>
      </c>
      <c r="G150" s="759" t="s">
        <v>806</v>
      </c>
      <c r="H150" s="759">
        <v>2018</v>
      </c>
      <c r="I150" s="644"/>
      <c r="J150" s="644" t="s">
        <v>580</v>
      </c>
      <c r="L150" s="695"/>
      <c r="M150" s="696"/>
      <c r="N150" s="696"/>
      <c r="O150" s="696"/>
      <c r="P150" s="696"/>
      <c r="Q150" s="696">
        <f>AV150*(SUM(R137,Q129,Q122)/SUM(AW137,AV129,AV122))</f>
        <v>2.0434369308845608</v>
      </c>
      <c r="R150" s="696">
        <f t="shared" ref="R150:U150" si="6">AW150*(SUM(S137,R129,R122)/SUM(AX137,AW129,AW122))</f>
        <v>2.1137606193968566</v>
      </c>
      <c r="S150" s="696">
        <f>AX150*(SUM(T137,S129,S122)/SUM(AY137,AX129,AX122))</f>
        <v>2.3731375747463135</v>
      </c>
      <c r="T150" s="696">
        <f t="shared" si="6"/>
        <v>2.3731375747463135</v>
      </c>
      <c r="U150" s="696">
        <f t="shared" si="6"/>
        <v>2.3731375747463135</v>
      </c>
      <c r="V150" s="696"/>
      <c r="W150" s="696"/>
      <c r="X150" s="696"/>
      <c r="Y150" s="696"/>
      <c r="Z150" s="696"/>
      <c r="AA150" s="696"/>
      <c r="AB150" s="696"/>
      <c r="AC150" s="696"/>
      <c r="AD150" s="696"/>
      <c r="AE150" s="696"/>
      <c r="AF150" s="696"/>
      <c r="AG150" s="696"/>
      <c r="AH150" s="696"/>
      <c r="AI150" s="696"/>
      <c r="AJ150" s="696"/>
      <c r="AK150" s="696"/>
      <c r="AL150" s="696"/>
      <c r="AM150" s="696"/>
      <c r="AN150" s="696"/>
      <c r="AO150" s="697"/>
      <c r="AP150" s="633"/>
      <c r="AQ150" s="695"/>
      <c r="AR150" s="696"/>
      <c r="AS150" s="696"/>
      <c r="AT150" s="696"/>
      <c r="AU150" s="696"/>
      <c r="AV150" s="696">
        <v>10978.273771971464</v>
      </c>
      <c r="AW150" s="696">
        <f>AV150*(AW129/AV129)</f>
        <v>11073.509396183095</v>
      </c>
      <c r="AX150" s="696">
        <f t="shared" ref="AX150:AZ150" si="7">AW150*(AX129/AW129)</f>
        <v>12050.433558430821</v>
      </c>
      <c r="AY150" s="696">
        <f t="shared" si="7"/>
        <v>12050.433558430821</v>
      </c>
      <c r="AZ150" s="696">
        <f t="shared" si="7"/>
        <v>12050.433558430821</v>
      </c>
      <c r="BA150" s="696"/>
      <c r="BB150" s="696"/>
      <c r="BC150" s="696"/>
      <c r="BD150" s="696"/>
      <c r="BE150" s="696"/>
      <c r="BF150" s="696"/>
      <c r="BG150" s="696"/>
      <c r="BH150" s="696"/>
      <c r="BI150" s="696"/>
      <c r="BJ150" s="696"/>
      <c r="BK150" s="696"/>
      <c r="BL150" s="696"/>
      <c r="BM150" s="696"/>
      <c r="BN150" s="696"/>
      <c r="BO150" s="696"/>
      <c r="BP150" s="696"/>
      <c r="BQ150" s="696"/>
      <c r="BR150" s="696"/>
      <c r="BS150" s="696"/>
      <c r="BT150" s="697"/>
    </row>
    <row r="151" spans="2:72">
      <c r="B151" s="764" t="s">
        <v>208</v>
      </c>
      <c r="C151" s="764" t="s">
        <v>778</v>
      </c>
      <c r="D151" s="759" t="s">
        <v>113</v>
      </c>
      <c r="E151" s="759" t="s">
        <v>754</v>
      </c>
      <c r="F151" s="759" t="s">
        <v>29</v>
      </c>
      <c r="G151" s="759" t="s">
        <v>807</v>
      </c>
      <c r="H151" s="759">
        <v>2018</v>
      </c>
      <c r="I151" s="644"/>
      <c r="J151" s="644" t="s">
        <v>580</v>
      </c>
      <c r="L151" s="695"/>
      <c r="M151" s="696"/>
      <c r="N151" s="696"/>
      <c r="O151" s="696"/>
      <c r="P151" s="696"/>
      <c r="Q151" s="696"/>
      <c r="R151" s="696">
        <f>AW151*(SUM(R133,Q127,Q118)/SUM(AW133,AV127,AV118))</f>
        <v>0.27025520634851991</v>
      </c>
      <c r="S151" s="696">
        <f t="shared" ref="S151:U151" si="8">AX151*(SUM(S133,R127,R118)/SUM(AX133,AW127,AW118))</f>
        <v>0.21620947190016826</v>
      </c>
      <c r="T151" s="696">
        <f t="shared" si="8"/>
        <v>0.21620947190016826</v>
      </c>
      <c r="U151" s="696">
        <f t="shared" si="8"/>
        <v>0.21620947190016826</v>
      </c>
      <c r="V151" s="696"/>
      <c r="W151" s="696"/>
      <c r="X151" s="696"/>
      <c r="Y151" s="696"/>
      <c r="Z151" s="696"/>
      <c r="AA151" s="696"/>
      <c r="AB151" s="696"/>
      <c r="AC151" s="696"/>
      <c r="AD151" s="696"/>
      <c r="AE151" s="696"/>
      <c r="AF151" s="696"/>
      <c r="AG151" s="696"/>
      <c r="AH151" s="696"/>
      <c r="AI151" s="696"/>
      <c r="AJ151" s="696"/>
      <c r="AK151" s="696"/>
      <c r="AL151" s="696"/>
      <c r="AM151" s="696"/>
      <c r="AN151" s="696"/>
      <c r="AO151" s="697"/>
      <c r="AP151" s="633"/>
      <c r="AQ151" s="695"/>
      <c r="AR151" s="696"/>
      <c r="AS151" s="696"/>
      <c r="AT151" s="696"/>
      <c r="AU151" s="696"/>
      <c r="AV151" s="696"/>
      <c r="AW151" s="696">
        <v>4056.6228437288664</v>
      </c>
      <c r="AX151" s="696">
        <f>AW151*(AX132/AW132)</f>
        <v>3254.6018297909263</v>
      </c>
      <c r="AY151" s="696">
        <f t="shared" ref="AY151:AZ151" si="9">AX151*(AY132/AX132)</f>
        <v>3254.6018297909263</v>
      </c>
      <c r="AZ151" s="696">
        <f t="shared" si="9"/>
        <v>3254.6018297909263</v>
      </c>
      <c r="BA151" s="696"/>
      <c r="BB151" s="696"/>
      <c r="BC151" s="696"/>
      <c r="BD151" s="696"/>
      <c r="BE151" s="696"/>
      <c r="BF151" s="696"/>
      <c r="BG151" s="696"/>
      <c r="BH151" s="696"/>
      <c r="BI151" s="696"/>
      <c r="BJ151" s="696"/>
      <c r="BK151" s="696"/>
      <c r="BL151" s="696"/>
      <c r="BM151" s="696"/>
      <c r="BN151" s="696"/>
      <c r="BO151" s="696"/>
      <c r="BP151" s="696"/>
      <c r="BQ151" s="696"/>
      <c r="BR151" s="696"/>
      <c r="BS151" s="696"/>
      <c r="BT151" s="697"/>
    </row>
    <row r="152" spans="2:72">
      <c r="B152" s="764" t="s">
        <v>208</v>
      </c>
      <c r="C152" s="764" t="s">
        <v>778</v>
      </c>
      <c r="D152" s="759" t="s">
        <v>114</v>
      </c>
      <c r="E152" s="759" t="s">
        <v>754</v>
      </c>
      <c r="F152" s="759" t="s">
        <v>29</v>
      </c>
      <c r="G152" s="759" t="s">
        <v>807</v>
      </c>
      <c r="H152" s="759">
        <v>2018</v>
      </c>
      <c r="I152" s="644"/>
      <c r="J152" s="644" t="s">
        <v>580</v>
      </c>
      <c r="L152" s="695"/>
      <c r="M152" s="696"/>
      <c r="N152" s="696"/>
      <c r="O152" s="696"/>
      <c r="P152" s="696"/>
      <c r="Q152" s="696"/>
      <c r="R152" s="696">
        <f>AW152*(SUM(R134,Q129,Q119)/SUM(AW134,AV129,AV119))</f>
        <v>9.8173264076478066</v>
      </c>
      <c r="S152" s="696">
        <f t="shared" ref="S152:U152" si="10">AX152*(SUM(S134,R129,R119)/SUM(AX134,AW129,AW119))</f>
        <v>9.7977562769920983</v>
      </c>
      <c r="T152" s="696">
        <f t="shared" si="10"/>
        <v>10.114340982091214</v>
      </c>
      <c r="U152" s="696">
        <f t="shared" si="10"/>
        <v>10.114340982091214</v>
      </c>
      <c r="V152" s="696"/>
      <c r="W152" s="696"/>
      <c r="X152" s="696"/>
      <c r="Y152" s="696"/>
      <c r="Z152" s="696"/>
      <c r="AA152" s="696"/>
      <c r="AB152" s="696"/>
      <c r="AC152" s="696"/>
      <c r="AD152" s="696"/>
      <c r="AE152" s="696"/>
      <c r="AF152" s="696"/>
      <c r="AG152" s="696"/>
      <c r="AH152" s="696"/>
      <c r="AI152" s="696"/>
      <c r="AJ152" s="696"/>
      <c r="AK152" s="696"/>
      <c r="AL152" s="696"/>
      <c r="AM152" s="696"/>
      <c r="AN152" s="696"/>
      <c r="AO152" s="697"/>
      <c r="AP152" s="633"/>
      <c r="AQ152" s="695"/>
      <c r="AR152" s="696"/>
      <c r="AS152" s="696"/>
      <c r="AT152" s="696"/>
      <c r="AU152" s="696"/>
      <c r="AV152" s="696"/>
      <c r="AW152" s="696">
        <v>36976.235849131248</v>
      </c>
      <c r="AX152" s="696">
        <f>AW152*(AX134/AW134)</f>
        <v>36976.235849131248</v>
      </c>
      <c r="AY152" s="696">
        <f t="shared" ref="AY152:AZ152" si="11">AX152*(AY134/AX134)</f>
        <v>36976.235849131248</v>
      </c>
      <c r="AZ152" s="696">
        <f t="shared" si="11"/>
        <v>36976.235849131248</v>
      </c>
      <c r="BA152" s="696"/>
      <c r="BB152" s="696"/>
      <c r="BC152" s="696"/>
      <c r="BD152" s="696"/>
      <c r="BE152" s="696"/>
      <c r="BF152" s="696"/>
      <c r="BG152" s="696"/>
      <c r="BH152" s="696"/>
      <c r="BI152" s="696"/>
      <c r="BJ152" s="696"/>
      <c r="BK152" s="696"/>
      <c r="BL152" s="696"/>
      <c r="BM152" s="696"/>
      <c r="BN152" s="696"/>
      <c r="BO152" s="696"/>
      <c r="BP152" s="696"/>
      <c r="BQ152" s="696"/>
      <c r="BR152" s="696"/>
      <c r="BS152" s="696"/>
      <c r="BT152" s="697"/>
    </row>
    <row r="153" spans="2:72">
      <c r="B153" s="764" t="s">
        <v>208</v>
      </c>
      <c r="C153" s="764" t="s">
        <v>778</v>
      </c>
      <c r="D153" s="759" t="s">
        <v>774</v>
      </c>
      <c r="E153" s="759" t="s">
        <v>754</v>
      </c>
      <c r="F153" s="764" t="s">
        <v>782</v>
      </c>
      <c r="G153" s="759" t="s">
        <v>807</v>
      </c>
      <c r="H153" s="759">
        <v>2018</v>
      </c>
      <c r="I153" s="644"/>
      <c r="J153" s="644" t="s">
        <v>580</v>
      </c>
      <c r="L153" s="695"/>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H153" s="696"/>
      <c r="AI153" s="696"/>
      <c r="AJ153" s="696"/>
      <c r="AK153" s="696"/>
      <c r="AL153" s="696"/>
      <c r="AM153" s="696"/>
      <c r="AN153" s="696"/>
      <c r="AO153" s="697"/>
      <c r="AP153" s="633"/>
      <c r="AQ153" s="695"/>
      <c r="AR153" s="696"/>
      <c r="AS153" s="696"/>
      <c r="AT153" s="696"/>
      <c r="AU153" s="696"/>
      <c r="AV153" s="696"/>
      <c r="AW153" s="696">
        <v>7410.9000000000024</v>
      </c>
      <c r="AX153" s="696">
        <f>AW153*(AX145/AZ145)</f>
        <v>7410.9000000000024</v>
      </c>
      <c r="AY153" s="696">
        <f>AX153</f>
        <v>7410.9000000000024</v>
      </c>
      <c r="AZ153" s="696">
        <f>AY153</f>
        <v>7410.9000000000024</v>
      </c>
      <c r="BA153" s="696"/>
      <c r="BB153" s="696"/>
      <c r="BC153" s="696"/>
      <c r="BD153" s="696"/>
      <c r="BE153" s="696"/>
      <c r="BF153" s="696"/>
      <c r="BG153" s="696"/>
      <c r="BH153" s="696"/>
      <c r="BI153" s="696"/>
      <c r="BJ153" s="696"/>
      <c r="BK153" s="696"/>
      <c r="BL153" s="696"/>
      <c r="BM153" s="696"/>
      <c r="BN153" s="696"/>
      <c r="BO153" s="696"/>
      <c r="BP153" s="696"/>
      <c r="BQ153" s="696"/>
      <c r="BR153" s="696"/>
      <c r="BS153" s="696"/>
      <c r="BT153" s="697"/>
    </row>
    <row r="154" spans="2:72">
      <c r="B154" s="764" t="s">
        <v>208</v>
      </c>
      <c r="C154" s="764" t="s">
        <v>780</v>
      </c>
      <c r="D154" s="759" t="s">
        <v>118</v>
      </c>
      <c r="E154" s="759" t="s">
        <v>754</v>
      </c>
      <c r="F154" s="764" t="s">
        <v>782</v>
      </c>
      <c r="G154" s="759" t="s">
        <v>807</v>
      </c>
      <c r="H154" s="759">
        <v>2018</v>
      </c>
      <c r="I154" s="644"/>
      <c r="J154" s="644" t="s">
        <v>580</v>
      </c>
      <c r="L154" s="695"/>
      <c r="M154" s="696"/>
      <c r="N154" s="696"/>
      <c r="O154" s="696"/>
      <c r="P154" s="696"/>
      <c r="Q154" s="696"/>
      <c r="R154" s="696">
        <f>AW154*(SUM(R137,Q129,Q122)/SUM(AW137,AV129,AV122))</f>
        <v>258.69335670283778</v>
      </c>
      <c r="S154" s="696">
        <f t="shared" ref="S154:U154" si="12">AX154*(SUM(S137,R129,R122)/SUM(AX137,AW129,AW122))</f>
        <v>280.24875863402815</v>
      </c>
      <c r="T154" s="696">
        <f t="shared" si="12"/>
        <v>289.13017347103278</v>
      </c>
      <c r="U154" s="696">
        <f t="shared" si="12"/>
        <v>289.13017347103278</v>
      </c>
      <c r="V154" s="696"/>
      <c r="W154" s="696"/>
      <c r="X154" s="696"/>
      <c r="Y154" s="696"/>
      <c r="Z154" s="696"/>
      <c r="AA154" s="696"/>
      <c r="AB154" s="696"/>
      <c r="AC154" s="696"/>
      <c r="AD154" s="696"/>
      <c r="AE154" s="696"/>
      <c r="AF154" s="696"/>
      <c r="AG154" s="696"/>
      <c r="AH154" s="696"/>
      <c r="AI154" s="696"/>
      <c r="AJ154" s="696"/>
      <c r="AK154" s="696"/>
      <c r="AL154" s="696"/>
      <c r="AM154" s="696"/>
      <c r="AN154" s="696"/>
      <c r="AO154" s="697"/>
      <c r="AP154" s="633"/>
      <c r="AQ154" s="695"/>
      <c r="AR154" s="696"/>
      <c r="AS154" s="696"/>
      <c r="AT154" s="696"/>
      <c r="AU154" s="696"/>
      <c r="AV154" s="696"/>
      <c r="AW154" s="696">
        <v>1389818.5209193826</v>
      </c>
      <c r="AX154" s="696">
        <f>AW154*(AX137/AW137)</f>
        <v>1468159.2766583329</v>
      </c>
      <c r="AY154" s="696">
        <f t="shared" ref="AY154:AZ154" si="13">AX154*(AY137/AX137)</f>
        <v>1468159.2766583329</v>
      </c>
      <c r="AZ154" s="696">
        <f t="shared" si="13"/>
        <v>1468159.2766583329</v>
      </c>
      <c r="BA154" s="696"/>
      <c r="BB154" s="696"/>
      <c r="BC154" s="696"/>
      <c r="BD154" s="696"/>
      <c r="BE154" s="696"/>
      <c r="BF154" s="696"/>
      <c r="BG154" s="696"/>
      <c r="BH154" s="696"/>
      <c r="BI154" s="696"/>
      <c r="BJ154" s="696"/>
      <c r="BK154" s="696"/>
      <c r="BL154" s="696"/>
      <c r="BM154" s="696"/>
      <c r="BN154" s="696"/>
      <c r="BO154" s="696"/>
      <c r="BP154" s="696"/>
      <c r="BQ154" s="696"/>
      <c r="BR154" s="696"/>
      <c r="BS154" s="696"/>
      <c r="BT154" s="697"/>
    </row>
    <row r="155" spans="2:72">
      <c r="B155" s="764" t="s">
        <v>208</v>
      </c>
      <c r="C155" s="764" t="s">
        <v>780</v>
      </c>
      <c r="D155" s="759" t="s">
        <v>118</v>
      </c>
      <c r="E155" s="759" t="s">
        <v>754</v>
      </c>
      <c r="F155" s="764" t="s">
        <v>782</v>
      </c>
      <c r="G155" s="759"/>
      <c r="H155" s="759">
        <v>2019</v>
      </c>
      <c r="I155" s="644"/>
      <c r="J155" s="644" t="s">
        <v>587</v>
      </c>
      <c r="L155" s="695"/>
      <c r="M155" s="696"/>
      <c r="N155" s="696"/>
      <c r="O155" s="696"/>
      <c r="P155" s="696"/>
      <c r="Q155" s="696"/>
      <c r="R155" s="696"/>
      <c r="S155" s="696"/>
      <c r="T155" s="696">
        <v>608.37545015519993</v>
      </c>
      <c r="U155" s="696">
        <v>608.37545015519993</v>
      </c>
      <c r="V155" s="696">
        <v>605.33357290442393</v>
      </c>
      <c r="W155" s="696"/>
      <c r="X155" s="696"/>
      <c r="Y155" s="696"/>
      <c r="Z155" s="696"/>
      <c r="AA155" s="696"/>
      <c r="AB155" s="696"/>
      <c r="AC155" s="696"/>
      <c r="AD155" s="696"/>
      <c r="AE155" s="696"/>
      <c r="AF155" s="696"/>
      <c r="AG155" s="696"/>
      <c r="AH155" s="696"/>
      <c r="AI155" s="696"/>
      <c r="AJ155" s="696"/>
      <c r="AK155" s="696"/>
      <c r="AL155" s="696"/>
      <c r="AM155" s="696"/>
      <c r="AN155" s="696"/>
      <c r="AO155" s="697"/>
      <c r="AP155" s="633"/>
      <c r="AQ155" s="695"/>
      <c r="AR155" s="696"/>
      <c r="AS155" s="696"/>
      <c r="AT155" s="696"/>
      <c r="AU155" s="696"/>
      <c r="AV155" s="696"/>
      <c r="AW155" s="696"/>
      <c r="AX155" s="696"/>
      <c r="AY155" s="696">
        <v>3346857.4338127971</v>
      </c>
      <c r="AZ155" s="696">
        <v>3346857.4338127971</v>
      </c>
      <c r="BA155" s="696">
        <v>3330123.1466437331</v>
      </c>
      <c r="BB155" s="696"/>
      <c r="BC155" s="696"/>
      <c r="BD155" s="696"/>
      <c r="BE155" s="696"/>
      <c r="BF155" s="696"/>
      <c r="BG155" s="696"/>
      <c r="BH155" s="696"/>
      <c r="BI155" s="696"/>
      <c r="BJ155" s="696"/>
      <c r="BK155" s="696"/>
      <c r="BL155" s="696"/>
      <c r="BM155" s="696"/>
      <c r="BN155" s="696"/>
      <c r="BO155" s="696"/>
      <c r="BP155" s="696"/>
      <c r="BQ155" s="696"/>
      <c r="BR155" s="696"/>
      <c r="BS155" s="696"/>
      <c r="BT155" s="697"/>
    </row>
    <row r="156" spans="2:72">
      <c r="B156" s="764" t="s">
        <v>208</v>
      </c>
      <c r="C156" s="764" t="s">
        <v>780</v>
      </c>
      <c r="D156" s="759" t="s">
        <v>808</v>
      </c>
      <c r="E156" s="759" t="s">
        <v>754</v>
      </c>
      <c r="F156" s="764" t="s">
        <v>782</v>
      </c>
      <c r="G156" s="759"/>
      <c r="H156" s="759">
        <v>2019</v>
      </c>
      <c r="I156" s="644"/>
      <c r="J156" s="644" t="s">
        <v>587</v>
      </c>
      <c r="L156" s="695"/>
      <c r="M156" s="696"/>
      <c r="N156" s="696"/>
      <c r="O156" s="696"/>
      <c r="P156" s="696"/>
      <c r="Q156" s="696"/>
      <c r="R156" s="696"/>
      <c r="S156" s="696"/>
      <c r="T156" s="696">
        <v>857.59185600000001</v>
      </c>
      <c r="U156" s="696">
        <v>857.59185600000001</v>
      </c>
      <c r="V156" s="696">
        <v>857.59185600000001</v>
      </c>
      <c r="W156" s="696"/>
      <c r="X156" s="696"/>
      <c r="Y156" s="696"/>
      <c r="Z156" s="696"/>
      <c r="AA156" s="696"/>
      <c r="AB156" s="696"/>
      <c r="AC156" s="696"/>
      <c r="AD156" s="696"/>
      <c r="AE156" s="696"/>
      <c r="AF156" s="696"/>
      <c r="AG156" s="696"/>
      <c r="AH156" s="696"/>
      <c r="AI156" s="696"/>
      <c r="AJ156" s="696"/>
      <c r="AK156" s="696"/>
      <c r="AL156" s="696"/>
      <c r="AM156" s="696"/>
      <c r="AN156" s="696"/>
      <c r="AO156" s="697"/>
      <c r="AP156" s="633"/>
      <c r="AQ156" s="695"/>
      <c r="AR156" s="696"/>
      <c r="AS156" s="696"/>
      <c r="AT156" s="696"/>
      <c r="AU156" s="696"/>
      <c r="AV156" s="696"/>
      <c r="AW156" s="696"/>
      <c r="AX156" s="696"/>
      <c r="AY156" s="696">
        <v>3592069.7669999991</v>
      </c>
      <c r="AZ156" s="696">
        <v>3592069.7669999991</v>
      </c>
      <c r="BA156" s="696">
        <v>3592069.7669999991</v>
      </c>
      <c r="BB156" s="696"/>
      <c r="BC156" s="696"/>
      <c r="BD156" s="696"/>
      <c r="BE156" s="696"/>
      <c r="BF156" s="696"/>
      <c r="BG156" s="696"/>
      <c r="BH156" s="696"/>
      <c r="BI156" s="696"/>
      <c r="BJ156" s="696"/>
      <c r="BK156" s="696"/>
      <c r="BL156" s="696"/>
      <c r="BM156" s="696"/>
      <c r="BN156" s="696"/>
      <c r="BO156" s="696"/>
      <c r="BP156" s="696"/>
      <c r="BQ156" s="696"/>
      <c r="BR156" s="696"/>
      <c r="BS156" s="696"/>
      <c r="BT156" s="697"/>
    </row>
    <row r="157" spans="2:72">
      <c r="B157" s="764" t="s">
        <v>208</v>
      </c>
      <c r="C157" s="764" t="s">
        <v>778</v>
      </c>
      <c r="D157" s="759" t="s">
        <v>114</v>
      </c>
      <c r="E157" s="759" t="s">
        <v>754</v>
      </c>
      <c r="F157" s="759" t="s">
        <v>29</v>
      </c>
      <c r="G157" s="759"/>
      <c r="H157" s="759">
        <v>2019</v>
      </c>
      <c r="I157" s="644" t="s">
        <v>576</v>
      </c>
      <c r="J157" s="644" t="s">
        <v>587</v>
      </c>
      <c r="L157" s="695"/>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696"/>
      <c r="AM157" s="696"/>
      <c r="AN157" s="696"/>
      <c r="AO157" s="697"/>
      <c r="AP157" s="633"/>
      <c r="AQ157" s="695"/>
      <c r="AR157" s="696"/>
      <c r="AS157" s="696"/>
      <c r="AT157" s="696"/>
      <c r="AU157" s="696"/>
      <c r="AV157" s="696"/>
      <c r="AW157" s="696"/>
      <c r="AX157" s="696"/>
      <c r="AY157" s="696"/>
      <c r="AZ157" s="696">
        <v>6300</v>
      </c>
      <c r="BA157" s="696">
        <v>6300</v>
      </c>
      <c r="BB157" s="696"/>
      <c r="BC157" s="696"/>
      <c r="BD157" s="696"/>
      <c r="BE157" s="696"/>
      <c r="BF157" s="696"/>
      <c r="BG157" s="696"/>
      <c r="BH157" s="696"/>
      <c r="BI157" s="696"/>
      <c r="BJ157" s="696"/>
      <c r="BK157" s="696"/>
      <c r="BL157" s="696"/>
      <c r="BM157" s="696"/>
      <c r="BN157" s="696"/>
      <c r="BO157" s="696"/>
      <c r="BP157" s="696"/>
      <c r="BQ157" s="696"/>
      <c r="BR157" s="696"/>
      <c r="BS157" s="696"/>
      <c r="BT157" s="697"/>
    </row>
    <row r="158" spans="2:72">
      <c r="B158" s="764" t="s">
        <v>208</v>
      </c>
      <c r="C158" s="764" t="s">
        <v>780</v>
      </c>
      <c r="D158" s="759" t="s">
        <v>119</v>
      </c>
      <c r="E158" s="759" t="s">
        <v>754</v>
      </c>
      <c r="F158" s="764" t="s">
        <v>782</v>
      </c>
      <c r="G158" s="759"/>
      <c r="H158" s="759">
        <v>2019</v>
      </c>
      <c r="I158" s="644" t="s">
        <v>576</v>
      </c>
      <c r="J158" s="644" t="s">
        <v>587</v>
      </c>
      <c r="L158" s="695"/>
      <c r="M158" s="696"/>
      <c r="N158" s="696"/>
      <c r="O158" s="696"/>
      <c r="P158" s="696"/>
      <c r="Q158" s="696"/>
      <c r="R158" s="696"/>
      <c r="S158" s="696"/>
      <c r="T158" s="696"/>
      <c r="U158" s="766">
        <f>AZ158*(S147+R138+Q130)/(AX147+AW138+AV130)</f>
        <v>5.0047390503293974</v>
      </c>
      <c r="V158" s="766">
        <f>BA158*(T147+S138+R130)/(AY147+AX138+AW130)</f>
        <v>4.4409030426733809</v>
      </c>
      <c r="W158" s="696"/>
      <c r="X158" s="696"/>
      <c r="Y158" s="696"/>
      <c r="Z158" s="696"/>
      <c r="AA158" s="696"/>
      <c r="AB158" s="696"/>
      <c r="AC158" s="696"/>
      <c r="AD158" s="696"/>
      <c r="AE158" s="696"/>
      <c r="AF158" s="696"/>
      <c r="AG158" s="696"/>
      <c r="AH158" s="696"/>
      <c r="AI158" s="696"/>
      <c r="AJ158" s="696"/>
      <c r="AK158" s="696"/>
      <c r="AL158" s="696"/>
      <c r="AM158" s="696"/>
      <c r="AN158" s="696"/>
      <c r="AO158" s="697"/>
      <c r="AP158" s="633"/>
      <c r="AQ158" s="695"/>
      <c r="AR158" s="696"/>
      <c r="AS158" s="696"/>
      <c r="AT158" s="696"/>
      <c r="AU158" s="696"/>
      <c r="AV158" s="696"/>
      <c r="AW158" s="696"/>
      <c r="AX158" s="696"/>
      <c r="AY158" s="696"/>
      <c r="AZ158" s="696">
        <v>27439</v>
      </c>
      <c r="BA158" s="696">
        <v>24160</v>
      </c>
      <c r="BB158" s="696"/>
      <c r="BC158" s="696"/>
      <c r="BD158" s="696"/>
      <c r="BE158" s="696"/>
      <c r="BF158" s="696"/>
      <c r="BG158" s="696"/>
      <c r="BH158" s="696"/>
      <c r="BI158" s="696"/>
      <c r="BJ158" s="696"/>
      <c r="BK158" s="696"/>
      <c r="BL158" s="696"/>
      <c r="BM158" s="696"/>
      <c r="BN158" s="696"/>
      <c r="BO158" s="696"/>
      <c r="BP158" s="696"/>
      <c r="BQ158" s="696"/>
      <c r="BR158" s="696"/>
      <c r="BS158" s="696"/>
      <c r="BT158" s="697"/>
    </row>
    <row r="159" spans="2:72">
      <c r="B159" s="764" t="s">
        <v>208</v>
      </c>
      <c r="C159" s="764" t="s">
        <v>780</v>
      </c>
      <c r="D159" s="759" t="s">
        <v>118</v>
      </c>
      <c r="E159" s="759" t="s">
        <v>754</v>
      </c>
      <c r="F159" s="764" t="s">
        <v>782</v>
      </c>
      <c r="G159" s="759"/>
      <c r="H159" s="759">
        <v>2020</v>
      </c>
      <c r="I159" s="644"/>
      <c r="J159" s="644"/>
      <c r="L159" s="695"/>
      <c r="M159" s="696"/>
      <c r="N159" s="696"/>
      <c r="O159" s="696"/>
      <c r="P159" s="696"/>
      <c r="Q159" s="696"/>
      <c r="R159" s="696"/>
      <c r="S159" s="696"/>
      <c r="T159" s="696"/>
      <c r="U159" s="696"/>
      <c r="V159" s="696"/>
      <c r="W159" s="696"/>
      <c r="X159" s="696"/>
      <c r="Y159" s="696"/>
      <c r="Z159" s="696"/>
      <c r="AA159" s="696"/>
      <c r="AB159" s="696"/>
      <c r="AC159" s="696"/>
      <c r="AD159" s="696"/>
      <c r="AE159" s="696"/>
      <c r="AF159" s="696"/>
      <c r="AG159" s="696"/>
      <c r="AH159" s="696"/>
      <c r="AI159" s="696"/>
      <c r="AJ159" s="696"/>
      <c r="AK159" s="696"/>
      <c r="AL159" s="696"/>
      <c r="AM159" s="696"/>
      <c r="AN159" s="696"/>
      <c r="AO159" s="697"/>
      <c r="AP159" s="633"/>
      <c r="AQ159" s="695"/>
      <c r="AR159" s="696"/>
      <c r="AS159" s="696"/>
      <c r="AT159" s="696"/>
      <c r="AU159" s="696"/>
      <c r="AV159" s="696"/>
      <c r="AW159" s="696"/>
      <c r="AX159" s="696"/>
      <c r="AY159" s="696"/>
      <c r="AZ159" s="696"/>
      <c r="BA159" s="696"/>
      <c r="BB159" s="696"/>
      <c r="BC159" s="696"/>
      <c r="BD159" s="696"/>
      <c r="BE159" s="696"/>
      <c r="BF159" s="696"/>
      <c r="BG159" s="696"/>
      <c r="BH159" s="696"/>
      <c r="BI159" s="696"/>
      <c r="BJ159" s="696"/>
      <c r="BK159" s="696"/>
      <c r="BL159" s="696"/>
      <c r="BM159" s="696"/>
      <c r="BN159" s="696"/>
      <c r="BO159" s="696"/>
      <c r="BP159" s="696"/>
      <c r="BQ159" s="696"/>
      <c r="BR159" s="696"/>
      <c r="BS159" s="696"/>
      <c r="BT159" s="697"/>
    </row>
    <row r="160" spans="2:72">
      <c r="B160" s="764" t="s">
        <v>208</v>
      </c>
      <c r="C160" s="764" t="s">
        <v>780</v>
      </c>
      <c r="D160" s="759" t="s">
        <v>808</v>
      </c>
      <c r="E160" s="759" t="s">
        <v>754</v>
      </c>
      <c r="F160" s="764" t="s">
        <v>782</v>
      </c>
      <c r="G160" s="759"/>
      <c r="H160" s="759">
        <v>2020</v>
      </c>
      <c r="I160" s="644"/>
      <c r="J160" s="644"/>
      <c r="L160" s="695"/>
      <c r="M160" s="696"/>
      <c r="N160" s="696"/>
      <c r="O160" s="696"/>
      <c r="P160" s="696"/>
      <c r="Q160" s="696"/>
      <c r="R160" s="696"/>
      <c r="S160" s="696"/>
      <c r="T160" s="696"/>
      <c r="U160" s="696"/>
      <c r="V160" s="696"/>
      <c r="W160" s="696"/>
      <c r="X160" s="696"/>
      <c r="Y160" s="696"/>
      <c r="Z160" s="696"/>
      <c r="AA160" s="696"/>
      <c r="AB160" s="696"/>
      <c r="AC160" s="696"/>
      <c r="AD160" s="696"/>
      <c r="AE160" s="696"/>
      <c r="AF160" s="696"/>
      <c r="AG160" s="696"/>
      <c r="AH160" s="696"/>
      <c r="AI160" s="696"/>
      <c r="AJ160" s="696"/>
      <c r="AK160" s="696"/>
      <c r="AL160" s="696"/>
      <c r="AM160" s="696"/>
      <c r="AN160" s="696"/>
      <c r="AO160" s="697"/>
      <c r="AP160" s="633"/>
      <c r="AQ160" s="695"/>
      <c r="AR160" s="696"/>
      <c r="AS160" s="696"/>
      <c r="AT160" s="696"/>
      <c r="AU160" s="696"/>
      <c r="AV160" s="696"/>
      <c r="AW160" s="696"/>
      <c r="AX160" s="696"/>
      <c r="AY160" s="696"/>
      <c r="AZ160" s="696"/>
      <c r="BA160" s="696"/>
      <c r="BB160" s="696"/>
      <c r="BC160" s="696"/>
      <c r="BD160" s="696"/>
      <c r="BE160" s="696"/>
      <c r="BF160" s="696"/>
      <c r="BG160" s="696"/>
      <c r="BH160" s="696"/>
      <c r="BI160" s="696"/>
      <c r="BJ160" s="696"/>
      <c r="BK160" s="696"/>
      <c r="BL160" s="696"/>
      <c r="BM160" s="696"/>
      <c r="BN160" s="696"/>
      <c r="BO160" s="696"/>
      <c r="BP160" s="696"/>
      <c r="BQ160" s="696"/>
      <c r="BR160" s="696"/>
      <c r="BS160" s="696"/>
      <c r="BT160" s="697"/>
    </row>
    <row r="161" spans="2:72">
      <c r="B161" s="764"/>
      <c r="C161" s="764"/>
      <c r="D161" s="759"/>
      <c r="E161" s="759"/>
      <c r="F161" s="764"/>
      <c r="G161" s="759"/>
      <c r="H161" s="759"/>
      <c r="I161" s="644"/>
      <c r="J161" s="644"/>
      <c r="L161" s="695"/>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696"/>
      <c r="AM161" s="696"/>
      <c r="AN161" s="696"/>
      <c r="AO161" s="697"/>
      <c r="AP161" s="633"/>
      <c r="AQ161" s="695"/>
      <c r="AR161" s="696"/>
      <c r="AS161" s="696"/>
      <c r="AT161" s="696"/>
      <c r="AU161" s="696"/>
      <c r="AV161" s="696"/>
      <c r="AW161" s="696"/>
      <c r="AX161" s="696"/>
      <c r="AY161" s="696"/>
      <c r="AZ161" s="696"/>
      <c r="BA161" s="696"/>
      <c r="BB161" s="696"/>
      <c r="BC161" s="696"/>
      <c r="BD161" s="696"/>
      <c r="BE161" s="696"/>
      <c r="BF161" s="696"/>
      <c r="BG161" s="696"/>
      <c r="BH161" s="696"/>
      <c r="BI161" s="696"/>
      <c r="BJ161" s="696"/>
      <c r="BK161" s="696"/>
      <c r="BL161" s="696"/>
      <c r="BM161" s="696"/>
      <c r="BN161" s="696"/>
      <c r="BO161" s="696"/>
      <c r="BP161" s="696"/>
      <c r="BQ161" s="696"/>
      <c r="BR161" s="696"/>
      <c r="BS161" s="696"/>
      <c r="BT161" s="697"/>
    </row>
    <row r="162" spans="2:72">
      <c r="B162" s="764"/>
      <c r="C162" s="764"/>
      <c r="D162" s="759"/>
      <c r="E162" s="759"/>
      <c r="F162" s="764"/>
      <c r="G162" s="759"/>
      <c r="H162" s="759"/>
      <c r="I162" s="644"/>
      <c r="J162" s="644"/>
      <c r="L162" s="695"/>
      <c r="M162" s="696"/>
      <c r="N162" s="696"/>
      <c r="O162" s="696"/>
      <c r="P162" s="696"/>
      <c r="Q162" s="696"/>
      <c r="R162" s="696"/>
      <c r="S162" s="696"/>
      <c r="T162" s="696"/>
      <c r="U162" s="696"/>
      <c r="V162" s="696"/>
      <c r="W162" s="696"/>
      <c r="X162" s="696"/>
      <c r="Y162" s="696"/>
      <c r="Z162" s="696"/>
      <c r="AA162" s="696"/>
      <c r="AB162" s="696"/>
      <c r="AC162" s="696"/>
      <c r="AD162" s="696"/>
      <c r="AE162" s="696"/>
      <c r="AF162" s="696"/>
      <c r="AG162" s="696"/>
      <c r="AH162" s="696"/>
      <c r="AI162" s="696"/>
      <c r="AJ162" s="696"/>
      <c r="AK162" s="696"/>
      <c r="AL162" s="696"/>
      <c r="AM162" s="696"/>
      <c r="AN162" s="696"/>
      <c r="AO162" s="697"/>
      <c r="AP162" s="633"/>
      <c r="AQ162" s="695"/>
      <c r="AR162" s="696"/>
      <c r="AS162" s="696"/>
      <c r="AT162" s="696"/>
      <c r="AU162" s="696"/>
      <c r="AV162" s="696"/>
      <c r="AW162" s="696"/>
      <c r="AX162" s="696"/>
      <c r="AY162" s="696"/>
      <c r="AZ162" s="696"/>
      <c r="BA162" s="696"/>
      <c r="BB162" s="696"/>
      <c r="BC162" s="696"/>
      <c r="BD162" s="696"/>
      <c r="BE162" s="696"/>
      <c r="BF162" s="696"/>
      <c r="BG162" s="696"/>
      <c r="BH162" s="696"/>
      <c r="BI162" s="696"/>
      <c r="BJ162" s="696"/>
      <c r="BK162" s="696"/>
      <c r="BL162" s="696"/>
      <c r="BM162" s="696"/>
      <c r="BN162" s="696"/>
      <c r="BO162" s="696"/>
      <c r="BP162" s="696"/>
      <c r="BQ162" s="696"/>
      <c r="BR162" s="696"/>
      <c r="BS162" s="696"/>
      <c r="BT162" s="697"/>
    </row>
    <row r="163" spans="2:72">
      <c r="B163" s="764"/>
      <c r="C163" s="764"/>
      <c r="D163" s="759"/>
      <c r="E163" s="759"/>
      <c r="F163" s="764"/>
      <c r="G163" s="759"/>
      <c r="H163" s="759"/>
      <c r="I163" s="644"/>
      <c r="J163" s="644"/>
      <c r="L163" s="695"/>
      <c r="M163" s="696"/>
      <c r="N163" s="696"/>
      <c r="O163" s="696"/>
      <c r="P163" s="696"/>
      <c r="Q163" s="696"/>
      <c r="R163" s="696"/>
      <c r="S163" s="696"/>
      <c r="T163" s="696"/>
      <c r="U163" s="696"/>
      <c r="V163" s="696"/>
      <c r="W163" s="696"/>
      <c r="X163" s="696"/>
      <c r="Y163" s="696"/>
      <c r="Z163" s="696"/>
      <c r="AA163" s="696"/>
      <c r="AB163" s="696"/>
      <c r="AC163" s="696"/>
      <c r="AD163" s="696"/>
      <c r="AE163" s="696"/>
      <c r="AF163" s="696"/>
      <c r="AG163" s="696"/>
      <c r="AH163" s="696"/>
      <c r="AI163" s="696"/>
      <c r="AJ163" s="696"/>
      <c r="AK163" s="696"/>
      <c r="AL163" s="696"/>
      <c r="AM163" s="696"/>
      <c r="AN163" s="696"/>
      <c r="AO163" s="697"/>
      <c r="AP163" s="633"/>
      <c r="AQ163" s="695"/>
      <c r="AR163" s="696"/>
      <c r="AS163" s="696"/>
      <c r="AT163" s="696"/>
      <c r="AU163" s="696"/>
      <c r="AV163" s="696"/>
      <c r="AW163" s="696"/>
      <c r="AX163" s="696"/>
      <c r="AY163" s="696"/>
      <c r="AZ163" s="696"/>
      <c r="BA163" s="696"/>
      <c r="BB163" s="696"/>
      <c r="BC163" s="696"/>
      <c r="BD163" s="696"/>
      <c r="BE163" s="696"/>
      <c r="BF163" s="696"/>
      <c r="BG163" s="696"/>
      <c r="BH163" s="696"/>
      <c r="BI163" s="696"/>
      <c r="BJ163" s="696"/>
      <c r="BK163" s="696"/>
      <c r="BL163" s="696"/>
      <c r="BM163" s="696"/>
      <c r="BN163" s="696"/>
      <c r="BO163" s="696"/>
      <c r="BP163" s="696"/>
      <c r="BQ163" s="696"/>
      <c r="BR163" s="696"/>
      <c r="BS163" s="696"/>
      <c r="BT163" s="697"/>
    </row>
  </sheetData>
  <autoFilter ref="C26:BT26">
    <sortState ref="C26:BT42">
      <sortCondition ref="H25"/>
    </sortState>
  </autoFilter>
  <mergeCells count="1">
    <mergeCell ref="C24:G24"/>
  </mergeCells>
  <conditionalFormatting sqref="L118:O121">
    <cfRule type="cellIs" dxfId="47" priority="38" operator="equal">
      <formula>0</formula>
    </cfRule>
  </conditionalFormatting>
  <conditionalFormatting sqref="L122:AO123 AQ122:BT124 L124:AI124 AJ124:AO132 AL133:AO142 AQ125:AT127 AU127 AV132:AV142 AQ130:AU142">
    <cfRule type="cellIs" dxfId="46" priority="35" operator="equal">
      <formula>0</formula>
    </cfRule>
  </conditionalFormatting>
  <conditionalFormatting sqref="AQ118:AT120">
    <cfRule type="cellIs" dxfId="45" priority="37" operator="equal">
      <formula>0</formula>
    </cfRule>
  </conditionalFormatting>
  <conditionalFormatting sqref="AQ121:BT121">
    <cfRule type="cellIs" dxfId="44" priority="36" operator="equal">
      <formula>0</formula>
    </cfRule>
  </conditionalFormatting>
  <conditionalFormatting sqref="L125:AI125 AU125:BT125">
    <cfRule type="cellIs" dxfId="43" priority="34" operator="equal">
      <formula>0</formula>
    </cfRule>
  </conditionalFormatting>
  <conditionalFormatting sqref="AU126:BT126 L126:AI126 AV127:BT128">
    <cfRule type="cellIs" dxfId="42" priority="33" operator="equal">
      <formula>0</formula>
    </cfRule>
  </conditionalFormatting>
  <conditionalFormatting sqref="L133:AK142 L131:AI132 AV129:BT131 AW132:BT142">
    <cfRule type="cellIs" dxfId="41" priority="32" operator="equal">
      <formula>0</formula>
    </cfRule>
  </conditionalFormatting>
  <conditionalFormatting sqref="L127:AI130">
    <cfRule type="cellIs" dxfId="40" priority="31" operator="equal">
      <formula>0</formula>
    </cfRule>
  </conditionalFormatting>
  <conditionalFormatting sqref="AR128:AU128">
    <cfRule type="cellIs" dxfId="39" priority="30" operator="equal">
      <formula>0</formula>
    </cfRule>
  </conditionalFormatting>
  <conditionalFormatting sqref="AR129:AU129">
    <cfRule type="cellIs" dxfId="38" priority="29" operator="equal">
      <formula>0</formula>
    </cfRule>
  </conditionalFormatting>
  <conditionalFormatting sqref="AQ129">
    <cfRule type="cellIs" dxfId="37" priority="27" operator="equal">
      <formula>0</formula>
    </cfRule>
  </conditionalFormatting>
  <conditionalFormatting sqref="L27:AO67 AQ27:BT69">
    <cfRule type="cellIs" dxfId="36" priority="50" operator="equal">
      <formula>0</formula>
    </cfRule>
  </conditionalFormatting>
  <conditionalFormatting sqref="L72:AO84 AQ70:BT86">
    <cfRule type="cellIs" dxfId="35" priority="49" operator="equal">
      <formula>0</formula>
    </cfRule>
  </conditionalFormatting>
  <conditionalFormatting sqref="L89:AO101 AQ87:BT101">
    <cfRule type="cellIs" dxfId="34" priority="48" operator="equal">
      <formula>0</formula>
    </cfRule>
  </conditionalFormatting>
  <conditionalFormatting sqref="L27:AO31">
    <cfRule type="cellIs" dxfId="33" priority="47" operator="equal">
      <formula>0</formula>
    </cfRule>
  </conditionalFormatting>
  <conditionalFormatting sqref="L32:AO42">
    <cfRule type="cellIs" dxfId="32" priority="46" operator="equal">
      <formula>0</formula>
    </cfRule>
  </conditionalFormatting>
  <conditionalFormatting sqref="L68:AO71">
    <cfRule type="cellIs" dxfId="31" priority="45" operator="equal">
      <formula>0</formula>
    </cfRule>
  </conditionalFormatting>
  <conditionalFormatting sqref="L85:AO88">
    <cfRule type="cellIs" dxfId="30" priority="44" operator="equal">
      <formula>0</formula>
    </cfRule>
  </conditionalFormatting>
  <conditionalFormatting sqref="L102:AO102 AQ102:BT102">
    <cfRule type="cellIs" dxfId="29" priority="43" operator="equal">
      <formula>0</formula>
    </cfRule>
  </conditionalFormatting>
  <conditionalFormatting sqref="AQ103:BT105 L103:AO103">
    <cfRule type="cellIs" dxfId="28" priority="42" operator="equal">
      <formula>0</formula>
    </cfRule>
  </conditionalFormatting>
  <conditionalFormatting sqref="L108:AO117 AQ106:BT117 P118:AO120 AU118:BT120">
    <cfRule type="cellIs" dxfId="27" priority="41" operator="equal">
      <formula>0</formula>
    </cfRule>
  </conditionalFormatting>
  <conditionalFormatting sqref="L104:AO107">
    <cfRule type="cellIs" dxfId="26" priority="40" operator="equal">
      <formula>0</formula>
    </cfRule>
  </conditionalFormatting>
  <conditionalFormatting sqref="P121:AO121">
    <cfRule type="cellIs" dxfId="25" priority="39" operator="equal">
      <formula>0</formula>
    </cfRule>
  </conditionalFormatting>
  <conditionalFormatting sqref="AQ128">
    <cfRule type="cellIs" dxfId="24" priority="28" operator="equal">
      <formula>0</formula>
    </cfRule>
  </conditionalFormatting>
  <conditionalFormatting sqref="AL143:AO143 AQ143:AV143">
    <cfRule type="cellIs" dxfId="23" priority="26" operator="equal">
      <formula>0</formula>
    </cfRule>
  </conditionalFormatting>
  <conditionalFormatting sqref="AW143:BT143 L143:AK143 AY144:AY149">
    <cfRule type="cellIs" dxfId="22" priority="25" operator="equal">
      <formula>0</formula>
    </cfRule>
  </conditionalFormatting>
  <conditionalFormatting sqref="AL144:AO144 AQ144:AV144 AQ148:AV148 AL148:AO148 AL145:AN147 AR145:AV147">
    <cfRule type="cellIs" dxfId="21" priority="24" operator="equal">
      <formula>0</formula>
    </cfRule>
  </conditionalFormatting>
  <conditionalFormatting sqref="AW144:AX148 L144:AK148 AZ144:BT148">
    <cfRule type="cellIs" dxfId="20" priority="23" operator="equal">
      <formula>0</formula>
    </cfRule>
  </conditionalFormatting>
  <conditionalFormatting sqref="AL149:AO149 AQ149:AV149">
    <cfRule type="cellIs" dxfId="19" priority="22" operator="equal">
      <formula>0</formula>
    </cfRule>
  </conditionalFormatting>
  <conditionalFormatting sqref="AW149 AZ149:BT149 L149:AK149">
    <cfRule type="cellIs" dxfId="18" priority="21" operator="equal">
      <formula>0</formula>
    </cfRule>
  </conditionalFormatting>
  <conditionalFormatting sqref="AW150:BT154 L150:AK154">
    <cfRule type="cellIs" dxfId="17" priority="19" operator="equal">
      <formula>0</formula>
    </cfRule>
  </conditionalFormatting>
  <conditionalFormatting sqref="AL150:AO150 AQ150:AV150 AQ152:AV154 AR151:AV151 AL152:AO154 AL151:AN151">
    <cfRule type="cellIs" dxfId="16" priority="20" operator="equal">
      <formula>0</formula>
    </cfRule>
  </conditionalFormatting>
  <conditionalFormatting sqref="AO151 AQ151">
    <cfRule type="cellIs" dxfId="15" priority="18" operator="equal">
      <formula>0</formula>
    </cfRule>
  </conditionalFormatting>
  <conditionalFormatting sqref="AO145 AQ145">
    <cfRule type="cellIs" dxfId="14" priority="17" operator="equal">
      <formula>0</formula>
    </cfRule>
  </conditionalFormatting>
  <conditionalFormatting sqref="AO146 AQ146">
    <cfRule type="cellIs" dxfId="13" priority="16" operator="equal">
      <formula>0</formula>
    </cfRule>
  </conditionalFormatting>
  <conditionalFormatting sqref="AO147 AQ147">
    <cfRule type="cellIs" dxfId="12" priority="15" operator="equal">
      <formula>0</formula>
    </cfRule>
  </conditionalFormatting>
  <conditionalFormatting sqref="AX149">
    <cfRule type="cellIs" dxfId="11" priority="14" operator="equal">
      <formula>0</formula>
    </cfRule>
  </conditionalFormatting>
  <conditionalFormatting sqref="AO161 AQ161">
    <cfRule type="cellIs" dxfId="10" priority="4" operator="equal">
      <formula>0</formula>
    </cfRule>
  </conditionalFormatting>
  <conditionalFormatting sqref="AO162 AQ162">
    <cfRule type="cellIs" dxfId="9" priority="3" operator="equal">
      <formula>0</formula>
    </cfRule>
  </conditionalFormatting>
  <conditionalFormatting sqref="AL155:AO155 AQ155:AV155">
    <cfRule type="cellIs" dxfId="8" priority="11" operator="equal">
      <formula>0</formula>
    </cfRule>
  </conditionalFormatting>
  <conditionalFormatting sqref="L155:AK155 AW155:BT155">
    <cfRule type="cellIs" dxfId="7" priority="10" operator="equal">
      <formula>0</formula>
    </cfRule>
  </conditionalFormatting>
  <conditionalFormatting sqref="AL156:AO158 AQ156:AV158">
    <cfRule type="cellIs" dxfId="6" priority="9" operator="equal">
      <formula>0</formula>
    </cfRule>
  </conditionalFormatting>
  <conditionalFormatting sqref="AW156:BT156 L156:AK158 AW157:AY158 BB157:BT158">
    <cfRule type="cellIs" dxfId="5" priority="8" operator="equal">
      <formula>0</formula>
    </cfRule>
  </conditionalFormatting>
  <conditionalFormatting sqref="AL159:AO159 AQ159:AV159 AQ163:AV163 AL163:AO163 AL160:AN162 AR160:AV162">
    <cfRule type="cellIs" dxfId="4" priority="7" operator="equal">
      <formula>0</formula>
    </cfRule>
  </conditionalFormatting>
  <conditionalFormatting sqref="L159:AK163 AW159:BT163">
    <cfRule type="cellIs" dxfId="3" priority="6" operator="equal">
      <formula>0</formula>
    </cfRule>
  </conditionalFormatting>
  <conditionalFormatting sqref="AO160 AQ160">
    <cfRule type="cellIs" dxfId="2" priority="5" operator="equal">
      <formula>0</formula>
    </cfRule>
  </conditionalFormatting>
  <conditionalFormatting sqref="AZ157:BA157">
    <cfRule type="cellIs" dxfId="1" priority="2" operator="equal">
      <formula>0</formula>
    </cfRule>
  </conditionalFormatting>
  <conditionalFormatting sqref="AZ158:BA158">
    <cfRule type="cellIs" dxfId="0" priority="1" operator="equal">
      <formula>0</formula>
    </cfRule>
  </conditionalFormatting>
  <pageMargins left="0.70866141732283472" right="0.70866141732283472" top="0.74803149606299213" bottom="0.74803149606299213" header="0.31496062992125984" footer="0.31496062992125984"/>
  <pageSetup scale="31" fitToWidth="6" fitToHeight="6" orientation="landscape"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DropDownList!$G$2:$G$11</xm:f>
          </x14:formula1>
          <xm:sqref>I155:I1048576</xm:sqref>
        </x14:dataValidation>
        <x14:dataValidation type="list" allowBlank="1" showInputMessage="1" showErrorMessage="1">
          <x14:formula1>
            <xm:f>DropDownList!$H$2:$H$3</xm:f>
          </x14:formula1>
          <xm:sqref>J155:J1048576</xm:sqref>
        </x14:dataValidation>
        <x14:dataValidation type="list" allowBlank="1" showInputMessage="1" showErrorMessage="1">
          <x14:formula1>
            <xm:f>'W:\Bluewater\LRAMVA 2017\[2017 Bluewater LRAMVA WF.xlsm]DropDownList'!#REF!</xm:f>
          </x14:formula1>
          <xm:sqref>I27:J154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22" zoomScale="90" zoomScaleNormal="90" workbookViewId="0">
      <selection activeCell="B18" sqref="B18:U18"/>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5"/>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662</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23" t="s">
        <v>715</v>
      </c>
      <c r="C18" s="923"/>
      <c r="D18" s="923"/>
      <c r="E18" s="923"/>
      <c r="F18" s="923"/>
      <c r="G18" s="923"/>
      <c r="H18" s="923"/>
      <c r="I18" s="923"/>
      <c r="J18" s="923"/>
      <c r="K18" s="923"/>
      <c r="L18" s="923"/>
      <c r="M18" s="923"/>
      <c r="N18" s="923"/>
      <c r="O18" s="923"/>
      <c r="P18" s="923"/>
      <c r="Q18" s="923"/>
      <c r="R18" s="923"/>
      <c r="S18" s="923"/>
      <c r="T18" s="923"/>
      <c r="U18" s="923"/>
    </row>
    <row r="21" spans="2:21" ht="21">
      <c r="B21" s="743" t="s">
        <v>699</v>
      </c>
    </row>
    <row r="23" spans="2:21" ht="21">
      <c r="B23" s="743" t="s">
        <v>700</v>
      </c>
      <c r="C23" s="744"/>
      <c r="E23" s="744"/>
      <c r="F23" s="744"/>
      <c r="H23" s="743" t="s">
        <v>701</v>
      </c>
    </row>
    <row r="24" spans="2:21" ht="18.75" customHeight="1">
      <c r="B24" s="922" t="s">
        <v>678</v>
      </c>
      <c r="C24" s="922"/>
      <c r="D24" s="922"/>
      <c r="E24" s="922"/>
      <c r="F24" s="922"/>
      <c r="H24" s="12" t="s">
        <v>686</v>
      </c>
      <c r="M24" s="12" t="s">
        <v>687</v>
      </c>
    </row>
    <row r="25" spans="2:21" ht="45">
      <c r="B25" s="740" t="s">
        <v>62</v>
      </c>
      <c r="C25" s="740" t="s">
        <v>679</v>
      </c>
      <c r="D25" s="740" t="s">
        <v>680</v>
      </c>
      <c r="E25" s="740" t="s">
        <v>682</v>
      </c>
      <c r="F25" s="740" t="s">
        <v>681</v>
      </c>
      <c r="H25" s="740" t="s">
        <v>683</v>
      </c>
      <c r="I25" s="740" t="s">
        <v>684</v>
      </c>
      <c r="J25" s="740" t="s">
        <v>685</v>
      </c>
      <c r="K25" s="740" t="s">
        <v>679</v>
      </c>
      <c r="M25" s="740" t="s">
        <v>683</v>
      </c>
      <c r="N25" s="740" t="s">
        <v>684</v>
      </c>
      <c r="O25" s="740" t="s">
        <v>685</v>
      </c>
      <c r="P25" s="740" t="s">
        <v>679</v>
      </c>
    </row>
    <row r="26" spans="2:21" ht="18">
      <c r="B26" s="747"/>
      <c r="C26" s="747" t="s">
        <v>689</v>
      </c>
      <c r="D26" s="747" t="s">
        <v>690</v>
      </c>
      <c r="E26" s="747" t="s">
        <v>691</v>
      </c>
      <c r="F26" s="747" t="s">
        <v>692</v>
      </c>
      <c r="H26" s="747"/>
      <c r="I26" s="747" t="s">
        <v>693</v>
      </c>
      <c r="J26" s="747" t="s">
        <v>694</v>
      </c>
      <c r="K26" s="747" t="s">
        <v>695</v>
      </c>
      <c r="M26" s="747"/>
      <c r="N26" s="747" t="s">
        <v>696</v>
      </c>
      <c r="O26" s="747" t="s">
        <v>697</v>
      </c>
      <c r="P26" s="747" t="s">
        <v>698</v>
      </c>
    </row>
    <row r="27" spans="2:21" ht="15.75" customHeight="1">
      <c r="B27" s="742" t="s">
        <v>703</v>
      </c>
      <c r="C27" s="750">
        <f>K49</f>
        <v>0</v>
      </c>
      <c r="D27" s="748"/>
      <c r="E27" s="741"/>
      <c r="F27" s="741"/>
      <c r="H27" s="741"/>
      <c r="I27" s="741"/>
      <c r="J27" s="741"/>
      <c r="K27" s="741">
        <f>I27*J27</f>
        <v>0</v>
      </c>
      <c r="M27" s="741"/>
      <c r="N27" s="741"/>
      <c r="O27" s="741"/>
      <c r="P27" s="741">
        <f>N27*O27</f>
        <v>0</v>
      </c>
    </row>
    <row r="28" spans="2:21" ht="15.75" customHeight="1">
      <c r="B28" s="742" t="s">
        <v>704</v>
      </c>
      <c r="C28" s="751">
        <f>P49</f>
        <v>0</v>
      </c>
      <c r="D28" s="752">
        <f>C28-C27</f>
        <v>0</v>
      </c>
      <c r="E28" s="741"/>
      <c r="F28" s="749">
        <f>D28*E28</f>
        <v>0</v>
      </c>
      <c r="H28" s="741"/>
      <c r="I28" s="741"/>
      <c r="J28" s="741"/>
      <c r="K28" s="741"/>
      <c r="M28" s="741"/>
      <c r="N28" s="741"/>
      <c r="O28" s="741"/>
      <c r="P28" s="741"/>
    </row>
    <row r="29" spans="2:21" ht="15.75" customHeight="1">
      <c r="B29" s="742" t="s">
        <v>705</v>
      </c>
      <c r="C29" s="741"/>
      <c r="D29" s="741"/>
      <c r="E29" s="741"/>
      <c r="F29" s="741"/>
      <c r="H29" s="741"/>
      <c r="I29" s="741"/>
      <c r="J29" s="741"/>
      <c r="K29" s="741"/>
      <c r="M29" s="741"/>
      <c r="N29" s="741"/>
      <c r="O29" s="741"/>
      <c r="P29" s="741"/>
    </row>
    <row r="30" spans="2:21" ht="15.75" customHeight="1">
      <c r="B30" s="742" t="s">
        <v>706</v>
      </c>
      <c r="C30" s="741"/>
      <c r="D30" s="741"/>
      <c r="E30" s="741"/>
      <c r="F30" s="741"/>
      <c r="H30" s="741"/>
      <c r="I30" s="741"/>
      <c r="J30" s="741"/>
      <c r="K30" s="741"/>
      <c r="M30" s="741"/>
      <c r="N30" s="741"/>
      <c r="O30" s="741"/>
      <c r="P30" s="741"/>
    </row>
    <row r="31" spans="2:21" ht="15.75" customHeight="1">
      <c r="B31" s="742" t="s">
        <v>707</v>
      </c>
      <c r="C31" s="741"/>
      <c r="D31" s="741"/>
      <c r="E31" s="741"/>
      <c r="F31" s="741"/>
      <c r="H31" s="741"/>
      <c r="I31" s="741"/>
      <c r="J31" s="741"/>
      <c r="K31" s="741"/>
      <c r="M31" s="741"/>
      <c r="N31" s="741"/>
      <c r="O31" s="741"/>
      <c r="P31" s="741"/>
    </row>
    <row r="32" spans="2:21" ht="15.75" customHeight="1">
      <c r="B32" s="742" t="s">
        <v>708</v>
      </c>
      <c r="C32" s="741"/>
      <c r="D32" s="741"/>
      <c r="E32" s="741"/>
      <c r="F32" s="741"/>
      <c r="H32" s="741"/>
      <c r="I32" s="741"/>
      <c r="J32" s="741"/>
      <c r="K32" s="741"/>
      <c r="M32" s="741"/>
      <c r="N32" s="741"/>
      <c r="O32" s="741"/>
      <c r="P32" s="741"/>
    </row>
    <row r="33" spans="2:16" ht="15.75" customHeight="1">
      <c r="B33" s="742" t="s">
        <v>709</v>
      </c>
      <c r="C33" s="741"/>
      <c r="D33" s="741"/>
      <c r="E33" s="741"/>
      <c r="F33" s="741"/>
      <c r="H33" s="741"/>
      <c r="I33" s="741"/>
      <c r="J33" s="741"/>
      <c r="K33" s="741"/>
      <c r="M33" s="741"/>
      <c r="N33" s="741"/>
      <c r="O33" s="741"/>
      <c r="P33" s="741"/>
    </row>
    <row r="34" spans="2:16" ht="15.75" customHeight="1">
      <c r="B34" s="742" t="s">
        <v>710</v>
      </c>
      <c r="C34" s="741"/>
      <c r="D34" s="741"/>
      <c r="E34" s="741"/>
      <c r="F34" s="741"/>
      <c r="H34" s="741"/>
      <c r="I34" s="741"/>
      <c r="J34" s="741"/>
      <c r="K34" s="741"/>
      <c r="M34" s="741"/>
      <c r="N34" s="741"/>
      <c r="O34" s="741"/>
      <c r="P34" s="741"/>
    </row>
    <row r="35" spans="2:16" ht="15.75" customHeight="1">
      <c r="B35" s="742" t="s">
        <v>711</v>
      </c>
      <c r="C35" s="741"/>
      <c r="D35" s="741"/>
      <c r="E35" s="741"/>
      <c r="F35" s="741"/>
      <c r="H35" s="741"/>
      <c r="I35" s="741"/>
      <c r="J35" s="741"/>
      <c r="K35" s="741"/>
      <c r="M35" s="741"/>
      <c r="N35" s="741"/>
      <c r="O35" s="741"/>
      <c r="P35" s="741"/>
    </row>
    <row r="36" spans="2:16" ht="15.75" customHeight="1">
      <c r="B36" s="742" t="s">
        <v>712</v>
      </c>
      <c r="C36" s="741"/>
      <c r="D36" s="741"/>
      <c r="E36" s="741"/>
      <c r="F36" s="741"/>
      <c r="H36" s="741"/>
      <c r="I36" s="741"/>
      <c r="J36" s="741"/>
      <c r="K36" s="741"/>
      <c r="M36" s="741"/>
      <c r="N36" s="741"/>
      <c r="O36" s="741"/>
      <c r="P36" s="741"/>
    </row>
    <row r="37" spans="2:16" ht="15.75" customHeight="1">
      <c r="B37" s="742" t="s">
        <v>713</v>
      </c>
      <c r="C37" s="741"/>
      <c r="D37" s="741"/>
      <c r="E37" s="741"/>
      <c r="F37" s="741"/>
      <c r="H37" s="741"/>
      <c r="I37" s="741"/>
      <c r="J37" s="741"/>
      <c r="K37" s="741"/>
      <c r="M37" s="741"/>
      <c r="N37" s="741"/>
      <c r="O37" s="741"/>
      <c r="P37" s="741"/>
    </row>
    <row r="38" spans="2:16" ht="15.75" customHeight="1">
      <c r="B38" s="742" t="s">
        <v>714</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702</v>
      </c>
      <c r="C40" s="741"/>
      <c r="D40" s="741"/>
      <c r="E40" s="741"/>
      <c r="F40" s="741"/>
      <c r="H40" s="741"/>
      <c r="I40" s="741"/>
      <c r="J40" s="741"/>
      <c r="K40" s="741"/>
      <c r="M40" s="741"/>
      <c r="N40" s="741"/>
      <c r="O40" s="741"/>
      <c r="P40" s="741"/>
    </row>
    <row r="41" spans="2:16">
      <c r="B41" s="742" t="s">
        <v>702</v>
      </c>
      <c r="C41" s="741"/>
      <c r="D41" s="741"/>
      <c r="E41" s="741"/>
      <c r="F41" s="741"/>
      <c r="H41" s="741"/>
      <c r="I41" s="741"/>
      <c r="J41" s="741"/>
      <c r="K41" s="741"/>
      <c r="M41" s="741"/>
      <c r="N41" s="741"/>
      <c r="O41" s="741"/>
      <c r="P41" s="741"/>
    </row>
    <row r="42" spans="2:16">
      <c r="B42" s="742" t="s">
        <v>702</v>
      </c>
      <c r="C42" s="741"/>
      <c r="D42" s="741"/>
      <c r="E42" s="741"/>
      <c r="F42" s="741"/>
      <c r="H42" s="741"/>
      <c r="I42" s="741"/>
      <c r="J42" s="741"/>
      <c r="K42" s="741"/>
      <c r="M42" s="741"/>
      <c r="N42" s="741"/>
      <c r="O42" s="741"/>
      <c r="P42" s="741"/>
    </row>
    <row r="43" spans="2:16">
      <c r="B43" s="742" t="s">
        <v>702</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9"/>
  <sheetViews>
    <sheetView zoomScale="80" zoomScaleNormal="80" workbookViewId="0">
      <pane ySplit="16" topLeftCell="A20" activePane="bottomLeft" state="frozen"/>
      <selection pane="bottomLeft" activeCell="C29" sqref="C29:U29"/>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561</v>
      </c>
      <c r="C16" s="854" t="s">
        <v>505</v>
      </c>
      <c r="D16" s="855"/>
      <c r="E16" s="855"/>
      <c r="F16" s="855"/>
      <c r="G16" s="855"/>
      <c r="H16" s="855"/>
      <c r="I16" s="855"/>
      <c r="J16" s="855"/>
      <c r="K16" s="855"/>
      <c r="L16" s="855"/>
      <c r="M16" s="855"/>
      <c r="N16" s="855"/>
      <c r="O16" s="855"/>
      <c r="P16" s="855"/>
      <c r="Q16" s="855"/>
      <c r="R16" s="855"/>
      <c r="S16" s="855"/>
      <c r="T16" s="855"/>
      <c r="U16" s="855"/>
    </row>
    <row r="17" spans="2:21" ht="55.5" customHeight="1">
      <c r="B17" s="705" t="s">
        <v>632</v>
      </c>
      <c r="C17" s="856" t="s">
        <v>738</v>
      </c>
      <c r="D17" s="856"/>
      <c r="E17" s="856"/>
      <c r="F17" s="856"/>
      <c r="G17" s="856"/>
      <c r="H17" s="856"/>
      <c r="I17" s="856"/>
      <c r="J17" s="856"/>
      <c r="K17" s="856"/>
      <c r="L17" s="856"/>
      <c r="M17" s="856"/>
      <c r="N17" s="856"/>
      <c r="O17" s="856"/>
      <c r="P17" s="856"/>
      <c r="Q17" s="856"/>
      <c r="R17" s="856"/>
      <c r="S17" s="856"/>
      <c r="T17" s="856"/>
      <c r="U17" s="857"/>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636</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633</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850" t="s">
        <v>634</v>
      </c>
      <c r="D23" s="850"/>
      <c r="E23" s="850"/>
      <c r="F23" s="850"/>
      <c r="G23" s="850"/>
      <c r="H23" s="850"/>
      <c r="I23" s="850"/>
      <c r="J23" s="850"/>
      <c r="K23" s="850"/>
      <c r="L23" s="850"/>
      <c r="M23" s="850"/>
      <c r="N23" s="850"/>
      <c r="O23" s="850"/>
      <c r="P23" s="850"/>
      <c r="Q23" s="850"/>
      <c r="R23" s="850"/>
      <c r="S23" s="850"/>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637</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850" t="s">
        <v>635</v>
      </c>
      <c r="D27" s="850"/>
      <c r="E27" s="850"/>
      <c r="F27" s="850"/>
      <c r="G27" s="850"/>
      <c r="H27" s="850"/>
      <c r="I27" s="850"/>
      <c r="J27" s="850"/>
      <c r="K27" s="850"/>
      <c r="L27" s="850"/>
      <c r="M27" s="850"/>
      <c r="N27" s="850"/>
      <c r="O27" s="850"/>
      <c r="P27" s="850"/>
      <c r="Q27" s="850"/>
      <c r="R27" s="850"/>
      <c r="S27" s="850"/>
      <c r="T27" s="850"/>
      <c r="U27" s="851"/>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850" t="s">
        <v>638</v>
      </c>
      <c r="D29" s="850"/>
      <c r="E29" s="850"/>
      <c r="F29" s="850"/>
      <c r="G29" s="850"/>
      <c r="H29" s="850"/>
      <c r="I29" s="850"/>
      <c r="J29" s="850"/>
      <c r="K29" s="850"/>
      <c r="L29" s="850"/>
      <c r="M29" s="850"/>
      <c r="N29" s="850"/>
      <c r="O29" s="850"/>
      <c r="P29" s="850"/>
      <c r="Q29" s="850"/>
      <c r="R29" s="850"/>
      <c r="S29" s="850"/>
      <c r="T29" s="850"/>
      <c r="U29" s="851"/>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639</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640</v>
      </c>
      <c r="C33" s="858" t="s">
        <v>641</v>
      </c>
      <c r="D33" s="858"/>
      <c r="E33" s="858"/>
      <c r="F33" s="858"/>
      <c r="G33" s="858"/>
      <c r="H33" s="858"/>
      <c r="I33" s="858"/>
      <c r="J33" s="858"/>
      <c r="K33" s="858"/>
      <c r="L33" s="858"/>
      <c r="M33" s="858"/>
      <c r="N33" s="858"/>
      <c r="O33" s="858"/>
      <c r="P33" s="858"/>
      <c r="Q33" s="858"/>
      <c r="R33" s="858"/>
      <c r="S33" s="858"/>
      <c r="T33" s="858"/>
      <c r="U33" s="859"/>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642</v>
      </c>
      <c r="C35" s="719" t="s">
        <v>643</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644</v>
      </c>
      <c r="C37" s="852" t="s">
        <v>645</v>
      </c>
      <c r="D37" s="852"/>
      <c r="E37" s="852"/>
      <c r="F37" s="852"/>
      <c r="G37" s="852"/>
      <c r="H37" s="852"/>
      <c r="I37" s="852"/>
      <c r="J37" s="852"/>
      <c r="K37" s="852"/>
      <c r="L37" s="852"/>
      <c r="M37" s="852"/>
      <c r="N37" s="852"/>
      <c r="O37" s="852"/>
      <c r="P37" s="852"/>
      <c r="Q37" s="852"/>
      <c r="R37" s="852"/>
      <c r="S37" s="852"/>
      <c r="T37" s="852"/>
      <c r="U37" s="853"/>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646</v>
      </c>
      <c r="C39" s="721" t="s">
        <v>647</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648</v>
      </c>
      <c r="C41" s="860" t="s">
        <v>649</v>
      </c>
      <c r="D41" s="860"/>
      <c r="E41" s="860"/>
      <c r="F41" s="860"/>
      <c r="G41" s="860"/>
      <c r="H41" s="860"/>
      <c r="I41" s="860"/>
      <c r="J41" s="860"/>
      <c r="K41" s="860"/>
      <c r="L41" s="860"/>
      <c r="M41" s="860"/>
      <c r="N41" s="860"/>
      <c r="O41" s="860"/>
      <c r="P41" s="860"/>
      <c r="Q41" s="860"/>
      <c r="R41" s="860"/>
      <c r="S41" s="860"/>
      <c r="T41" s="860"/>
      <c r="U41" s="86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650</v>
      </c>
      <c r="C43" s="719" t="s">
        <v>651</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848" t="s">
        <v>667</v>
      </c>
      <c r="D45" s="848"/>
      <c r="E45" s="848"/>
      <c r="F45" s="848"/>
      <c r="G45" s="848"/>
      <c r="H45" s="848"/>
      <c r="I45" s="848"/>
      <c r="J45" s="848"/>
      <c r="K45" s="848"/>
      <c r="L45" s="848"/>
      <c r="M45" s="848"/>
      <c r="N45" s="848"/>
      <c r="O45" s="848"/>
      <c r="P45" s="848"/>
      <c r="Q45" s="848"/>
      <c r="R45" s="848"/>
      <c r="S45" s="848"/>
      <c r="T45" s="848"/>
      <c r="U45" s="84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848" t="s">
        <v>652</v>
      </c>
      <c r="D47" s="848"/>
      <c r="E47" s="848"/>
      <c r="F47" s="848"/>
      <c r="G47" s="848"/>
      <c r="H47" s="848"/>
      <c r="I47" s="848"/>
      <c r="J47" s="848"/>
      <c r="K47" s="848"/>
      <c r="L47" s="848"/>
      <c r="M47" s="848"/>
      <c r="N47" s="848"/>
      <c r="O47" s="848"/>
      <c r="P47" s="848"/>
      <c r="Q47" s="848"/>
      <c r="R47" s="848"/>
      <c r="S47" s="848"/>
      <c r="T47" s="848"/>
      <c r="U47" s="84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848" t="s">
        <v>653</v>
      </c>
      <c r="D49" s="848"/>
      <c r="E49" s="848"/>
      <c r="F49" s="848"/>
      <c r="G49" s="848"/>
      <c r="H49" s="848"/>
      <c r="I49" s="848"/>
      <c r="J49" s="848"/>
      <c r="K49" s="848"/>
      <c r="L49" s="848"/>
      <c r="M49" s="848"/>
      <c r="N49" s="848"/>
      <c r="O49" s="848"/>
      <c r="P49" s="848"/>
      <c r="Q49" s="848"/>
      <c r="R49" s="848"/>
      <c r="S49" s="848"/>
      <c r="T49" s="848"/>
      <c r="U49" s="84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848" t="s">
        <v>654</v>
      </c>
      <c r="D51" s="848"/>
      <c r="E51" s="848"/>
      <c r="F51" s="848"/>
      <c r="G51" s="848"/>
      <c r="H51" s="848"/>
      <c r="I51" s="848"/>
      <c r="J51" s="848"/>
      <c r="K51" s="848"/>
      <c r="L51" s="848"/>
      <c r="M51" s="848"/>
      <c r="N51" s="848"/>
      <c r="O51" s="848"/>
      <c r="P51" s="848"/>
      <c r="Q51" s="848"/>
      <c r="R51" s="848"/>
      <c r="S51" s="848"/>
      <c r="T51" s="848"/>
      <c r="U51" s="849"/>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850" t="s">
        <v>666</v>
      </c>
      <c r="D53" s="850"/>
      <c r="E53" s="850"/>
      <c r="F53" s="850"/>
      <c r="G53" s="850"/>
      <c r="H53" s="850"/>
      <c r="I53" s="850"/>
      <c r="J53" s="850"/>
      <c r="K53" s="850"/>
      <c r="L53" s="850"/>
      <c r="M53" s="850"/>
      <c r="N53" s="850"/>
      <c r="O53" s="850"/>
      <c r="P53" s="850"/>
      <c r="Q53" s="850"/>
      <c r="R53" s="850"/>
      <c r="S53" s="850"/>
      <c r="T53" s="850"/>
      <c r="U53" s="851"/>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655</v>
      </c>
      <c r="C55" s="852" t="s">
        <v>656</v>
      </c>
      <c r="D55" s="852"/>
      <c r="E55" s="852"/>
      <c r="F55" s="852"/>
      <c r="G55" s="852"/>
      <c r="H55" s="852"/>
      <c r="I55" s="852"/>
      <c r="J55" s="852"/>
      <c r="K55" s="852"/>
      <c r="L55" s="852"/>
      <c r="M55" s="852"/>
      <c r="N55" s="852"/>
      <c r="O55" s="852"/>
      <c r="P55" s="852"/>
      <c r="Q55" s="852"/>
      <c r="R55" s="852"/>
      <c r="S55" s="852"/>
      <c r="T55" s="852"/>
      <c r="U55" s="853"/>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657</v>
      </c>
      <c r="C57" s="852" t="s">
        <v>658</v>
      </c>
      <c r="D57" s="852"/>
      <c r="E57" s="852"/>
      <c r="F57" s="852"/>
      <c r="G57" s="852"/>
      <c r="H57" s="852"/>
      <c r="I57" s="852"/>
      <c r="J57" s="852"/>
      <c r="K57" s="852"/>
      <c r="L57" s="852"/>
      <c r="M57" s="852"/>
      <c r="N57" s="852"/>
      <c r="O57" s="852"/>
      <c r="P57" s="852"/>
      <c r="Q57" s="852"/>
      <c r="R57" s="852"/>
      <c r="S57" s="852"/>
      <c r="T57" s="852"/>
      <c r="U57" s="853"/>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659</v>
      </c>
      <c r="C59" s="726" t="s">
        <v>660</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0866141732283472" right="0.70866141732283472" top="0.74803149606299213" bottom="0.74803149606299213" header="0.31496062992125984" footer="0.31496062992125984"/>
  <pageSetup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13" zoomScale="85" zoomScaleNormal="85" workbookViewId="0">
      <selection activeCell="C18" sqref="C18"/>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63" t="s">
        <v>733</v>
      </c>
      <c r="C3" s="864"/>
      <c r="D3" s="864"/>
      <c r="E3" s="864"/>
      <c r="F3" s="865"/>
      <c r="G3" s="122"/>
    </row>
    <row r="4" spans="2:20" ht="16.5" customHeight="1">
      <c r="B4" s="866"/>
      <c r="C4" s="867"/>
      <c r="D4" s="867"/>
      <c r="E4" s="867"/>
      <c r="F4" s="868"/>
      <c r="G4" s="122"/>
    </row>
    <row r="5" spans="2:20" ht="71.25" customHeight="1">
      <c r="B5" s="866"/>
      <c r="C5" s="867"/>
      <c r="D5" s="867"/>
      <c r="E5" s="867"/>
      <c r="F5" s="868"/>
      <c r="G5" s="122"/>
    </row>
    <row r="6" spans="2:20" ht="21.75" customHeight="1">
      <c r="B6" s="869"/>
      <c r="C6" s="870"/>
      <c r="D6" s="870"/>
      <c r="E6" s="870"/>
      <c r="F6" s="871"/>
      <c r="G6" s="122"/>
    </row>
    <row r="8" spans="2:20" ht="21">
      <c r="B8" s="862" t="s">
        <v>481</v>
      </c>
      <c r="C8" s="862"/>
      <c r="D8" s="862"/>
      <c r="E8" s="862"/>
      <c r="F8" s="862"/>
      <c r="G8" s="86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416</v>
      </c>
      <c r="C13" s="124" t="s">
        <v>625</v>
      </c>
      <c r="G13" s="109"/>
      <c r="L13" s="33"/>
      <c r="M13" s="33"/>
      <c r="N13" s="33"/>
      <c r="O13" s="33"/>
      <c r="P13" s="33"/>
      <c r="Q13" s="68"/>
      <c r="S13" s="8"/>
      <c r="T13" s="8"/>
    </row>
    <row r="14" spans="2:20" s="9" customFormat="1" ht="26.25" customHeight="1" thickBot="1">
      <c r="B14" s="102" t="s">
        <v>416</v>
      </c>
      <c r="C14" s="172" t="s">
        <v>620</v>
      </c>
      <c r="G14" s="123"/>
      <c r="L14" s="33"/>
      <c r="M14" s="33"/>
      <c r="N14" s="33"/>
      <c r="O14" s="33"/>
      <c r="P14" s="33"/>
      <c r="Q14" s="68"/>
      <c r="S14" s="8"/>
      <c r="T14" s="8"/>
    </row>
    <row r="15" spans="2:20" s="9" customFormat="1" ht="26.25" customHeight="1" thickBot="1">
      <c r="B15" s="102" t="s">
        <v>416</v>
      </c>
      <c r="C15" s="172" t="s">
        <v>621</v>
      </c>
      <c r="G15" s="123"/>
      <c r="L15" s="33"/>
      <c r="M15" s="33"/>
      <c r="N15" s="33"/>
      <c r="O15" s="33"/>
      <c r="P15" s="33"/>
      <c r="Q15" s="68"/>
      <c r="S15" s="8"/>
      <c r="T15" s="8"/>
    </row>
    <row r="16" spans="2:20" s="9" customFormat="1" ht="26.25" customHeight="1" thickBot="1">
      <c r="B16" s="102" t="s">
        <v>416</v>
      </c>
      <c r="C16" s="172" t="s">
        <v>622</v>
      </c>
      <c r="G16" s="123"/>
      <c r="L16" s="33"/>
      <c r="M16" s="33"/>
      <c r="N16" s="33"/>
      <c r="O16" s="33"/>
      <c r="P16" s="33"/>
      <c r="Q16" s="68"/>
      <c r="S16" s="8"/>
      <c r="T16" s="8"/>
    </row>
    <row r="17" spans="2:20" s="9" customFormat="1" ht="26.25" customHeight="1" thickBot="1">
      <c r="B17" s="102" t="s">
        <v>416</v>
      </c>
      <c r="C17" s="124" t="s">
        <v>623</v>
      </c>
      <c r="G17" s="109"/>
      <c r="L17" s="33"/>
      <c r="M17" s="33"/>
      <c r="N17" s="33"/>
      <c r="O17" s="33"/>
      <c r="P17" s="33"/>
      <c r="Q17" s="68"/>
      <c r="S17" s="8"/>
      <c r="T17" s="8"/>
    </row>
    <row r="18" spans="2:20" s="9" customFormat="1" ht="26.25" customHeight="1" thickBot="1">
      <c r="B18" s="102" t="s">
        <v>416</v>
      </c>
      <c r="C18" s="124" t="s">
        <v>624</v>
      </c>
      <c r="G18" s="123"/>
      <c r="L18" s="33"/>
      <c r="M18" s="33"/>
      <c r="N18" s="33"/>
      <c r="O18" s="33"/>
      <c r="P18" s="33"/>
      <c r="Q18" s="68"/>
      <c r="S18" s="8"/>
      <c r="T18" s="8"/>
    </row>
    <row r="19" spans="2:20" s="9" customFormat="1" ht="26.25" customHeight="1" thickBot="1">
      <c r="B19" s="102" t="s">
        <v>416</v>
      </c>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585</v>
      </c>
      <c r="F22" s="656" t="s">
        <v>448</v>
      </c>
      <c r="G22" s="174"/>
      <c r="M22" s="645"/>
      <c r="T22" s="645"/>
    </row>
    <row r="23" spans="2:20" s="103" customFormat="1" ht="35.25" customHeight="1">
      <c r="B23" s="648" t="s">
        <v>458</v>
      </c>
      <c r="C23" s="654" t="s">
        <v>438</v>
      </c>
      <c r="D23" s="657" t="s">
        <v>444</v>
      </c>
      <c r="E23" s="661" t="s">
        <v>585</v>
      </c>
      <c r="F23" s="657" t="s">
        <v>448</v>
      </c>
      <c r="G23" s="174"/>
      <c r="M23" s="645"/>
      <c r="T23" s="645"/>
    </row>
    <row r="24" spans="2:20" s="103" customFormat="1" ht="34.5" customHeight="1">
      <c r="B24" s="648" t="s">
        <v>455</v>
      </c>
      <c r="C24" s="654" t="s">
        <v>438</v>
      </c>
      <c r="D24" s="657" t="s">
        <v>445</v>
      </c>
      <c r="E24" s="661" t="s">
        <v>585</v>
      </c>
      <c r="F24" s="657" t="s">
        <v>448</v>
      </c>
      <c r="G24" s="174"/>
      <c r="M24" s="645"/>
      <c r="T24" s="645"/>
    </row>
    <row r="25" spans="2:20" s="103" customFormat="1" ht="32.25" customHeight="1">
      <c r="B25" s="649" t="s">
        <v>456</v>
      </c>
      <c r="C25" s="654" t="s">
        <v>437</v>
      </c>
      <c r="D25" s="657" t="s">
        <v>446</v>
      </c>
      <c r="E25" s="662" t="s">
        <v>604</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568</v>
      </c>
      <c r="H1" s="120" t="s">
        <v>579</v>
      </c>
    </row>
    <row r="2" spans="1:8">
      <c r="A2" s="12" t="s">
        <v>29</v>
      </c>
      <c r="B2" s="12" t="s">
        <v>27</v>
      </c>
      <c r="C2" s="10">
        <v>2006</v>
      </c>
      <c r="D2" s="12" t="s">
        <v>416</v>
      </c>
      <c r="E2" s="10">
        <f>'2. LRAMVA Threshold'!D9</f>
        <v>2013</v>
      </c>
      <c r="F2" s="26" t="s">
        <v>170</v>
      </c>
      <c r="G2" s="12" t="s">
        <v>569</v>
      </c>
      <c r="H2" s="12" t="s">
        <v>587</v>
      </c>
    </row>
    <row r="3" spans="1:8">
      <c r="A3" s="12" t="s">
        <v>371</v>
      </c>
      <c r="B3" s="12" t="s">
        <v>27</v>
      </c>
      <c r="C3" s="10">
        <v>2007</v>
      </c>
      <c r="D3" s="12" t="s">
        <v>417</v>
      </c>
      <c r="E3" s="10">
        <f>'2. LRAMVA Threshold'!D24</f>
        <v>0</v>
      </c>
      <c r="F3" s="12" t="s">
        <v>550</v>
      </c>
      <c r="G3" s="12" t="s">
        <v>570</v>
      </c>
      <c r="H3" s="12" t="s">
        <v>580</v>
      </c>
    </row>
    <row r="4" spans="1:8">
      <c r="A4" s="12" t="s">
        <v>372</v>
      </c>
      <c r="B4" s="12" t="s">
        <v>28</v>
      </c>
      <c r="C4" s="10">
        <v>2008</v>
      </c>
      <c r="D4" s="12" t="s">
        <v>418</v>
      </c>
      <c r="F4" s="12" t="s">
        <v>169</v>
      </c>
      <c r="G4" s="12" t="s">
        <v>571</v>
      </c>
    </row>
    <row r="5" spans="1:8">
      <c r="A5" s="12" t="s">
        <v>373</v>
      </c>
      <c r="B5" s="12" t="s">
        <v>28</v>
      </c>
      <c r="C5" s="10">
        <v>2009</v>
      </c>
      <c r="F5" s="12" t="s">
        <v>368</v>
      </c>
      <c r="G5" s="12" t="s">
        <v>572</v>
      </c>
    </row>
    <row r="6" spans="1:8">
      <c r="A6" s="12" t="s">
        <v>374</v>
      </c>
      <c r="B6" s="12" t="s">
        <v>28</v>
      </c>
      <c r="C6" s="10">
        <v>2010</v>
      </c>
      <c r="F6" s="12" t="s">
        <v>369</v>
      </c>
      <c r="G6" s="12" t="s">
        <v>573</v>
      </c>
    </row>
    <row r="7" spans="1:8">
      <c r="A7" s="12" t="s">
        <v>375</v>
      </c>
      <c r="B7" s="12" t="s">
        <v>28</v>
      </c>
      <c r="C7" s="10">
        <v>2011</v>
      </c>
      <c r="F7" s="12" t="s">
        <v>370</v>
      </c>
      <c r="G7" s="12" t="s">
        <v>574</v>
      </c>
    </row>
    <row r="8" spans="1:8">
      <c r="A8" s="12" t="s">
        <v>376</v>
      </c>
      <c r="B8" s="12" t="s">
        <v>28</v>
      </c>
      <c r="C8" s="10">
        <v>2012</v>
      </c>
      <c r="F8" s="12" t="s">
        <v>558</v>
      </c>
      <c r="G8" s="12" t="s">
        <v>575</v>
      </c>
    </row>
    <row r="9" spans="1:8">
      <c r="A9" s="12" t="s">
        <v>377</v>
      </c>
      <c r="B9" s="12" t="s">
        <v>28</v>
      </c>
      <c r="C9" s="10">
        <v>2013</v>
      </c>
      <c r="G9" s="12" t="s">
        <v>576</v>
      </c>
    </row>
    <row r="10" spans="1:8">
      <c r="A10" s="12" t="s">
        <v>378</v>
      </c>
      <c r="B10" s="12" t="s">
        <v>28</v>
      </c>
      <c r="C10" s="10">
        <v>2014</v>
      </c>
      <c r="G10" s="12" t="s">
        <v>577</v>
      </c>
    </row>
    <row r="11" spans="1:8">
      <c r="A11" s="12" t="s">
        <v>379</v>
      </c>
      <c r="B11" s="12" t="s">
        <v>28</v>
      </c>
      <c r="C11" s="10">
        <v>2015</v>
      </c>
      <c r="G11" s="12" t="s">
        <v>578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37"/>
  <sheetViews>
    <sheetView topLeftCell="A119" zoomScale="85" zoomScaleNormal="85" workbookViewId="0">
      <selection activeCell="B138" sqref="B1:R138"/>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20.285156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754</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755</v>
      </c>
      <c r="E14" s="130"/>
      <c r="F14" s="124" t="s">
        <v>548</v>
      </c>
      <c r="H14" s="542" t="s">
        <v>820</v>
      </c>
      <c r="J14" s="124" t="s">
        <v>515</v>
      </c>
      <c r="L14" s="132"/>
      <c r="N14" s="103"/>
      <c r="Q14" s="99"/>
      <c r="R14" s="96"/>
    </row>
    <row r="15" spans="2:22" ht="26.25" customHeight="1" thickBot="1">
      <c r="B15" s="124" t="s">
        <v>424</v>
      </c>
      <c r="C15" s="106"/>
      <c r="D15" s="542" t="s">
        <v>756</v>
      </c>
      <c r="F15" s="124" t="s">
        <v>414</v>
      </c>
      <c r="G15" s="127"/>
      <c r="H15" s="542" t="s">
        <v>821</v>
      </c>
      <c r="I15" s="17"/>
      <c r="J15" s="124" t="s">
        <v>516</v>
      </c>
      <c r="L15" s="132"/>
      <c r="M15" s="103"/>
      <c r="Q15" s="108"/>
      <c r="R15" s="96"/>
    </row>
    <row r="16" spans="2:22" ht="28.5" customHeight="1" thickBot="1">
      <c r="B16" s="124" t="s">
        <v>454</v>
      </c>
      <c r="C16" s="106"/>
      <c r="D16" s="543" t="s">
        <v>185</v>
      </c>
      <c r="E16" s="103"/>
      <c r="F16" s="124" t="s">
        <v>434</v>
      </c>
      <c r="G16" s="125"/>
      <c r="H16" s="543" t="s">
        <v>846</v>
      </c>
      <c r="I16" s="103"/>
      <c r="K16" s="195"/>
      <c r="L16" s="195"/>
      <c r="M16" s="195"/>
      <c r="N16" s="195"/>
      <c r="Q16" s="115"/>
      <c r="R16" s="96"/>
    </row>
    <row r="17" spans="1:21" ht="29.25" customHeight="1">
      <c r="B17" s="124" t="s">
        <v>421</v>
      </c>
      <c r="C17" s="106"/>
      <c r="D17" s="732">
        <v>359628</v>
      </c>
      <c r="E17" s="121"/>
      <c r="F17" s="739" t="s">
        <v>670</v>
      </c>
      <c r="G17" s="195"/>
      <c r="H17" s="733" t="s">
        <v>845</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3" t="s">
        <v>363</v>
      </c>
      <c r="H19" s="242">
        <f>SUM(R54,R57,R60,R63,R66,R69,R72,R75,R78,R81)</f>
        <v>769272.11630340037</v>
      </c>
      <c r="I19" s="17"/>
      <c r="J19" s="115"/>
      <c r="K19" s="115"/>
      <c r="L19" s="115"/>
      <c r="M19" s="115"/>
      <c r="N19" s="115"/>
      <c r="P19" s="115"/>
      <c r="Q19" s="115"/>
      <c r="R19" s="96"/>
    </row>
    <row r="20" spans="1:21" ht="27.75" customHeight="1" thickBot="1">
      <c r="E20" s="9"/>
      <c r="F20" s="124" t="s">
        <v>436</v>
      </c>
      <c r="G20" s="603" t="s">
        <v>364</v>
      </c>
      <c r="H20" s="131">
        <f>-SUM(R55,R58,R61,R64,R67,R70,R73,R76,R79,R82)</f>
        <v>91924.4139</v>
      </c>
      <c r="I20" s="17"/>
      <c r="J20" s="115"/>
      <c r="P20" s="115"/>
      <c r="Q20" s="115"/>
      <c r="R20" s="96"/>
    </row>
    <row r="21" spans="1:21" ht="27.75" customHeight="1" thickBot="1">
      <c r="C21" s="32"/>
      <c r="D21" s="32"/>
      <c r="E21" s="32"/>
      <c r="F21" s="124" t="s">
        <v>408</v>
      </c>
      <c r="G21" s="603" t="s">
        <v>365</v>
      </c>
      <c r="H21" s="188">
        <f>R84</f>
        <v>10445.99877399559</v>
      </c>
      <c r="I21" s="103"/>
      <c r="P21" s="115"/>
      <c r="Q21" s="115"/>
      <c r="R21" s="96"/>
    </row>
    <row r="22" spans="1:21" ht="27.75" customHeight="1">
      <c r="C22" s="32"/>
      <c r="D22" s="32"/>
      <c r="E22" s="32"/>
      <c r="F22" s="124" t="s">
        <v>510</v>
      </c>
      <c r="G22" s="603" t="s">
        <v>449</v>
      </c>
      <c r="H22" s="188">
        <f>H19-H20+H21</f>
        <v>687793.70117739588</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78" t="s">
        <v>677</v>
      </c>
      <c r="C26" s="878"/>
      <c r="D26" s="878"/>
      <c r="E26" s="878"/>
      <c r="F26" s="878"/>
      <c r="G26" s="878"/>
    </row>
    <row r="27" spans="1:21" ht="14.25" customHeight="1">
      <c r="A27" s="28"/>
      <c r="B27" s="548"/>
      <c r="C27" s="548"/>
      <c r="D27" s="538"/>
      <c r="E27" s="538"/>
      <c r="F27" s="538"/>
      <c r="G27" s="548"/>
    </row>
    <row r="28" spans="1:21" s="17" customFormat="1" ht="27" customHeight="1">
      <c r="B28" s="881" t="s">
        <v>507</v>
      </c>
      <c r="C28" s="882"/>
      <c r="D28" s="133" t="s">
        <v>41</v>
      </c>
      <c r="E28" s="134" t="s">
        <v>668</v>
      </c>
      <c r="F28" s="134" t="s">
        <v>408</v>
      </c>
      <c r="G28" s="135" t="s">
        <v>409</v>
      </c>
      <c r="T28" s="136"/>
      <c r="U28" s="136"/>
    </row>
    <row r="29" spans="1:21" ht="20.25" customHeight="1">
      <c r="B29" s="876" t="s">
        <v>29</v>
      </c>
      <c r="C29" s="877"/>
      <c r="D29" s="638" t="s">
        <v>27</v>
      </c>
      <c r="E29" s="138">
        <f>SUM(D54:D82)</f>
        <v>22545.2602925174</v>
      </c>
      <c r="F29" s="139">
        <f>D84</f>
        <v>579.36622022542133</v>
      </c>
      <c r="G29" s="138">
        <f>E29+F29</f>
        <v>23124.62651274282</v>
      </c>
    </row>
    <row r="30" spans="1:21" ht="20.25" customHeight="1">
      <c r="B30" s="876" t="s">
        <v>371</v>
      </c>
      <c r="C30" s="877"/>
      <c r="D30" s="638" t="s">
        <v>27</v>
      </c>
      <c r="E30" s="140">
        <f>SUM(E54:E82)</f>
        <v>120228.74245879875</v>
      </c>
      <c r="F30" s="141">
        <f>E84</f>
        <v>1812.6134166972267</v>
      </c>
      <c r="G30" s="140">
        <f>E30+F30</f>
        <v>122041.35587549598</v>
      </c>
    </row>
    <row r="31" spans="1:21" ht="20.25" customHeight="1">
      <c r="B31" s="876" t="s">
        <v>757</v>
      </c>
      <c r="C31" s="877"/>
      <c r="D31" s="638" t="s">
        <v>28</v>
      </c>
      <c r="E31" s="140">
        <f>SUM(F54:F82)</f>
        <v>511625.25727170537</v>
      </c>
      <c r="F31" s="141">
        <f>F84</f>
        <v>7708.0424803499345</v>
      </c>
      <c r="G31" s="140">
        <f t="shared" ref="G31:G34" si="0">E31+F31</f>
        <v>519333.29975205532</v>
      </c>
    </row>
    <row r="32" spans="1:21" ht="20.25" customHeight="1">
      <c r="B32" s="876" t="s">
        <v>758</v>
      </c>
      <c r="C32" s="877"/>
      <c r="D32" s="638" t="s">
        <v>28</v>
      </c>
      <c r="E32" s="140">
        <f>SUM(G54:G82)</f>
        <v>20440.244636359723</v>
      </c>
      <c r="F32" s="141">
        <f>G84</f>
        <v>308.10338043262129</v>
      </c>
      <c r="G32" s="140">
        <f t="shared" si="0"/>
        <v>20748.348016792344</v>
      </c>
    </row>
    <row r="33" spans="2:22" ht="20.25" customHeight="1">
      <c r="B33" s="876" t="s">
        <v>30</v>
      </c>
      <c r="C33" s="877"/>
      <c r="D33" s="638" t="s">
        <v>28</v>
      </c>
      <c r="E33" s="140">
        <f>SUM(H54:H82)</f>
        <v>-165.13380000000001</v>
      </c>
      <c r="F33" s="141">
        <f>H84</f>
        <v>-2.489652485000001</v>
      </c>
      <c r="G33" s="140">
        <f>E33+F33</f>
        <v>-167.623452485</v>
      </c>
    </row>
    <row r="34" spans="2:22" ht="20.25" customHeight="1">
      <c r="B34" s="876" t="s">
        <v>31</v>
      </c>
      <c r="C34" s="877"/>
      <c r="D34" s="638" t="s">
        <v>28</v>
      </c>
      <c r="E34" s="140">
        <f>SUM(I54:I82)</f>
        <v>-1771.3915999999999</v>
      </c>
      <c r="F34" s="141">
        <f>I84</f>
        <v>-26.706486390833337</v>
      </c>
      <c r="G34" s="140">
        <f t="shared" si="0"/>
        <v>-1798.0980863908333</v>
      </c>
    </row>
    <row r="35" spans="2:22" ht="20.25" customHeight="1">
      <c r="B35" s="876" t="s">
        <v>32</v>
      </c>
      <c r="C35" s="877"/>
      <c r="D35" s="638" t="s">
        <v>27</v>
      </c>
      <c r="E35" s="140">
        <f>SUM(J54:J82)</f>
        <v>-2525.7407999999996</v>
      </c>
      <c r="F35" s="141">
        <f>J84</f>
        <v>-38.094303241249996</v>
      </c>
      <c r="G35" s="140">
        <f>E35+F35</f>
        <v>-2563.8351032412497</v>
      </c>
    </row>
    <row r="36" spans="2:22" ht="20.25" customHeight="1">
      <c r="B36" s="876" t="s">
        <v>396</v>
      </c>
      <c r="C36" s="877"/>
      <c r="D36" s="638" t="s">
        <v>28</v>
      </c>
      <c r="E36" s="140">
        <f>SUM(K54:K82)</f>
        <v>6970.4639440189503</v>
      </c>
      <c r="F36" s="141">
        <f>K84</f>
        <v>105.16371840746856</v>
      </c>
      <c r="G36" s="140">
        <f t="shared" ref="G36:G42" si="1">E36+F36</f>
        <v>7075.6276624264192</v>
      </c>
    </row>
    <row r="37" spans="2:22" ht="20.25" customHeight="1">
      <c r="B37" s="876"/>
      <c r="C37" s="877"/>
      <c r="D37" s="638"/>
      <c r="E37" s="140">
        <f>SUM(L54:L80)</f>
        <v>0</v>
      </c>
      <c r="F37" s="141">
        <f>L84</f>
        <v>0</v>
      </c>
      <c r="G37" s="140">
        <f t="shared" si="1"/>
        <v>0</v>
      </c>
    </row>
    <row r="38" spans="2:22" ht="20.25" customHeight="1">
      <c r="B38" s="876"/>
      <c r="C38" s="877"/>
      <c r="D38" s="638"/>
      <c r="E38" s="140">
        <f>SUM(M54:M80)</f>
        <v>0</v>
      </c>
      <c r="F38" s="141">
        <f>M84</f>
        <v>0</v>
      </c>
      <c r="G38" s="140">
        <f t="shared" si="1"/>
        <v>0</v>
      </c>
    </row>
    <row r="39" spans="2:22" ht="20.25" customHeight="1">
      <c r="B39" s="876"/>
      <c r="C39" s="877"/>
      <c r="D39" s="638"/>
      <c r="E39" s="140">
        <f>SUM(N54:N80)</f>
        <v>0</v>
      </c>
      <c r="F39" s="141">
        <f>N84</f>
        <v>0</v>
      </c>
      <c r="G39" s="140">
        <f t="shared" si="1"/>
        <v>0</v>
      </c>
    </row>
    <row r="40" spans="2:22" ht="20.25" customHeight="1">
      <c r="B40" s="876"/>
      <c r="C40" s="877"/>
      <c r="D40" s="638"/>
      <c r="E40" s="140">
        <f>SUM(O54:O80)</f>
        <v>0</v>
      </c>
      <c r="F40" s="141">
        <f>O84</f>
        <v>0</v>
      </c>
      <c r="G40" s="140">
        <f t="shared" si="1"/>
        <v>0</v>
      </c>
    </row>
    <row r="41" spans="2:22" ht="20.25" customHeight="1">
      <c r="B41" s="876"/>
      <c r="C41" s="877"/>
      <c r="D41" s="638"/>
      <c r="E41" s="140">
        <f>SUM(P54:P80)</f>
        <v>0</v>
      </c>
      <c r="F41" s="141">
        <f>P84</f>
        <v>0</v>
      </c>
      <c r="G41" s="140">
        <f t="shared" si="1"/>
        <v>0</v>
      </c>
    </row>
    <row r="42" spans="2:22" ht="20.25" customHeight="1">
      <c r="B42" s="876"/>
      <c r="C42" s="877"/>
      <c r="D42" s="639"/>
      <c r="E42" s="142">
        <f>SUM(Q54:Q80)</f>
        <v>0</v>
      </c>
      <c r="F42" s="143">
        <f>Q84</f>
        <v>0</v>
      </c>
      <c r="G42" s="142">
        <f t="shared" si="1"/>
        <v>0</v>
      </c>
    </row>
    <row r="43" spans="2:22" s="8" customFormat="1" ht="21" customHeight="1">
      <c r="B43" s="879" t="s">
        <v>26</v>
      </c>
      <c r="C43" s="880"/>
      <c r="D43" s="137"/>
      <c r="E43" s="144">
        <f>SUM(E29:E42)</f>
        <v>677347.70240340021</v>
      </c>
      <c r="F43" s="144">
        <f>SUM(F29:F42)</f>
        <v>10445.99877399559</v>
      </c>
      <c r="G43" s="144">
        <f>SUM(G29:G42)</f>
        <v>687793.70117739576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8" t="s">
        <v>607</v>
      </c>
      <c r="C48" s="878"/>
      <c r="D48" s="878"/>
      <c r="E48" s="878"/>
      <c r="F48" s="878"/>
      <c r="G48" s="878"/>
      <c r="H48" s="878"/>
      <c r="I48" s="878"/>
      <c r="J48" s="878"/>
      <c r="K48" s="878"/>
      <c r="L48" s="878"/>
      <c r="M48" s="617"/>
      <c r="N48" s="105"/>
      <c r="O48" s="105"/>
      <c r="P48" s="105"/>
      <c r="Q48" s="105"/>
      <c r="R48" s="105"/>
      <c r="T48" s="37"/>
      <c r="U48" s="19"/>
      <c r="V48" s="38"/>
    </row>
    <row r="49" spans="2:22" s="28" customFormat="1" ht="41.1" customHeight="1">
      <c r="B49" s="878" t="s">
        <v>562</v>
      </c>
      <c r="C49" s="878"/>
      <c r="D49" s="878"/>
      <c r="E49" s="878"/>
      <c r="F49" s="878"/>
      <c r="G49" s="878"/>
      <c r="H49" s="878"/>
      <c r="I49" s="878"/>
      <c r="J49" s="878"/>
      <c r="K49" s="878"/>
      <c r="L49" s="878"/>
      <c r="M49" s="617"/>
      <c r="N49" s="105"/>
      <c r="O49" s="105"/>
      <c r="P49" s="105"/>
      <c r="Q49" s="105"/>
      <c r="R49" s="105"/>
      <c r="T49" s="37"/>
      <c r="U49" s="19"/>
      <c r="V49" s="38"/>
    </row>
    <row r="50" spans="2:22" s="28" customFormat="1" ht="18" customHeight="1">
      <c r="B50" s="878" t="s">
        <v>676</v>
      </c>
      <c r="C50" s="878"/>
      <c r="D50" s="878"/>
      <c r="E50" s="878"/>
      <c r="F50" s="878"/>
      <c r="G50" s="878"/>
      <c r="H50" s="878"/>
      <c r="I50" s="878"/>
      <c r="J50" s="878"/>
      <c r="K50" s="878"/>
      <c r="L50" s="878"/>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50 - 999 kW</v>
      </c>
      <c r="G52" s="135" t="str">
        <f>IF($B32&lt;&gt;"",$B32,"")</f>
        <v>General Service 1,000 - 4,999 kW</v>
      </c>
      <c r="H52" s="135" t="str">
        <f>IF($B33&lt;&gt;"",$B33,"")</f>
        <v>Sentinel Lighting</v>
      </c>
      <c r="I52" s="135" t="str">
        <f>IF($B34&lt;&gt;"",$B34,"")</f>
        <v>Street Lighting</v>
      </c>
      <c r="J52" s="135" t="str">
        <f>IF($B35&lt;&gt;"",$B35,"")</f>
        <v>Unmetered Scattered Load</v>
      </c>
      <c r="K52" s="135" t="str">
        <f>IF($B36&lt;&gt;"",$B36,"")</f>
        <v>Large Use</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30454.213592517401</v>
      </c>
      <c r="E78" s="156">
        <f>'5.  2015-2020 LRAM'!Z940</f>
        <v>91943.309078104619</v>
      </c>
      <c r="F78" s="156">
        <f>'5.  2015-2020 LRAM'!AA940</f>
        <v>259705.16181343753</v>
      </c>
      <c r="G78" s="156">
        <f>'5.  2015-2020 LRAM'!AB940</f>
        <v>11286.597542378326</v>
      </c>
      <c r="H78" s="156">
        <f>'5.  2015-2020 LRAM'!AC940</f>
        <v>0</v>
      </c>
      <c r="I78" s="156">
        <f>'5.  2015-2020 LRAM'!AD940</f>
        <v>0</v>
      </c>
      <c r="J78" s="156">
        <f>'5.  2015-2020 LRAM'!AE940</f>
        <v>0</v>
      </c>
      <c r="K78" s="156">
        <f>'5.  2015-2020 LRAM'!AF940</f>
        <v>4908.0000714457519</v>
      </c>
      <c r="L78" s="156">
        <f>'5.  2015-2020 LRAM'!AG940</f>
        <v>0</v>
      </c>
      <c r="M78" s="156">
        <f>'5.  2015-2020 LRAM'!AH940</f>
        <v>0</v>
      </c>
      <c r="N78" s="156">
        <f>'5.  2015-2020 LRAM'!AI940</f>
        <v>0</v>
      </c>
      <c r="O78" s="156">
        <f>'5.  2015-2020 LRAM'!AJ940</f>
        <v>0</v>
      </c>
      <c r="P78" s="156">
        <f>'5.  2015-2020 LRAM'!AK940</f>
        <v>0</v>
      </c>
      <c r="Q78" s="156">
        <f>'5.  2015-2020 LRAM'!AL940</f>
        <v>0</v>
      </c>
      <c r="R78" s="157">
        <f>SUM(D78:Q78)</f>
        <v>398297.2820978837</v>
      </c>
      <c r="U78" s="152"/>
      <c r="V78" s="153"/>
    </row>
    <row r="79" spans="2:22" s="163" customFormat="1">
      <c r="B79" s="154" t="s">
        <v>230</v>
      </c>
      <c r="C79" s="155"/>
      <c r="D79" s="156">
        <f>-'5.  2015-2020 LRAM'!Y941</f>
        <v>-7908.9533000000001</v>
      </c>
      <c r="E79" s="156">
        <f>-'5.  2015-2020 LRAM'!Z941</f>
        <v>-32034.100000000002</v>
      </c>
      <c r="F79" s="156">
        <f>-'5.  2015-2020 LRAM'!AA941</f>
        <v>-5021.1718000000001</v>
      </c>
      <c r="G79" s="156">
        <f>-'5.  2015-2020 LRAM'!AB941</f>
        <v>-1104.2544</v>
      </c>
      <c r="H79" s="156">
        <f>-'5.  2015-2020 LRAM'!AC941</f>
        <v>-82.286699999999996</v>
      </c>
      <c r="I79" s="156">
        <f>-'5.  2015-2020 LRAM'!AD941</f>
        <v>-882.6884</v>
      </c>
      <c r="J79" s="156">
        <f>-'5.  2015-2020 LRAM'!AE941</f>
        <v>-1259.2827</v>
      </c>
      <c r="K79" s="156">
        <f>-'5.  2015-2020 LRAM'!AF941</f>
        <v>-1431.1484</v>
      </c>
      <c r="L79" s="156">
        <f>-'5.  2015-2020 LRAM'!AG941</f>
        <v>0</v>
      </c>
      <c r="M79" s="156">
        <f>-'5.  2015-2020 LRAM'!AH941</f>
        <v>0</v>
      </c>
      <c r="N79" s="156">
        <f>-'5.  2015-2020 LRAM'!AI941</f>
        <v>0</v>
      </c>
      <c r="O79" s="156">
        <f>-'5.  2015-2020 LRAM'!AJ941</f>
        <v>0</v>
      </c>
      <c r="P79" s="156">
        <f>-'5.  2015-2020 LRAM'!AK941</f>
        <v>0</v>
      </c>
      <c r="Q79" s="156">
        <f>-'5.  2015-2020 LRAM'!AL941</f>
        <v>0</v>
      </c>
      <c r="R79" s="157">
        <f>SUM(D79:Q79)</f>
        <v>-49723.885699999992</v>
      </c>
      <c r="S79" s="158">
        <f>R79+R78</f>
        <v>348573.39639788371</v>
      </c>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92673.974380694141</v>
      </c>
      <c r="F81" s="156">
        <f>'5.  2015-2020 LRAM'!AA1124</f>
        <v>261996.66945826786</v>
      </c>
      <c r="G81" s="156">
        <f>'5.  2015-2020 LRAM'!AB1124</f>
        <v>11369.682693981398</v>
      </c>
      <c r="H81" s="156">
        <f>'5.  2015-2020 LRAM'!AC1124</f>
        <v>0</v>
      </c>
      <c r="I81" s="156">
        <f>'5.  2015-2020 LRAM'!AD1124</f>
        <v>0</v>
      </c>
      <c r="J81" s="156">
        <f>'5.  2015-2020 LRAM'!AE1124</f>
        <v>0</v>
      </c>
      <c r="K81" s="156">
        <f>'5.  2015-2020 LRAM'!AF1124</f>
        <v>4934.5076725731979</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370974.83420551661</v>
      </c>
      <c r="U81" s="152"/>
      <c r="V81" s="153"/>
    </row>
    <row r="82" spans="2:22" s="163" customFormat="1">
      <c r="B82" s="154" t="s">
        <v>232</v>
      </c>
      <c r="C82" s="155"/>
      <c r="D82" s="156">
        <f>-'5.  2015-2020 LRAM'!Y1125</f>
        <v>0</v>
      </c>
      <c r="E82" s="156">
        <f>-'5.  2015-2020 LRAM'!Z1125</f>
        <v>-32354.440999999999</v>
      </c>
      <c r="F82" s="156">
        <f>-'5.  2015-2020 LRAM'!AA1125</f>
        <v>-5055.4022000000004</v>
      </c>
      <c r="G82" s="156">
        <f>-'5.  2015-2020 LRAM'!AB1125</f>
        <v>-1111.7811999999999</v>
      </c>
      <c r="H82" s="156">
        <f>-'5.  2015-2020 LRAM'!AC1125</f>
        <v>-82.847099999999998</v>
      </c>
      <c r="I82" s="156">
        <f>-'5.  2015-2020 LRAM'!AD1125</f>
        <v>-888.70320000000004</v>
      </c>
      <c r="J82" s="156">
        <f>-'5.  2015-2020 LRAM'!AE1125</f>
        <v>-1266.4580999999998</v>
      </c>
      <c r="K82" s="156">
        <f>-'5.  2015-2020 LRAM'!AF1125</f>
        <v>-1440.8954000000001</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-42200.528200000008</v>
      </c>
      <c r="S82" s="158">
        <f>R82+R81</f>
        <v>328774.30600551661</v>
      </c>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579.36622022542133</v>
      </c>
      <c r="E84" s="679">
        <f>'6.  Carrying Charges'!J237</f>
        <v>1812.6134166972267</v>
      </c>
      <c r="F84" s="679">
        <f>'6.  Carrying Charges'!K237</f>
        <v>7708.0424803499345</v>
      </c>
      <c r="G84" s="679">
        <f>'6.  Carrying Charges'!L237</f>
        <v>308.10338043262129</v>
      </c>
      <c r="H84" s="679">
        <f>'6.  Carrying Charges'!M237</f>
        <v>-2.489652485000001</v>
      </c>
      <c r="I84" s="679">
        <f>'6.  Carrying Charges'!N237</f>
        <v>-26.706486390833337</v>
      </c>
      <c r="J84" s="679">
        <f>'6.  Carrying Charges'!O237</f>
        <v>-38.094303241249996</v>
      </c>
      <c r="K84" s="679">
        <f>'6.  Carrying Charges'!P237</f>
        <v>105.16371840746856</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10445.99877399559</v>
      </c>
      <c r="U84" s="152"/>
      <c r="V84" s="153"/>
    </row>
    <row r="85" spans="2:22" s="163" customFormat="1" ht="21.75" customHeight="1">
      <c r="B85" s="623" t="s">
        <v>240</v>
      </c>
      <c r="C85" s="624"/>
      <c r="D85" s="623">
        <f>SUM(D54:D80)+D84</f>
        <v>23124.62651274282</v>
      </c>
      <c r="E85" s="623">
        <f t="shared" ref="E85:Q85" si="2">SUM(E54:E80)+E84</f>
        <v>61721.82249480184</v>
      </c>
      <c r="F85" s="623">
        <f t="shared" si="2"/>
        <v>262392.03249378747</v>
      </c>
      <c r="G85" s="623">
        <f t="shared" si="2"/>
        <v>10490.446522810947</v>
      </c>
      <c r="H85" s="623">
        <f t="shared" si="2"/>
        <v>-84.776352485000004</v>
      </c>
      <c r="I85" s="623">
        <f t="shared" si="2"/>
        <v>-909.39488639083334</v>
      </c>
      <c r="J85" s="623">
        <f t="shared" si="2"/>
        <v>-1297.3770032412499</v>
      </c>
      <c r="K85" s="623">
        <f t="shared" si="2"/>
        <v>3582.0153898532203</v>
      </c>
      <c r="L85" s="623">
        <f t="shared" si="2"/>
        <v>0</v>
      </c>
      <c r="M85" s="623">
        <f t="shared" si="2"/>
        <v>0</v>
      </c>
      <c r="N85" s="623">
        <f t="shared" si="2"/>
        <v>0</v>
      </c>
      <c r="O85" s="623">
        <f t="shared" si="2"/>
        <v>0</v>
      </c>
      <c r="P85" s="623">
        <f t="shared" si="2"/>
        <v>0</v>
      </c>
      <c r="Q85" s="623">
        <f t="shared" si="2"/>
        <v>0</v>
      </c>
      <c r="R85" s="820">
        <f>SUM(R54:R82)+R84</f>
        <v>687793.70117739588</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28756.475625330888</v>
      </c>
      <c r="L93" s="556">
        <f>SUM('5.  2015-2020 LRAM'!Y1114:AL1114)</f>
        <v>27195.750853965808</v>
      </c>
      <c r="M93" s="556">
        <f>SUM(C93:L93)</f>
        <v>55952.226479296696</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31013.079723019058</v>
      </c>
      <c r="L94" s="556">
        <f>SUM('5.  2015-2020 LRAM'!Y1115:AL1115)</f>
        <v>29737.274765437076</v>
      </c>
      <c r="M94" s="556">
        <f>SUM(D94:L94)</f>
        <v>60750.354488456134</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16853.226978406157</v>
      </c>
      <c r="L95" s="556">
        <f>SUM('5.  2015-2020 LRAM'!Y1116:AL1116)</f>
        <v>15719.288835741731</v>
      </c>
      <c r="M95" s="556">
        <f>SUM(C95:L95)</f>
        <v>32572.51581414789</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26206.04921657468</v>
      </c>
      <c r="L96" s="556">
        <f>SUM('5.  2015-2020 LRAM'!Y1117:AL1117)</f>
        <v>23818.754137145777</v>
      </c>
      <c r="M96" s="556">
        <f>SUM(F96:L96)</f>
        <v>50024.803353720461</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39003.842107999997</v>
      </c>
      <c r="L97" s="556">
        <f>SUM('5.  2015-2020 LRAM'!Y1118:AL1118)</f>
        <v>36599.058214000004</v>
      </c>
      <c r="M97" s="556">
        <f>SUM(G97:L97)</f>
        <v>75602.900322000001</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60335.265163051845</v>
      </c>
      <c r="L98" s="556">
        <f>SUM('5.  2015-2020 LRAM'!Y1119:AL1119)</f>
        <v>53785.645804342908</v>
      </c>
      <c r="M98" s="556">
        <f>SUM(H98:L98)</f>
        <v>114120.91096739475</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75452.333255632693</v>
      </c>
      <c r="L99" s="556">
        <f>SUM('5.  2015-2020 LRAM'!Y1120:AL1120)</f>
        <v>64881.405803243935</v>
      </c>
      <c r="M99" s="556">
        <f>SUM(I99:L99)</f>
        <v>140333.73905887664</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52399.636734429427</v>
      </c>
      <c r="L100" s="556">
        <f>SUM('5.  2015-2020 LRAM'!Y1121:AL1121)</f>
        <v>50518.48989081406</v>
      </c>
      <c r="M100" s="556">
        <f>SUM(J100:L100)</f>
        <v>102918.12662524349</v>
      </c>
      <c r="T100" s="197"/>
      <c r="U100" s="197"/>
    </row>
    <row r="101" spans="2:21" s="90" customFormat="1" ht="23.25" hidden="1" customHeight="1">
      <c r="B101" s="198">
        <v>2019</v>
      </c>
      <c r="C101" s="559"/>
      <c r="D101" s="559"/>
      <c r="E101" s="559"/>
      <c r="F101" s="559"/>
      <c r="G101" s="559"/>
      <c r="H101" s="559"/>
      <c r="I101" s="559"/>
      <c r="J101" s="559"/>
      <c r="K101" s="556">
        <f>SUM('5.  2015-2020 LRAM'!Y939:AL939)</f>
        <v>68277.373293438883</v>
      </c>
      <c r="L101" s="556">
        <f>SUM('5.  2015-2020 LRAM'!Y1122:AL1122)</f>
        <v>68719.16590082529</v>
      </c>
      <c r="M101" s="556">
        <f>SUM(K101:L101)</f>
        <v>136996.53919426416</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398297.28209788358</v>
      </c>
      <c r="L103" s="556">
        <f>SUM(L93:L102)</f>
        <v>370974.83420551661</v>
      </c>
      <c r="M103" s="556">
        <f>SUM(M93:M102)</f>
        <v>769272.11630340014</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49723.885699999992</v>
      </c>
      <c r="L104" s="554">
        <f>'5.  2015-2020 LRAM'!AM1125</f>
        <v>42200.528200000008</v>
      </c>
      <c r="M104" s="556">
        <f>SUM(C104:L104)</f>
        <v>91924.4139</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3502.4364392229018</v>
      </c>
      <c r="L105" s="554">
        <f>'6.  Carrying Charges'!W162</f>
        <v>9705.6254231632993</v>
      </c>
      <c r="M105" s="556">
        <f>SUM(C105:L105)</f>
        <v>13208.061862386201</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352075.83283710649</v>
      </c>
      <c r="L106" s="554">
        <f>L103-L104+L105</f>
        <v>338479.93142867991</v>
      </c>
      <c r="M106" s="554">
        <f>M103-M104+M105</f>
        <v>690555.76426578627</v>
      </c>
    </row>
    <row r="107" spans="2:21" hidden="1"/>
    <row r="108" spans="2:21" thickBot="1">
      <c r="B108" s="589" t="s">
        <v>526</v>
      </c>
      <c r="D108" s="778">
        <v>2019</v>
      </c>
      <c r="E108" s="778"/>
      <c r="F108" s="778" t="s">
        <v>841</v>
      </c>
      <c r="G108" s="778"/>
      <c r="H108" s="844" t="s">
        <v>26</v>
      </c>
    </row>
    <row r="109" spans="2:21" thickBot="1">
      <c r="B109" s="872" t="s">
        <v>29</v>
      </c>
      <c r="C109" s="770" t="s">
        <v>809</v>
      </c>
      <c r="D109" s="771">
        <f>D78</f>
        <v>30454.213592517401</v>
      </c>
      <c r="E109" s="771"/>
      <c r="F109" s="771">
        <f>D81</f>
        <v>0</v>
      </c>
      <c r="G109" s="771"/>
      <c r="H109" s="844"/>
    </row>
    <row r="110" spans="2:21" thickBot="1">
      <c r="B110" s="875"/>
      <c r="C110" s="772" t="s">
        <v>810</v>
      </c>
      <c r="D110" s="771">
        <f>D79</f>
        <v>-7908.9533000000001</v>
      </c>
      <c r="E110" s="771">
        <f>D110+D109</f>
        <v>22545.2602925174</v>
      </c>
      <c r="F110" s="771">
        <f>D82</f>
        <v>0</v>
      </c>
      <c r="G110" s="771">
        <f>F110+F109</f>
        <v>0</v>
      </c>
      <c r="H110" s="845">
        <f>G110+E110</f>
        <v>22545.2602925174</v>
      </c>
    </row>
    <row r="111" spans="2:21" thickBot="1">
      <c r="B111" s="872" t="s">
        <v>811</v>
      </c>
      <c r="C111" s="772" t="s">
        <v>809</v>
      </c>
      <c r="D111" s="771">
        <f>E78</f>
        <v>91943.309078104619</v>
      </c>
      <c r="E111" s="771"/>
      <c r="F111" s="771">
        <f>E81</f>
        <v>92673.974380694141</v>
      </c>
      <c r="G111" s="771"/>
      <c r="H111" s="845"/>
    </row>
    <row r="112" spans="2:21" thickBot="1">
      <c r="B112" s="875"/>
      <c r="C112" s="772" t="s">
        <v>810</v>
      </c>
      <c r="D112" s="771">
        <f>E79</f>
        <v>-32034.100000000002</v>
      </c>
      <c r="E112" s="771">
        <f>D112+D111</f>
        <v>59909.209078104614</v>
      </c>
      <c r="F112" s="771">
        <f>E82</f>
        <v>-32354.440999999999</v>
      </c>
      <c r="G112" s="771">
        <f>F112+F111</f>
        <v>60319.533380694142</v>
      </c>
      <c r="H112" s="845">
        <f t="shared" ref="H112:H126" si="4">G112+E112</f>
        <v>120228.74245879875</v>
      </c>
    </row>
    <row r="113" spans="2:9" thickBot="1">
      <c r="B113" s="872" t="s">
        <v>812</v>
      </c>
      <c r="C113" s="772" t="s">
        <v>809</v>
      </c>
      <c r="D113" s="771">
        <f>F78</f>
        <v>259705.16181343753</v>
      </c>
      <c r="E113" s="771"/>
      <c r="F113" s="771">
        <f>F81</f>
        <v>261996.66945826786</v>
      </c>
      <c r="G113" s="771"/>
      <c r="H113" s="845"/>
    </row>
    <row r="114" spans="2:9" thickBot="1">
      <c r="B114" s="875"/>
      <c r="C114" s="772" t="s">
        <v>810</v>
      </c>
      <c r="D114" s="771">
        <f>F79</f>
        <v>-5021.1718000000001</v>
      </c>
      <c r="E114" s="771">
        <f>D114+D113</f>
        <v>254683.99001343752</v>
      </c>
      <c r="F114" s="771">
        <f>F82</f>
        <v>-5055.4022000000004</v>
      </c>
      <c r="G114" s="771">
        <f>F114+F113</f>
        <v>256941.26725826785</v>
      </c>
      <c r="H114" s="845">
        <f t="shared" si="4"/>
        <v>511625.25727170537</v>
      </c>
    </row>
    <row r="115" spans="2:9" thickBot="1">
      <c r="B115" s="872" t="s">
        <v>813</v>
      </c>
      <c r="C115" s="772" t="s">
        <v>809</v>
      </c>
      <c r="D115" s="771">
        <f>G78</f>
        <v>11286.597542378326</v>
      </c>
      <c r="E115" s="771"/>
      <c r="F115" s="771">
        <f>G81</f>
        <v>11369.682693981398</v>
      </c>
      <c r="G115" s="771"/>
      <c r="H115" s="845"/>
    </row>
    <row r="116" spans="2:9" thickBot="1">
      <c r="B116" s="875"/>
      <c r="C116" s="772" t="s">
        <v>810</v>
      </c>
      <c r="D116" s="771">
        <f>G79</f>
        <v>-1104.2544</v>
      </c>
      <c r="E116" s="771">
        <f>D116+D115</f>
        <v>10182.343142378326</v>
      </c>
      <c r="F116" s="771">
        <f>G82</f>
        <v>-1111.7811999999999</v>
      </c>
      <c r="G116" s="771">
        <f>F116+F115</f>
        <v>10257.901493981399</v>
      </c>
      <c r="H116" s="845">
        <f t="shared" si="4"/>
        <v>20440.244636359726</v>
      </c>
    </row>
    <row r="117" spans="2:9" thickBot="1">
      <c r="B117" s="872" t="s">
        <v>815</v>
      </c>
      <c r="C117" s="772" t="s">
        <v>809</v>
      </c>
      <c r="D117" s="771">
        <f>H78</f>
        <v>0</v>
      </c>
      <c r="E117" s="771"/>
      <c r="F117" s="771">
        <f>H81</f>
        <v>0</v>
      </c>
      <c r="G117" s="771"/>
      <c r="H117" s="845"/>
    </row>
    <row r="118" spans="2:9" thickBot="1">
      <c r="B118" s="873"/>
      <c r="C118" s="772" t="s">
        <v>810</v>
      </c>
      <c r="D118" s="771">
        <f>H79</f>
        <v>-82.286699999999996</v>
      </c>
      <c r="E118" s="771">
        <f>D118+D117</f>
        <v>-82.286699999999996</v>
      </c>
      <c r="F118" s="771">
        <f>H82</f>
        <v>-82.847099999999998</v>
      </c>
      <c r="G118" s="771">
        <f>F118+F117</f>
        <v>-82.847099999999998</v>
      </c>
      <c r="H118" s="845">
        <f t="shared" si="4"/>
        <v>-165.13380000000001</v>
      </c>
    </row>
    <row r="119" spans="2:9" ht="16.5" thickTop="1" thickBot="1">
      <c r="B119" s="872" t="s">
        <v>31</v>
      </c>
      <c r="C119" s="772" t="s">
        <v>809</v>
      </c>
      <c r="D119" s="771">
        <f>I78</f>
        <v>0</v>
      </c>
      <c r="E119" s="771"/>
      <c r="F119" s="771">
        <f>I81</f>
        <v>0</v>
      </c>
      <c r="G119" s="771"/>
      <c r="H119" s="845"/>
    </row>
    <row r="120" spans="2:9" thickBot="1">
      <c r="B120" s="873"/>
      <c r="C120" s="772" t="s">
        <v>810</v>
      </c>
      <c r="D120" s="771">
        <f>I79</f>
        <v>-882.6884</v>
      </c>
      <c r="E120" s="771">
        <f>D120+D119</f>
        <v>-882.6884</v>
      </c>
      <c r="F120" s="771">
        <f>I82</f>
        <v>-888.70320000000004</v>
      </c>
      <c r="G120" s="771">
        <f>F120+F119</f>
        <v>-888.70320000000004</v>
      </c>
      <c r="H120" s="845">
        <f t="shared" si="4"/>
        <v>-1771.3915999999999</v>
      </c>
    </row>
    <row r="121" spans="2:9" ht="16.5" thickTop="1" thickBot="1">
      <c r="B121" s="872" t="s">
        <v>814</v>
      </c>
      <c r="C121" s="772" t="s">
        <v>809</v>
      </c>
      <c r="D121" s="771">
        <f>J78</f>
        <v>0</v>
      </c>
      <c r="E121" s="771"/>
      <c r="F121" s="771">
        <f>J81</f>
        <v>0</v>
      </c>
      <c r="G121" s="771"/>
      <c r="H121" s="845"/>
    </row>
    <row r="122" spans="2:9" thickBot="1">
      <c r="B122" s="873"/>
      <c r="C122" s="773" t="s">
        <v>810</v>
      </c>
      <c r="D122" s="771">
        <f>J79</f>
        <v>-1259.2827</v>
      </c>
      <c r="E122" s="771">
        <f>D122+D121</f>
        <v>-1259.2827</v>
      </c>
      <c r="F122" s="771">
        <f>J82</f>
        <v>-1266.4580999999998</v>
      </c>
      <c r="G122" s="771">
        <f>F122+F121</f>
        <v>-1266.4580999999998</v>
      </c>
      <c r="H122" s="845">
        <f t="shared" si="4"/>
        <v>-2525.7407999999996</v>
      </c>
    </row>
    <row r="123" spans="2:9" ht="16.5" thickTop="1" thickBot="1">
      <c r="B123" s="872" t="s">
        <v>396</v>
      </c>
      <c r="C123" s="772" t="s">
        <v>809</v>
      </c>
      <c r="D123" s="771">
        <f>K78</f>
        <v>4908.0000714457519</v>
      </c>
      <c r="E123" s="771"/>
      <c r="F123" s="771">
        <f>K81</f>
        <v>4934.5076725731979</v>
      </c>
      <c r="G123" s="771"/>
      <c r="H123" s="845"/>
    </row>
    <row r="124" spans="2:9" thickBot="1">
      <c r="B124" s="873"/>
      <c r="C124" s="773" t="s">
        <v>810</v>
      </c>
      <c r="D124" s="771">
        <f>K79</f>
        <v>-1431.1484</v>
      </c>
      <c r="E124" s="771">
        <f>D124+D123</f>
        <v>3476.8516714457519</v>
      </c>
      <c r="F124" s="771">
        <f>K82</f>
        <v>-1440.8954000000001</v>
      </c>
      <c r="G124" s="771">
        <f>F124+F123</f>
        <v>3493.6122725731975</v>
      </c>
      <c r="H124" s="845">
        <f t="shared" si="4"/>
        <v>6970.4639440189494</v>
      </c>
    </row>
    <row r="125" spans="2:9" ht="16.5" thickTop="1" thickBot="1">
      <c r="B125" s="874" t="s">
        <v>26</v>
      </c>
      <c r="C125" s="772" t="s">
        <v>809</v>
      </c>
      <c r="D125" s="771">
        <f>D109+D111+D113+D115+D117+D119+D121+D123</f>
        <v>398297.2820978837</v>
      </c>
      <c r="E125" s="771"/>
      <c r="F125" s="771">
        <f>F109+F111+F113+F115+F117+F119+F121+F123</f>
        <v>370974.83420551661</v>
      </c>
      <c r="G125" s="771"/>
      <c r="H125" s="845"/>
    </row>
    <row r="126" spans="2:9" thickBot="1">
      <c r="B126" s="873"/>
      <c r="C126" s="773" t="s">
        <v>810</v>
      </c>
      <c r="D126" s="771">
        <f>D110+D112+D114+D116+D118+D120+D122+D124</f>
        <v>-49723.885699999992</v>
      </c>
      <c r="E126" s="771">
        <f>D126+D125</f>
        <v>348573.39639788371</v>
      </c>
      <c r="F126" s="771">
        <f>F110+F112+F114+F116+F118+F120+F122+F124</f>
        <v>-42200.528200000008</v>
      </c>
      <c r="G126" s="771">
        <f>F126+F125</f>
        <v>328774.30600551661</v>
      </c>
      <c r="H126" s="845">
        <f t="shared" si="4"/>
        <v>677347.70240340033</v>
      </c>
    </row>
    <row r="127" spans="2:9" ht="17.25" thickTop="1" thickBot="1">
      <c r="B127" s="12"/>
      <c r="C127" s="12"/>
      <c r="D127" s="774"/>
      <c r="F127" s="12"/>
      <c r="G127" s="12"/>
      <c r="H127" s="12"/>
      <c r="I127" s="774"/>
    </row>
    <row r="128" spans="2:9" thickBot="1">
      <c r="B128" s="12"/>
      <c r="C128" s="775" t="s">
        <v>816</v>
      </c>
      <c r="D128" s="776" t="s">
        <v>41</v>
      </c>
      <c r="E128" s="776" t="s">
        <v>817</v>
      </c>
      <c r="F128" s="776" t="s">
        <v>43</v>
      </c>
      <c r="G128" s="776" t="s">
        <v>818</v>
      </c>
      <c r="H128" s="840"/>
      <c r="I128" s="840"/>
    </row>
    <row r="129" spans="2:9" thickBot="1">
      <c r="B129" s="12"/>
      <c r="C129" s="777" t="s">
        <v>29</v>
      </c>
      <c r="D129" s="772" t="s">
        <v>27</v>
      </c>
      <c r="E129" s="846">
        <f>E110+G110</f>
        <v>22545.2602925174</v>
      </c>
      <c r="F129" s="846">
        <f>D84</f>
        <v>579.36622022542133</v>
      </c>
      <c r="G129" s="846">
        <f>E129+F129</f>
        <v>23124.62651274282</v>
      </c>
      <c r="H129" s="841"/>
      <c r="I129" s="841"/>
    </row>
    <row r="130" spans="2:9" thickBot="1">
      <c r="B130" s="12"/>
      <c r="C130" s="777" t="s">
        <v>811</v>
      </c>
      <c r="D130" s="772" t="s">
        <v>27</v>
      </c>
      <c r="E130" s="846">
        <f>E112+G112</f>
        <v>120228.74245879875</v>
      </c>
      <c r="F130" s="846">
        <f>E84</f>
        <v>1812.6134166972267</v>
      </c>
      <c r="G130" s="846">
        <f t="shared" ref="G130:G137" si="5">E130+F130</f>
        <v>122041.35587549598</v>
      </c>
      <c r="H130" s="841"/>
      <c r="I130" s="841"/>
    </row>
    <row r="131" spans="2:9" thickBot="1">
      <c r="B131" s="12"/>
      <c r="C131" s="777" t="s">
        <v>819</v>
      </c>
      <c r="D131" s="772" t="s">
        <v>28</v>
      </c>
      <c r="E131" s="846">
        <f>E114+G114</f>
        <v>511625.25727170537</v>
      </c>
      <c r="F131" s="846">
        <f>F84</f>
        <v>7708.0424803499345</v>
      </c>
      <c r="G131" s="846">
        <f t="shared" si="5"/>
        <v>519333.29975205532</v>
      </c>
      <c r="H131" s="842"/>
      <c r="I131" s="841"/>
    </row>
    <row r="132" spans="2:9" thickBot="1">
      <c r="B132" s="12"/>
      <c r="C132" s="777" t="s">
        <v>813</v>
      </c>
      <c r="D132" s="772" t="s">
        <v>28</v>
      </c>
      <c r="E132" s="846">
        <f>E116+G116</f>
        <v>20440.244636359726</v>
      </c>
      <c r="F132" s="846">
        <f>G84</f>
        <v>308.10338043262129</v>
      </c>
      <c r="G132" s="846">
        <f t="shared" si="5"/>
        <v>20748.348016792348</v>
      </c>
      <c r="H132" s="843"/>
      <c r="I132" s="841"/>
    </row>
    <row r="133" spans="2:9" thickBot="1">
      <c r="B133" s="12"/>
      <c r="C133" s="777" t="s">
        <v>30</v>
      </c>
      <c r="D133" s="772" t="s">
        <v>28</v>
      </c>
      <c r="E133" s="846">
        <f>E118+G118</f>
        <v>-165.13380000000001</v>
      </c>
      <c r="F133" s="846">
        <f>H84</f>
        <v>-2.489652485000001</v>
      </c>
      <c r="G133" s="846">
        <f t="shared" si="5"/>
        <v>-167.623452485</v>
      </c>
      <c r="H133" s="841"/>
      <c r="I133" s="841"/>
    </row>
    <row r="134" spans="2:9" thickBot="1">
      <c r="B134" s="12"/>
      <c r="C134" s="777" t="s">
        <v>31</v>
      </c>
      <c r="D134" s="772" t="s">
        <v>28</v>
      </c>
      <c r="E134" s="846">
        <f>E120+G120</f>
        <v>-1771.3915999999999</v>
      </c>
      <c r="F134" s="846">
        <f>I84</f>
        <v>-26.706486390833337</v>
      </c>
      <c r="G134" s="846">
        <f t="shared" si="5"/>
        <v>-1798.0980863908333</v>
      </c>
      <c r="H134" s="841"/>
      <c r="I134" s="841"/>
    </row>
    <row r="135" spans="2:9" thickBot="1">
      <c r="B135" s="12"/>
      <c r="C135" s="777" t="s">
        <v>814</v>
      </c>
      <c r="D135" s="772" t="s">
        <v>27</v>
      </c>
      <c r="E135" s="846">
        <f>E122+G122</f>
        <v>-2525.7407999999996</v>
      </c>
      <c r="F135" s="846">
        <f>J84</f>
        <v>-38.094303241249996</v>
      </c>
      <c r="G135" s="846">
        <f t="shared" si="5"/>
        <v>-2563.8351032412497</v>
      </c>
      <c r="H135" s="842"/>
      <c r="I135" s="841"/>
    </row>
    <row r="136" spans="2:9" thickBot="1">
      <c r="B136" s="12"/>
      <c r="C136" s="777" t="s">
        <v>396</v>
      </c>
      <c r="D136" s="772" t="s">
        <v>28</v>
      </c>
      <c r="E136" s="846">
        <f>E124+G124</f>
        <v>6970.4639440189494</v>
      </c>
      <c r="F136" s="846">
        <f>K84</f>
        <v>105.16371840746856</v>
      </c>
      <c r="G136" s="846">
        <f t="shared" si="5"/>
        <v>7075.6276624264183</v>
      </c>
      <c r="H136" s="842"/>
      <c r="I136" s="841"/>
    </row>
    <row r="137" spans="2:9" thickBot="1">
      <c r="B137" s="12"/>
      <c r="C137" s="777" t="s">
        <v>26</v>
      </c>
      <c r="D137" s="772"/>
      <c r="E137" s="846">
        <f>E126+G126</f>
        <v>677347.70240340033</v>
      </c>
      <c r="F137" s="846">
        <f>R84</f>
        <v>10445.99877399559</v>
      </c>
      <c r="G137" s="846">
        <f t="shared" si="5"/>
        <v>687793.70117739588</v>
      </c>
      <c r="H137" s="839"/>
      <c r="I137" s="838"/>
    </row>
  </sheetData>
  <mergeCells count="29">
    <mergeCell ref="B37:C37"/>
    <mergeCell ref="B38:C38"/>
    <mergeCell ref="B32:C32"/>
    <mergeCell ref="B33:C33"/>
    <mergeCell ref="B34:C34"/>
    <mergeCell ref="B35:C35"/>
    <mergeCell ref="B36:C36"/>
    <mergeCell ref="B26:G26"/>
    <mergeCell ref="B28:C28"/>
    <mergeCell ref="B29:C29"/>
    <mergeCell ref="B30:C30"/>
    <mergeCell ref="B31:C31"/>
    <mergeCell ref="B109:B110"/>
    <mergeCell ref="B111:B112"/>
    <mergeCell ref="B113:B114"/>
    <mergeCell ref="B115:B116"/>
    <mergeCell ref="B39:C39"/>
    <mergeCell ref="B40:C40"/>
    <mergeCell ref="B48:L48"/>
    <mergeCell ref="B49:L49"/>
    <mergeCell ref="B50:L50"/>
    <mergeCell ref="B41:C41"/>
    <mergeCell ref="B42:C42"/>
    <mergeCell ref="B43:C43"/>
    <mergeCell ref="B119:B120"/>
    <mergeCell ref="B121:B122"/>
    <mergeCell ref="B125:B126"/>
    <mergeCell ref="B123:B124"/>
    <mergeCell ref="B117:B118"/>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6" zoomScale="80" zoomScaleNormal="80" workbookViewId="0">
      <selection activeCell="C24" sqref="C2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612</v>
      </c>
    </row>
    <row r="20" spans="2:8" ht="13.5" customHeight="1"/>
    <row r="21" spans="2:8" ht="41.1" customHeight="1">
      <c r="B21" s="878" t="s">
        <v>675</v>
      </c>
      <c r="C21" s="878"/>
      <c r="D21" s="878"/>
      <c r="E21" s="878"/>
      <c r="F21" s="878"/>
      <c r="G21" s="878"/>
      <c r="H21" s="878"/>
    </row>
    <row r="23" spans="2:8" s="609" customFormat="1" ht="15.75">
      <c r="B23" s="619" t="s">
        <v>546</v>
      </c>
      <c r="C23" s="619" t="s">
        <v>561</v>
      </c>
      <c r="D23" s="619" t="s">
        <v>545</v>
      </c>
      <c r="E23" s="887" t="s">
        <v>34</v>
      </c>
      <c r="F23" s="888"/>
      <c r="G23" s="887" t="s">
        <v>544</v>
      </c>
      <c r="H23" s="888"/>
    </row>
    <row r="24" spans="2:8">
      <c r="B24" s="608">
        <v>1</v>
      </c>
      <c r="C24" s="644"/>
      <c r="D24" s="607"/>
      <c r="E24" s="883"/>
      <c r="F24" s="884"/>
      <c r="G24" s="885"/>
      <c r="H24" s="886"/>
    </row>
    <row r="25" spans="2:8">
      <c r="B25" s="608">
        <v>2</v>
      </c>
      <c r="C25" s="644"/>
      <c r="D25" s="607"/>
      <c r="E25" s="883"/>
      <c r="F25" s="884"/>
      <c r="G25" s="885"/>
      <c r="H25" s="886"/>
    </row>
    <row r="26" spans="2:8">
      <c r="B26" s="608">
        <v>3</v>
      </c>
      <c r="C26" s="644"/>
      <c r="D26" s="607"/>
      <c r="E26" s="883"/>
      <c r="F26" s="884"/>
      <c r="G26" s="885"/>
      <c r="H26" s="886"/>
    </row>
    <row r="27" spans="2:8">
      <c r="B27" s="608">
        <v>4</v>
      </c>
      <c r="C27" s="644"/>
      <c r="D27" s="607"/>
      <c r="E27" s="883"/>
      <c r="F27" s="884"/>
      <c r="G27" s="885"/>
      <c r="H27" s="886"/>
    </row>
    <row r="28" spans="2:8">
      <c r="B28" s="608">
        <v>5</v>
      </c>
      <c r="C28" s="644"/>
      <c r="D28" s="607"/>
      <c r="E28" s="883"/>
      <c r="F28" s="884"/>
      <c r="G28" s="885"/>
      <c r="H28" s="886"/>
    </row>
    <row r="29" spans="2:8">
      <c r="B29" s="608">
        <v>6</v>
      </c>
      <c r="C29" s="644"/>
      <c r="D29" s="607"/>
      <c r="E29" s="883"/>
      <c r="F29" s="884"/>
      <c r="G29" s="885"/>
      <c r="H29" s="886"/>
    </row>
    <row r="30" spans="2:8">
      <c r="B30" s="608">
        <v>7</v>
      </c>
      <c r="C30" s="644"/>
      <c r="D30" s="607"/>
      <c r="E30" s="883"/>
      <c r="F30" s="884"/>
      <c r="G30" s="885"/>
      <c r="H30" s="886"/>
    </row>
    <row r="31" spans="2:8">
      <c r="B31" s="608">
        <v>8</v>
      </c>
      <c r="C31" s="644"/>
      <c r="D31" s="607"/>
      <c r="E31" s="883"/>
      <c r="F31" s="884"/>
      <c r="G31" s="885"/>
      <c r="H31" s="886"/>
    </row>
    <row r="32" spans="2:8">
      <c r="B32" s="608">
        <v>9</v>
      </c>
      <c r="C32" s="644"/>
      <c r="D32" s="607"/>
      <c r="E32" s="883"/>
      <c r="F32" s="884"/>
      <c r="G32" s="885"/>
      <c r="H32" s="886"/>
    </row>
    <row r="33" spans="2:8">
      <c r="B33" s="608">
        <v>10</v>
      </c>
      <c r="C33" s="644"/>
      <c r="D33" s="607"/>
      <c r="E33" s="883"/>
      <c r="F33" s="884"/>
      <c r="G33" s="885"/>
      <c r="H33" s="886"/>
    </row>
    <row r="34" spans="2:8">
      <c r="B34" s="608" t="s">
        <v>480</v>
      </c>
      <c r="C34" s="644"/>
      <c r="D34" s="607"/>
      <c r="E34" s="883"/>
      <c r="F34" s="884"/>
      <c r="G34" s="885"/>
      <c r="H34" s="886"/>
    </row>
    <row r="36" spans="2:8" ht="30.75" customHeight="1">
      <c r="B36" s="537" t="s">
        <v>608</v>
      </c>
    </row>
    <row r="37" spans="2:8" ht="23.25" customHeight="1">
      <c r="B37" s="568" t="s">
        <v>613</v>
      </c>
      <c r="C37" s="605"/>
      <c r="D37" s="605"/>
      <c r="E37" s="605"/>
      <c r="F37" s="605"/>
      <c r="G37" s="605"/>
      <c r="H37" s="605"/>
    </row>
    <row r="39" spans="2:8" s="90" customFormat="1" ht="15.75">
      <c r="B39" s="619" t="s">
        <v>546</v>
      </c>
      <c r="C39" s="619" t="s">
        <v>561</v>
      </c>
      <c r="D39" s="619" t="s">
        <v>545</v>
      </c>
      <c r="E39" s="887" t="s">
        <v>34</v>
      </c>
      <c r="F39" s="888"/>
      <c r="G39" s="887" t="s">
        <v>544</v>
      </c>
      <c r="H39" s="888"/>
    </row>
    <row r="40" spans="2:8">
      <c r="B40" s="608">
        <v>1</v>
      </c>
      <c r="C40" s="644"/>
      <c r="D40" s="607"/>
      <c r="E40" s="883"/>
      <c r="F40" s="884"/>
      <c r="G40" s="885"/>
      <c r="H40" s="886"/>
    </row>
    <row r="41" spans="2:8">
      <c r="B41" s="608">
        <v>2</v>
      </c>
      <c r="C41" s="644"/>
      <c r="D41" s="607"/>
      <c r="E41" s="883"/>
      <c r="F41" s="884"/>
      <c r="G41" s="885"/>
      <c r="H41" s="886"/>
    </row>
    <row r="42" spans="2:8">
      <c r="B42" s="608">
        <v>3</v>
      </c>
      <c r="C42" s="644"/>
      <c r="D42" s="607"/>
      <c r="E42" s="883"/>
      <c r="F42" s="884"/>
      <c r="G42" s="885"/>
      <c r="H42" s="886"/>
    </row>
    <row r="43" spans="2:8">
      <c r="B43" s="608">
        <v>4</v>
      </c>
      <c r="C43" s="644"/>
      <c r="D43" s="607"/>
      <c r="E43" s="883"/>
      <c r="F43" s="884"/>
      <c r="G43" s="885"/>
      <c r="H43" s="886"/>
    </row>
    <row r="44" spans="2:8">
      <c r="B44" s="608">
        <v>5</v>
      </c>
      <c r="C44" s="644"/>
      <c r="D44" s="607"/>
      <c r="E44" s="883"/>
      <c r="F44" s="884"/>
      <c r="G44" s="885"/>
      <c r="H44" s="886"/>
    </row>
    <row r="45" spans="2:8">
      <c r="B45" s="608">
        <v>6</v>
      </c>
      <c r="C45" s="644"/>
      <c r="D45" s="607"/>
      <c r="E45" s="883"/>
      <c r="F45" s="884"/>
      <c r="G45" s="885"/>
      <c r="H45" s="886"/>
    </row>
    <row r="46" spans="2:8">
      <c r="B46" s="608">
        <v>7</v>
      </c>
      <c r="C46" s="644"/>
      <c r="D46" s="607"/>
      <c r="E46" s="883"/>
      <c r="F46" s="884"/>
      <c r="G46" s="885"/>
      <c r="H46" s="886"/>
    </row>
    <row r="47" spans="2:8">
      <c r="B47" s="608">
        <v>8</v>
      </c>
      <c r="C47" s="644"/>
      <c r="D47" s="607"/>
      <c r="E47" s="883"/>
      <c r="F47" s="884"/>
      <c r="G47" s="885"/>
      <c r="H47" s="886"/>
    </row>
    <row r="48" spans="2:8">
      <c r="B48" s="608">
        <v>9</v>
      </c>
      <c r="C48" s="644"/>
      <c r="D48" s="607"/>
      <c r="E48" s="883"/>
      <c r="F48" s="884"/>
      <c r="G48" s="885"/>
      <c r="H48" s="886"/>
    </row>
    <row r="49" spans="2:8">
      <c r="B49" s="608">
        <v>10</v>
      </c>
      <c r="C49" s="644"/>
      <c r="D49" s="607"/>
      <c r="E49" s="883"/>
      <c r="F49" s="884"/>
      <c r="G49" s="885"/>
      <c r="H49" s="886"/>
    </row>
    <row r="50" spans="2:8">
      <c r="B50" s="608" t="s">
        <v>480</v>
      </c>
      <c r="C50" s="644"/>
      <c r="D50" s="607"/>
      <c r="E50" s="883"/>
      <c r="F50" s="884"/>
      <c r="G50" s="885"/>
      <c r="H50" s="88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43" zoomScale="90" zoomScaleNormal="90" workbookViewId="0">
      <selection activeCell="D21" sqref="D2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889" t="s">
        <v>753</v>
      </c>
      <c r="C11" s="889"/>
      <c r="D11" s="889"/>
      <c r="E11" s="889"/>
      <c r="F11" s="889"/>
      <c r="G11" s="889"/>
      <c r="H11" s="889"/>
      <c r="I11" s="889"/>
      <c r="J11" s="889"/>
      <c r="K11" s="889"/>
      <c r="L11" s="889"/>
      <c r="M11" s="889"/>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50 - 999 kW</v>
      </c>
      <c r="G13" s="243" t="str">
        <f>'1.  LRAMVA Summary'!G52</f>
        <v>General Service 1,000 - 4,999 kW</v>
      </c>
      <c r="H13" s="243" t="str">
        <f>'1.  LRAMVA Summary'!H52</f>
        <v>Sentinel Lighting</v>
      </c>
      <c r="I13" s="243" t="str">
        <f>'1.  LRAMVA Summary'!I52</f>
        <v>Street Lighting</v>
      </c>
      <c r="J13" s="243" t="str">
        <f>'1.  LRAMVA Summary'!J52</f>
        <v>Unmetered Scattered Load</v>
      </c>
      <c r="K13" s="243" t="str">
        <f>'1.  LRAMVA Summary'!K52</f>
        <v>Large Use</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16150633</v>
      </c>
      <c r="D15" s="451">
        <v>4162607</v>
      </c>
      <c r="E15" s="451">
        <v>1601705</v>
      </c>
      <c r="F15" s="451">
        <v>3612342</v>
      </c>
      <c r="G15" s="451">
        <v>2550308</v>
      </c>
      <c r="H15" s="451">
        <v>10058</v>
      </c>
      <c r="I15" s="451">
        <v>146427</v>
      </c>
      <c r="J15" s="451">
        <v>35877</v>
      </c>
      <c r="K15" s="451">
        <v>4031309</v>
      </c>
      <c r="L15" s="451"/>
      <c r="M15" s="451"/>
      <c r="N15" s="451"/>
      <c r="O15" s="451"/>
      <c r="P15" s="452"/>
      <c r="Q15" s="452"/>
    </row>
    <row r="16" spans="2:17" s="456" customFormat="1" ht="15.75" customHeight="1">
      <c r="B16" s="461" t="s">
        <v>28</v>
      </c>
      <c r="C16" s="626">
        <f>SUM(D16:Q16)</f>
        <v>2502</v>
      </c>
      <c r="D16" s="450"/>
      <c r="E16" s="450"/>
      <c r="F16" s="450">
        <v>1126</v>
      </c>
      <c r="G16" s="450">
        <v>607</v>
      </c>
      <c r="H16" s="450">
        <v>3</v>
      </c>
      <c r="I16" s="450">
        <v>44</v>
      </c>
      <c r="J16" s="450"/>
      <c r="K16" s="452">
        <v>722</v>
      </c>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4162607</v>
      </c>
      <c r="E18" s="192">
        <f t="shared" si="0"/>
        <v>1601705</v>
      </c>
      <c r="F18" s="192">
        <f>IF(F14="kw",HLOOKUP(F14,F14:F16,3,FALSE),HLOOKUP(F14,F14:F16,2,FALSE))</f>
        <v>1126</v>
      </c>
      <c r="G18" s="192">
        <f t="shared" ref="G18:Q18" si="1">IF(G14="kw",HLOOKUP(G14,G14:G16,3,FALSE),HLOOKUP(G14,G14:G16,2,FALSE))</f>
        <v>607</v>
      </c>
      <c r="H18" s="192">
        <f t="shared" si="1"/>
        <v>3</v>
      </c>
      <c r="I18" s="192">
        <f t="shared" si="1"/>
        <v>44</v>
      </c>
      <c r="J18" s="192">
        <f t="shared" si="1"/>
        <v>35877</v>
      </c>
      <c r="K18" s="192">
        <f t="shared" si="1"/>
        <v>722</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669</v>
      </c>
      <c r="C20" s="453" t="s">
        <v>759</v>
      </c>
      <c r="D20" s="454"/>
    </row>
    <row r="21" spans="2:17" s="438" customFormat="1" ht="21" customHeight="1">
      <c r="B21" s="460" t="s">
        <v>366</v>
      </c>
      <c r="C21" s="453" t="s">
        <v>760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89" t="s">
        <v>753</v>
      </c>
      <c r="C26" s="889"/>
      <c r="D26" s="889"/>
      <c r="E26" s="889"/>
      <c r="F26" s="889"/>
      <c r="G26" s="889"/>
      <c r="H26" s="889"/>
      <c r="I26" s="889"/>
      <c r="J26" s="889"/>
      <c r="K26" s="889"/>
      <c r="L26" s="889"/>
      <c r="M26" s="889"/>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50 - 999 kW</v>
      </c>
      <c r="G28" s="243" t="str">
        <f>'1.  LRAMVA Summary'!G52</f>
        <v>General Service 1,000 - 4,999 kW</v>
      </c>
      <c r="H28" s="243" t="str">
        <f>'1.  LRAMVA Summary'!H52</f>
        <v>Sentinel Lighting</v>
      </c>
      <c r="I28" s="243" t="str">
        <f>'1.  LRAMVA Summary'!I52</f>
        <v>Street Lighting</v>
      </c>
      <c r="J28" s="243" t="str">
        <f>'1.  LRAMVA Summary'!J52</f>
        <v>Unmetered Scattered Load</v>
      </c>
      <c r="K28" s="243" t="str">
        <f>'1.  LRAMVA Summary'!K52</f>
        <v>Large Use</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669</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89" t="s">
        <v>606</v>
      </c>
      <c r="C40" s="889"/>
      <c r="D40" s="889"/>
      <c r="E40" s="889"/>
      <c r="F40" s="889"/>
      <c r="G40" s="889"/>
      <c r="H40" s="889"/>
      <c r="I40" s="889"/>
      <c r="J40" s="889"/>
      <c r="K40" s="889"/>
      <c r="L40" s="889"/>
      <c r="M40" s="889"/>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603</v>
      </c>
      <c r="D42" s="243" t="str">
        <f>'1.  LRAMVA Summary'!D52</f>
        <v>Residential</v>
      </c>
      <c r="E42" s="243" t="str">
        <f>'1.  LRAMVA Summary'!E52</f>
        <v>GS&lt;50 kW</v>
      </c>
      <c r="F42" s="243" t="str">
        <f>'1.  LRAMVA Summary'!F52</f>
        <v>General Service 50 - 999 kW</v>
      </c>
      <c r="G42" s="243" t="str">
        <f>'1.  LRAMVA Summary'!G52</f>
        <v>General Service 1,000 - 4,999 kW</v>
      </c>
      <c r="H42" s="243" t="str">
        <f>'1.  LRAMVA Summary'!H52</f>
        <v>Sentinel Lighting</v>
      </c>
      <c r="I42" s="243" t="str">
        <f>'1.  LRAMVA Summary'!I52</f>
        <v>Street Lighting</v>
      </c>
      <c r="J42" s="243" t="str">
        <f>'1.  LRAMVA Summary'!J52</f>
        <v>Unmetered Scattered Load</v>
      </c>
      <c r="K42" s="243" t="str">
        <f>'1.  LRAMVA Summary'!K52</f>
        <v>Large Use</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2013</v>
      </c>
      <c r="D46" s="190">
        <f t="shared" ref="D46:Q46" si="5">IF(ISBLANK($C$46),0,IF($C$46=$D$9,HLOOKUP(D43,D14:D18,5,FALSE),HLOOKUP(D43,D29:D33,5,FALSE)))</f>
        <v>4162607</v>
      </c>
      <c r="E46" s="190">
        <f t="shared" si="5"/>
        <v>1601705</v>
      </c>
      <c r="F46" s="190">
        <f t="shared" si="5"/>
        <v>1126</v>
      </c>
      <c r="G46" s="190">
        <f t="shared" si="5"/>
        <v>607</v>
      </c>
      <c r="H46" s="190">
        <f t="shared" si="5"/>
        <v>3</v>
      </c>
      <c r="I46" s="190">
        <f t="shared" si="5"/>
        <v>44</v>
      </c>
      <c r="J46" s="190">
        <f t="shared" si="5"/>
        <v>35877</v>
      </c>
      <c r="K46" s="190">
        <f t="shared" si="5"/>
        <v>722</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2013</v>
      </c>
      <c r="D47" s="190">
        <f t="shared" ref="D47:Q47" si="6">IF(ISBLANK($C$47),0,IF($C$47=$D$9,HLOOKUP(D43,D14:D18,5,FALSE),HLOOKUP(D43,D29:D33,5,FALSE)))</f>
        <v>4162607</v>
      </c>
      <c r="E47" s="190">
        <f t="shared" si="6"/>
        <v>1601705</v>
      </c>
      <c r="F47" s="190">
        <f t="shared" si="6"/>
        <v>1126</v>
      </c>
      <c r="G47" s="190">
        <f t="shared" si="6"/>
        <v>607</v>
      </c>
      <c r="H47" s="190">
        <f t="shared" si="6"/>
        <v>3</v>
      </c>
      <c r="I47" s="190">
        <f t="shared" si="6"/>
        <v>44</v>
      </c>
      <c r="J47" s="190">
        <f t="shared" si="6"/>
        <v>35877</v>
      </c>
      <c r="K47" s="190">
        <f t="shared" si="6"/>
        <v>722</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2013</v>
      </c>
      <c r="D48" s="190">
        <f t="shared" ref="D48:Q48" si="7">IF(ISBLANK($C$48),0,IF($C$48=$D$9,HLOOKUP(D43,D14:D18,5,FALSE),HLOOKUP(D43,D29:D33,5,FALSE)))</f>
        <v>4162607</v>
      </c>
      <c r="E48" s="190">
        <f t="shared" si="7"/>
        <v>1601705</v>
      </c>
      <c r="F48" s="190">
        <f t="shared" si="7"/>
        <v>1126</v>
      </c>
      <c r="G48" s="190">
        <f t="shared" si="7"/>
        <v>607</v>
      </c>
      <c r="H48" s="190">
        <f t="shared" si="7"/>
        <v>3</v>
      </c>
      <c r="I48" s="190">
        <f t="shared" si="7"/>
        <v>44</v>
      </c>
      <c r="J48" s="190">
        <f t="shared" si="7"/>
        <v>35877</v>
      </c>
      <c r="K48" s="190">
        <f t="shared" si="7"/>
        <v>722</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4162607</v>
      </c>
      <c r="E49" s="190">
        <f t="shared" si="8"/>
        <v>1601705</v>
      </c>
      <c r="F49" s="190">
        <f t="shared" si="8"/>
        <v>1126</v>
      </c>
      <c r="G49" s="190">
        <f t="shared" si="8"/>
        <v>607</v>
      </c>
      <c r="H49" s="190">
        <f t="shared" si="8"/>
        <v>3</v>
      </c>
      <c r="I49" s="190">
        <f t="shared" si="8"/>
        <v>44</v>
      </c>
      <c r="J49" s="190">
        <f t="shared" si="8"/>
        <v>35877</v>
      </c>
      <c r="K49" s="190">
        <f t="shared" si="8"/>
        <v>722</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2013</v>
      </c>
      <c r="D50" s="190">
        <f t="shared" ref="D50:I50" si="9">IF(ISBLANK($C$50),0,IF($C$50=$D$9,HLOOKUP(D43,D14:D18,5,FALSE),HLOOKUP(D43,D29:D33,5,FALSE)))</f>
        <v>4162607</v>
      </c>
      <c r="E50" s="190">
        <f t="shared" si="9"/>
        <v>1601705</v>
      </c>
      <c r="F50" s="190">
        <f t="shared" si="9"/>
        <v>1126</v>
      </c>
      <c r="G50" s="190">
        <f t="shared" si="9"/>
        <v>607</v>
      </c>
      <c r="H50" s="190">
        <f t="shared" si="9"/>
        <v>3</v>
      </c>
      <c r="I50" s="190">
        <f t="shared" si="9"/>
        <v>44</v>
      </c>
      <c r="J50" s="190">
        <f t="shared" ref="J50:Q50" si="10">IF(ISBLANK($C$50),0,IF($C$50=$D$9,HLOOKUP(J43,J14:J18,5,FALSE),HLOOKUP(J43,J29:J33,5,FALSE)))</f>
        <v>35877</v>
      </c>
      <c r="K50" s="190">
        <f t="shared" si="10"/>
        <v>722</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2013</v>
      </c>
      <c r="D51" s="190">
        <f t="shared" ref="D51:Q51" si="11">IF(ISBLANK($C$51),0,IF($C$51=$D$9,HLOOKUP(D43,D14:D18,5,FALSE),HLOOKUP(D43,D29:D33,5,FALSE)))</f>
        <v>4162607</v>
      </c>
      <c r="E51" s="190">
        <f t="shared" si="11"/>
        <v>1601705</v>
      </c>
      <c r="F51" s="190">
        <f t="shared" si="11"/>
        <v>1126</v>
      </c>
      <c r="G51" s="190">
        <f t="shared" si="11"/>
        <v>607</v>
      </c>
      <c r="H51" s="190">
        <f t="shared" si="11"/>
        <v>3</v>
      </c>
      <c r="I51" s="190">
        <f t="shared" si="11"/>
        <v>44</v>
      </c>
      <c r="J51" s="190">
        <f t="shared" si="11"/>
        <v>35877</v>
      </c>
      <c r="K51" s="190">
        <f t="shared" si="11"/>
        <v>722</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2013</v>
      </c>
      <c r="D52" s="190">
        <f t="shared" ref="D52:Q52" si="12">IF(ISBLANK($C$52),0,IF($C$52=$D$9,HLOOKUP(D43,D14:D18,5,FALSE),HLOOKUP(D43,D29:D33,5,FALSE)))</f>
        <v>4162607</v>
      </c>
      <c r="E52" s="190">
        <f t="shared" si="12"/>
        <v>1601705</v>
      </c>
      <c r="F52" s="190">
        <f t="shared" si="12"/>
        <v>1126</v>
      </c>
      <c r="G52" s="190">
        <f t="shared" si="12"/>
        <v>607</v>
      </c>
      <c r="H52" s="190">
        <f t="shared" si="12"/>
        <v>3</v>
      </c>
      <c r="I52" s="190">
        <f t="shared" si="12"/>
        <v>44</v>
      </c>
      <c r="J52" s="190">
        <f t="shared" si="12"/>
        <v>35877</v>
      </c>
      <c r="K52" s="190">
        <f t="shared" si="12"/>
        <v>722</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v>2013</v>
      </c>
      <c r="D53" s="190">
        <f t="shared" ref="D53:Q53" si="13">IF(ISBLANK($C$53),0,IF($C$53=$D$9,HLOOKUP(D43,D14:D18,5,FALSE),HLOOKUP(D43,D29:D33,5,FALSE)))</f>
        <v>4162607</v>
      </c>
      <c r="E53" s="190">
        <f t="shared" si="13"/>
        <v>1601705</v>
      </c>
      <c r="F53" s="190">
        <f t="shared" si="13"/>
        <v>1126</v>
      </c>
      <c r="G53" s="190">
        <f t="shared" si="13"/>
        <v>607</v>
      </c>
      <c r="H53" s="190">
        <f t="shared" si="13"/>
        <v>3</v>
      </c>
      <c r="I53" s="190">
        <f t="shared" si="13"/>
        <v>44</v>
      </c>
      <c r="J53" s="190">
        <f t="shared" si="13"/>
        <v>35877</v>
      </c>
      <c r="K53" s="190">
        <f t="shared" si="13"/>
        <v>722</v>
      </c>
      <c r="L53" s="190">
        <f t="shared" si="13"/>
        <v>0</v>
      </c>
      <c r="M53" s="190">
        <f t="shared" si="13"/>
        <v>0</v>
      </c>
      <c r="N53" s="190">
        <f t="shared" si="13"/>
        <v>0</v>
      </c>
      <c r="O53" s="190">
        <f t="shared" si="13"/>
        <v>0</v>
      </c>
      <c r="P53" s="190">
        <f t="shared" si="13"/>
        <v>0</v>
      </c>
      <c r="Q53" s="190">
        <f t="shared" si="13"/>
        <v>0</v>
      </c>
      <c r="R53" s="163"/>
      <c r="AF53" s="163"/>
    </row>
    <row r="54" spans="2:32" s="438" customFormat="1" ht="15.75">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69" activePane="bottomLeft" state="frozen"/>
      <selection pane="bottomLeft" activeCell="N58" sqref="N58"/>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95" t="s">
        <v>171</v>
      </c>
      <c r="C4" s="85" t="s">
        <v>175</v>
      </c>
      <c r="D4" s="85"/>
      <c r="E4" s="49"/>
    </row>
    <row r="5" spans="1:26" s="18" customFormat="1" ht="26.25" hidden="1" customHeight="1" outlineLevel="1" thickBot="1">
      <c r="A5" s="4"/>
      <c r="B5" s="895"/>
      <c r="C5" s="86" t="s">
        <v>172</v>
      </c>
      <c r="D5" s="86"/>
      <c r="E5" s="49"/>
    </row>
    <row r="6" spans="1:26" ht="26.25" hidden="1" customHeight="1" outlineLevel="1" thickBot="1">
      <c r="B6" s="895"/>
      <c r="C6" s="898" t="s">
        <v>551</v>
      </c>
      <c r="D6" s="899"/>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93" t="s">
        <v>614</v>
      </c>
      <c r="C12" s="893"/>
      <c r="D12" s="893"/>
      <c r="E12" s="893"/>
      <c r="F12" s="893"/>
      <c r="G12" s="893"/>
      <c r="H12" s="893"/>
      <c r="I12" s="893"/>
      <c r="J12" s="893"/>
      <c r="K12" s="893"/>
      <c r="L12" s="893"/>
      <c r="M12" s="893"/>
      <c r="N12" s="893"/>
      <c r="O12" s="89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563</v>
      </c>
      <c r="E14" s="472" t="s">
        <v>761</v>
      </c>
      <c r="F14" s="472" t="s">
        <v>762</v>
      </c>
      <c r="G14" s="472" t="s">
        <v>763</v>
      </c>
      <c r="H14" s="472" t="s">
        <v>764</v>
      </c>
      <c r="I14" s="472" t="s">
        <v>765</v>
      </c>
      <c r="J14" s="472" t="s">
        <v>766</v>
      </c>
      <c r="K14" s="472" t="s">
        <v>767</v>
      </c>
      <c r="L14" s="472" t="s">
        <v>768</v>
      </c>
      <c r="M14" s="472" t="s">
        <v>769</v>
      </c>
      <c r="N14" s="472" t="s">
        <v>755</v>
      </c>
      <c r="O14" s="472" t="s">
        <v>564</v>
      </c>
      <c r="P14" s="7"/>
    </row>
    <row r="15" spans="1:26" s="7" customFormat="1" ht="18.75" customHeight="1">
      <c r="B15" s="473" t="s">
        <v>188</v>
      </c>
      <c r="C15" s="896"/>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91"/>
      <c r="D16" s="477"/>
      <c r="E16" s="477"/>
      <c r="F16" s="477"/>
      <c r="G16" s="477">
        <v>4</v>
      </c>
      <c r="H16" s="477">
        <v>4</v>
      </c>
      <c r="I16" s="477">
        <v>4</v>
      </c>
      <c r="J16" s="477">
        <v>4</v>
      </c>
      <c r="K16" s="477">
        <v>4</v>
      </c>
      <c r="L16" s="477">
        <v>4</v>
      </c>
      <c r="M16" s="477">
        <v>4</v>
      </c>
      <c r="N16" s="477">
        <v>10</v>
      </c>
      <c r="O16" s="478"/>
    </row>
    <row r="17" spans="1:15" s="111" customFormat="1" ht="17.25" customHeight="1">
      <c r="B17" s="479" t="s">
        <v>560</v>
      </c>
      <c r="C17" s="897"/>
      <c r="D17" s="112">
        <f>12-D16</f>
        <v>12</v>
      </c>
      <c r="E17" s="112">
        <f>12-E16</f>
        <v>12</v>
      </c>
      <c r="F17" s="112">
        <f t="shared" ref="F17:K17" si="0">12-F16</f>
        <v>12</v>
      </c>
      <c r="G17" s="112">
        <f t="shared" si="0"/>
        <v>8</v>
      </c>
      <c r="H17" s="112">
        <f t="shared" si="0"/>
        <v>8</v>
      </c>
      <c r="I17" s="112">
        <f t="shared" si="0"/>
        <v>8</v>
      </c>
      <c r="J17" s="112">
        <f t="shared" si="0"/>
        <v>8</v>
      </c>
      <c r="K17" s="112">
        <f t="shared" si="0"/>
        <v>8</v>
      </c>
      <c r="L17" s="112">
        <f t="shared" ref="L17:O17" si="1">12-L16</f>
        <v>8</v>
      </c>
      <c r="M17" s="112">
        <f t="shared" si="1"/>
        <v>8</v>
      </c>
      <c r="N17" s="112">
        <f t="shared" si="1"/>
        <v>2</v>
      </c>
      <c r="O17" s="113">
        <f t="shared" si="1"/>
        <v>12</v>
      </c>
    </row>
    <row r="18" spans="1:15" s="7" customFormat="1" ht="17.25" customHeight="1">
      <c r="B18" s="480" t="str">
        <f>'1.  LRAMVA Summary'!B29</f>
        <v>Residential</v>
      </c>
      <c r="C18" s="890" t="str">
        <f>'2. LRAMVA Threshold'!D43</f>
        <v>kWh</v>
      </c>
      <c r="D18" s="46"/>
      <c r="E18" s="813">
        <v>1.8599999999999998E-2</v>
      </c>
      <c r="F18" s="813">
        <v>1.8800000000000001E-2</v>
      </c>
      <c r="G18" s="813">
        <v>2.1100000000000001E-2</v>
      </c>
      <c r="H18" s="813">
        <v>2.1399999999999999E-2</v>
      </c>
      <c r="I18" s="813">
        <v>2.1700000000000001E-2</v>
      </c>
      <c r="J18" s="813">
        <v>1.66E-2</v>
      </c>
      <c r="K18" s="813">
        <v>1.1299999999999999E-2</v>
      </c>
      <c r="L18" s="813">
        <v>5.7999999999999996E-3</v>
      </c>
      <c r="M18" s="813">
        <v>0</v>
      </c>
      <c r="N18" s="813">
        <v>0</v>
      </c>
      <c r="O18" s="69"/>
    </row>
    <row r="19" spans="1:15" s="7" customFormat="1" ht="15" customHeight="1" outlineLevel="1">
      <c r="B19" s="536" t="s">
        <v>511</v>
      </c>
      <c r="C19" s="891"/>
      <c r="D19" s="46"/>
      <c r="E19" s="46"/>
      <c r="F19" s="46"/>
      <c r="G19" s="46"/>
      <c r="H19" s="46"/>
      <c r="I19" s="46"/>
      <c r="J19" s="46"/>
      <c r="K19" s="46"/>
      <c r="L19" s="46"/>
      <c r="M19" s="46"/>
      <c r="N19" s="46"/>
      <c r="O19" s="69"/>
    </row>
    <row r="20" spans="1:15" s="7" customFormat="1" ht="15" customHeight="1" outlineLevel="1">
      <c r="B20" s="536" t="s">
        <v>512</v>
      </c>
      <c r="C20" s="891"/>
      <c r="D20" s="46"/>
      <c r="E20" s="46"/>
      <c r="F20" s="46"/>
      <c r="G20" s="46"/>
      <c r="H20" s="46"/>
      <c r="I20" s="46"/>
      <c r="J20" s="46"/>
      <c r="K20" s="46"/>
      <c r="L20" s="46"/>
      <c r="M20" s="46"/>
      <c r="N20" s="46"/>
      <c r="O20" s="69"/>
    </row>
    <row r="21" spans="1:15" s="7" customFormat="1" ht="15" customHeight="1" outlineLevel="1">
      <c r="B21" s="536" t="s">
        <v>490</v>
      </c>
      <c r="C21" s="891"/>
      <c r="D21" s="46"/>
      <c r="E21" s="46"/>
      <c r="F21" s="46"/>
      <c r="G21" s="46"/>
      <c r="H21" s="46"/>
      <c r="I21" s="46"/>
      <c r="J21" s="46"/>
      <c r="K21" s="46"/>
      <c r="L21" s="46"/>
      <c r="M21" s="46"/>
      <c r="N21" s="46"/>
      <c r="O21" s="69"/>
    </row>
    <row r="22" spans="1:15" s="7" customFormat="1" ht="14.25" customHeight="1">
      <c r="B22" s="536" t="s">
        <v>513</v>
      </c>
      <c r="C22" s="892"/>
      <c r="D22" s="65">
        <f>SUM(D18:D21)</f>
        <v>0</v>
      </c>
      <c r="E22" s="65">
        <f>SUM(E18:E21)</f>
        <v>1.8599999999999998E-2</v>
      </c>
      <c r="F22" s="65">
        <f>SUM(F18:F21)</f>
        <v>1.8800000000000001E-2</v>
      </c>
      <c r="G22" s="65">
        <f t="shared" ref="G22:N22" si="2">SUM(G18:G21)</f>
        <v>2.1100000000000001E-2</v>
      </c>
      <c r="H22" s="65">
        <f t="shared" si="2"/>
        <v>2.1399999999999999E-2</v>
      </c>
      <c r="I22" s="65">
        <f t="shared" si="2"/>
        <v>2.1700000000000001E-2</v>
      </c>
      <c r="J22" s="65">
        <f t="shared" si="2"/>
        <v>1.66E-2</v>
      </c>
      <c r="K22" s="65">
        <f t="shared" si="2"/>
        <v>1.1299999999999999E-2</v>
      </c>
      <c r="L22" s="65">
        <f t="shared" si="2"/>
        <v>5.7999999999999996E-3</v>
      </c>
      <c r="M22" s="65">
        <f t="shared" si="2"/>
        <v>0</v>
      </c>
      <c r="N22" s="65">
        <f t="shared" si="2"/>
        <v>0</v>
      </c>
      <c r="O22" s="76"/>
    </row>
    <row r="23" spans="1:15" s="63" customFormat="1">
      <c r="A23" s="62"/>
      <c r="B23" s="492" t="s">
        <v>514</v>
      </c>
      <c r="C23" s="482"/>
      <c r="D23" s="483"/>
      <c r="E23" s="484">
        <f>ROUND(SUM(D22*E16+E22*E17)/12,4)</f>
        <v>1.8599999999999998E-2</v>
      </c>
      <c r="F23" s="484">
        <f>ROUND(SUM(E22*F16+F22*F17)/12,4)</f>
        <v>1.8800000000000001E-2</v>
      </c>
      <c r="G23" s="484">
        <f>ROUND(SUM(F22*G16+G22*G17)/12,4)</f>
        <v>2.0299999999999999E-2</v>
      </c>
      <c r="H23" s="484">
        <f>ROUND(SUM(G22*H16+H22*H17)/12,4)</f>
        <v>2.1299999999999999E-2</v>
      </c>
      <c r="I23" s="484">
        <f>ROUND(SUM(H22*I16+I22*I17)/12,4)</f>
        <v>2.1600000000000001E-2</v>
      </c>
      <c r="J23" s="484">
        <f t="shared" ref="J23:N23" si="3">ROUND(SUM(I22*J16+J22*J17)/12,4)</f>
        <v>1.83E-2</v>
      </c>
      <c r="K23" s="484">
        <f t="shared" si="3"/>
        <v>1.3100000000000001E-2</v>
      </c>
      <c r="L23" s="484">
        <f t="shared" si="3"/>
        <v>7.6E-3</v>
      </c>
      <c r="M23" s="484">
        <f t="shared" si="3"/>
        <v>1.9E-3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90" t="str">
        <f>'2. LRAMVA Threshold'!E43</f>
        <v>kWh</v>
      </c>
      <c r="D25" s="46"/>
      <c r="E25" s="814">
        <v>1.6899999999999998E-2</v>
      </c>
      <c r="F25" s="814">
        <v>1.66E-2</v>
      </c>
      <c r="G25" s="814">
        <v>1.8599999999999998E-2</v>
      </c>
      <c r="H25" s="814">
        <v>1.89E-2</v>
      </c>
      <c r="I25" s="814">
        <v>1.9099999999999999E-2</v>
      </c>
      <c r="J25" s="814">
        <v>1.9400000000000001E-2</v>
      </c>
      <c r="K25" s="814">
        <v>1.9699999999999999E-2</v>
      </c>
      <c r="L25" s="814">
        <v>1.9900000000000001E-2</v>
      </c>
      <c r="M25" s="814">
        <v>2.01E-2</v>
      </c>
      <c r="N25" s="814">
        <v>2.0400000000000001E-2</v>
      </c>
      <c r="O25" s="69"/>
    </row>
    <row r="26" spans="1:15" s="18" customFormat="1" outlineLevel="1">
      <c r="A26" s="4"/>
      <c r="B26" s="536" t="s">
        <v>511</v>
      </c>
      <c r="C26" s="891"/>
      <c r="D26" s="46"/>
      <c r="E26" s="46"/>
      <c r="F26" s="46"/>
      <c r="G26" s="46"/>
      <c r="H26" s="46"/>
      <c r="I26" s="46"/>
      <c r="J26" s="46"/>
      <c r="K26" s="46"/>
      <c r="L26" s="46"/>
      <c r="M26" s="46"/>
      <c r="N26" s="46"/>
      <c r="O26" s="69"/>
    </row>
    <row r="27" spans="1:15" s="18" customFormat="1" outlineLevel="1">
      <c r="A27" s="4"/>
      <c r="B27" s="536" t="s">
        <v>512</v>
      </c>
      <c r="C27" s="891"/>
      <c r="D27" s="46"/>
      <c r="E27" s="46"/>
      <c r="F27" s="46"/>
      <c r="G27" s="46"/>
      <c r="H27" s="46"/>
      <c r="I27" s="46"/>
      <c r="J27" s="46"/>
      <c r="K27" s="46"/>
      <c r="L27" s="46"/>
      <c r="M27" s="46"/>
      <c r="N27" s="46"/>
      <c r="O27" s="69"/>
    </row>
    <row r="28" spans="1:15" s="18" customFormat="1" outlineLevel="1">
      <c r="A28" s="4"/>
      <c r="B28" s="536" t="s">
        <v>490</v>
      </c>
      <c r="C28" s="891"/>
      <c r="D28" s="46"/>
      <c r="E28" s="46"/>
      <c r="F28" s="46"/>
      <c r="G28" s="46"/>
      <c r="H28" s="46"/>
      <c r="I28" s="46"/>
      <c r="J28" s="46"/>
      <c r="K28" s="46"/>
      <c r="L28" s="46"/>
      <c r="M28" s="46"/>
      <c r="N28" s="46"/>
      <c r="O28" s="69"/>
    </row>
    <row r="29" spans="1:15" s="18" customFormat="1">
      <c r="A29" s="4"/>
      <c r="B29" s="536" t="s">
        <v>513</v>
      </c>
      <c r="C29" s="892"/>
      <c r="D29" s="65">
        <f>SUM(D25:D28)</f>
        <v>0</v>
      </c>
      <c r="E29" s="65">
        <f t="shared" ref="E29:N29" si="4">SUM(E25:E28)</f>
        <v>1.6899999999999998E-2</v>
      </c>
      <c r="F29" s="65">
        <f t="shared" si="4"/>
        <v>1.66E-2</v>
      </c>
      <c r="G29" s="65">
        <f t="shared" si="4"/>
        <v>1.8599999999999998E-2</v>
      </c>
      <c r="H29" s="65">
        <f t="shared" si="4"/>
        <v>1.89E-2</v>
      </c>
      <c r="I29" s="65">
        <f t="shared" si="4"/>
        <v>1.9099999999999999E-2</v>
      </c>
      <c r="J29" s="65">
        <f t="shared" si="4"/>
        <v>1.9400000000000001E-2</v>
      </c>
      <c r="K29" s="65">
        <f t="shared" si="4"/>
        <v>1.9699999999999999E-2</v>
      </c>
      <c r="L29" s="65">
        <f t="shared" si="4"/>
        <v>1.9900000000000001E-2</v>
      </c>
      <c r="M29" s="65">
        <f t="shared" si="4"/>
        <v>2.01E-2</v>
      </c>
      <c r="N29" s="65">
        <f t="shared" si="4"/>
        <v>2.0400000000000001E-2</v>
      </c>
      <c r="O29" s="76"/>
    </row>
    <row r="30" spans="1:15" s="18" customFormat="1">
      <c r="A30" s="4"/>
      <c r="B30" s="492" t="s">
        <v>514</v>
      </c>
      <c r="C30" s="488"/>
      <c r="D30" s="71"/>
      <c r="E30" s="484">
        <f>ROUND(SUM(D29*E16+E29*E17)/12,4)</f>
        <v>1.6899999999999998E-2</v>
      </c>
      <c r="F30" s="484">
        <f t="shared" ref="F30:M30" si="5">ROUND(SUM(E29*F16+F29*F17)/12,4)</f>
        <v>1.66E-2</v>
      </c>
      <c r="G30" s="484">
        <f t="shared" si="5"/>
        <v>1.7899999999999999E-2</v>
      </c>
      <c r="H30" s="484">
        <f t="shared" si="5"/>
        <v>1.8800000000000001E-2</v>
      </c>
      <c r="I30" s="484">
        <f t="shared" si="5"/>
        <v>1.9E-2</v>
      </c>
      <c r="J30" s="484">
        <f>ROUND(SUM(I29*J16+J29*J17)/12,4)</f>
        <v>1.9300000000000001E-2</v>
      </c>
      <c r="K30" s="484">
        <f t="shared" si="5"/>
        <v>1.9599999999999999E-2</v>
      </c>
      <c r="L30" s="484">
        <f t="shared" si="5"/>
        <v>1.9800000000000002E-2</v>
      </c>
      <c r="M30" s="484">
        <f t="shared" si="5"/>
        <v>0.02</v>
      </c>
      <c r="N30" s="484">
        <f>ROUND(SUM(M29*N16+N29*N17)/12,4)</f>
        <v>2.0199999999999999E-2</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General Service 50 - 999 kW</v>
      </c>
      <c r="C32" s="890" t="str">
        <f>'2. LRAMVA Threshold'!F43</f>
        <v>kW</v>
      </c>
      <c r="D32" s="46"/>
      <c r="E32" s="815">
        <v>3.5306000000000002</v>
      </c>
      <c r="F32" s="815">
        <v>3.5617000000000001</v>
      </c>
      <c r="G32" s="815">
        <v>4.1269</v>
      </c>
      <c r="H32" s="815">
        <v>4.1847000000000003</v>
      </c>
      <c r="I32" s="815">
        <v>4.2390999999999996</v>
      </c>
      <c r="J32" s="815">
        <v>4.3154000000000003</v>
      </c>
      <c r="K32" s="815">
        <v>4.3844000000000003</v>
      </c>
      <c r="L32" s="815">
        <v>4.4238999999999997</v>
      </c>
      <c r="M32" s="815">
        <v>4.4770000000000003</v>
      </c>
      <c r="N32" s="815">
        <v>4.5530999999999997</v>
      </c>
      <c r="O32" s="69"/>
    </row>
    <row r="33" spans="1:15" s="18" customFormat="1" outlineLevel="1">
      <c r="A33" s="4"/>
      <c r="B33" s="536" t="s">
        <v>511</v>
      </c>
      <c r="C33" s="891"/>
      <c r="D33" s="46"/>
      <c r="E33" s="46"/>
      <c r="F33" s="46"/>
      <c r="G33" s="46"/>
      <c r="H33" s="46"/>
      <c r="I33" s="46"/>
      <c r="J33" s="46"/>
      <c r="K33" s="46"/>
      <c r="L33" s="46"/>
      <c r="M33" s="46"/>
      <c r="N33" s="46"/>
      <c r="O33" s="69"/>
    </row>
    <row r="34" spans="1:15" s="18" customFormat="1" outlineLevel="1">
      <c r="A34" s="4"/>
      <c r="B34" s="536" t="s">
        <v>512</v>
      </c>
      <c r="C34" s="891"/>
      <c r="D34" s="46"/>
      <c r="E34" s="46"/>
      <c r="F34" s="46"/>
      <c r="G34" s="46"/>
      <c r="H34" s="46"/>
      <c r="I34" s="46"/>
      <c r="J34" s="46"/>
      <c r="K34" s="46"/>
      <c r="L34" s="46"/>
      <c r="M34" s="46"/>
      <c r="N34" s="46"/>
      <c r="O34" s="69"/>
    </row>
    <row r="35" spans="1:15" s="18" customFormat="1" outlineLevel="1">
      <c r="A35" s="4"/>
      <c r="B35" s="536" t="s">
        <v>490</v>
      </c>
      <c r="C35" s="891"/>
      <c r="D35" s="46"/>
      <c r="E35" s="46"/>
      <c r="F35" s="46"/>
      <c r="G35" s="46"/>
      <c r="H35" s="46"/>
      <c r="I35" s="46"/>
      <c r="J35" s="46"/>
      <c r="K35" s="46"/>
      <c r="L35" s="46"/>
      <c r="M35" s="46"/>
      <c r="N35" s="46"/>
      <c r="O35" s="69"/>
    </row>
    <row r="36" spans="1:15" s="18" customFormat="1">
      <c r="A36" s="4"/>
      <c r="B36" s="536" t="s">
        <v>513</v>
      </c>
      <c r="C36" s="892"/>
      <c r="D36" s="65">
        <f>SUM(D32:D35)</f>
        <v>0</v>
      </c>
      <c r="E36" s="65">
        <f>SUM(E32:E35)</f>
        <v>3.5306000000000002</v>
      </c>
      <c r="F36" s="65">
        <f t="shared" ref="F36:M36" si="6">SUM(F32:F35)</f>
        <v>3.5617000000000001</v>
      </c>
      <c r="G36" s="65">
        <f t="shared" si="6"/>
        <v>4.1269</v>
      </c>
      <c r="H36" s="65">
        <f t="shared" si="6"/>
        <v>4.1847000000000003</v>
      </c>
      <c r="I36" s="65">
        <f t="shared" si="6"/>
        <v>4.2390999999999996</v>
      </c>
      <c r="J36" s="65">
        <f t="shared" si="6"/>
        <v>4.3154000000000003</v>
      </c>
      <c r="K36" s="65">
        <f t="shared" si="6"/>
        <v>4.3844000000000003</v>
      </c>
      <c r="L36" s="65">
        <f t="shared" si="6"/>
        <v>4.4238999999999997</v>
      </c>
      <c r="M36" s="65">
        <f t="shared" si="6"/>
        <v>4.4770000000000003</v>
      </c>
      <c r="N36" s="65">
        <f>SUM(N32:N35)</f>
        <v>4.5530999999999997</v>
      </c>
      <c r="O36" s="76"/>
    </row>
    <row r="37" spans="1:15" s="18" customFormat="1">
      <c r="A37" s="4"/>
      <c r="B37" s="492" t="s">
        <v>514</v>
      </c>
      <c r="C37" s="488"/>
      <c r="D37" s="71"/>
      <c r="E37" s="484">
        <f t="shared" ref="E37:N37" si="7">ROUND(SUM(D36*E16+E36*E17)/12,4)</f>
        <v>3.5306000000000002</v>
      </c>
      <c r="F37" s="484">
        <f t="shared" si="7"/>
        <v>3.5617000000000001</v>
      </c>
      <c r="G37" s="484">
        <f t="shared" si="7"/>
        <v>3.9384999999999999</v>
      </c>
      <c r="H37" s="484">
        <f t="shared" si="7"/>
        <v>4.1654</v>
      </c>
      <c r="I37" s="484">
        <f t="shared" si="7"/>
        <v>4.2210000000000001</v>
      </c>
      <c r="J37" s="484">
        <f t="shared" si="7"/>
        <v>4.29</v>
      </c>
      <c r="K37" s="484">
        <f t="shared" si="7"/>
        <v>4.3613999999999997</v>
      </c>
      <c r="L37" s="484">
        <f t="shared" si="7"/>
        <v>4.4107000000000003</v>
      </c>
      <c r="M37" s="484">
        <f t="shared" si="7"/>
        <v>4.4592999999999998</v>
      </c>
      <c r="N37" s="484">
        <f t="shared" si="7"/>
        <v>4.4897</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General Service 1,000 - 4,999 kW</v>
      </c>
      <c r="C39" s="890" t="str">
        <f>'2. LRAMVA Threshold'!G43</f>
        <v>kW</v>
      </c>
      <c r="D39" s="46"/>
      <c r="E39" s="816">
        <v>1.2678</v>
      </c>
      <c r="F39" s="816">
        <v>1.2789999999999999</v>
      </c>
      <c r="G39" s="816">
        <v>1.6835</v>
      </c>
      <c r="H39" s="816">
        <v>1.7071000000000001</v>
      </c>
      <c r="I39" s="816">
        <v>1.7293000000000001</v>
      </c>
      <c r="J39" s="816">
        <v>1.7604</v>
      </c>
      <c r="K39" s="816">
        <v>1.7886</v>
      </c>
      <c r="L39" s="816">
        <v>1.8047</v>
      </c>
      <c r="M39" s="816">
        <v>1.8264</v>
      </c>
      <c r="N39" s="816">
        <v>1.8573999999999999</v>
      </c>
      <c r="O39" s="69"/>
    </row>
    <row r="40" spans="1:15" s="18" customFormat="1" outlineLevel="1">
      <c r="A40" s="4"/>
      <c r="B40" s="536" t="s">
        <v>511</v>
      </c>
      <c r="C40" s="891"/>
      <c r="D40" s="46"/>
      <c r="E40" s="46"/>
      <c r="F40" s="46"/>
      <c r="G40" s="46"/>
      <c r="H40" s="46"/>
      <c r="I40" s="46"/>
      <c r="J40" s="46"/>
      <c r="K40" s="46"/>
      <c r="L40" s="46"/>
      <c r="M40" s="46"/>
      <c r="N40" s="46"/>
      <c r="O40" s="69"/>
    </row>
    <row r="41" spans="1:15" s="18" customFormat="1" outlineLevel="1">
      <c r="A41" s="4"/>
      <c r="B41" s="536" t="s">
        <v>512</v>
      </c>
      <c r="C41" s="891"/>
      <c r="D41" s="46"/>
      <c r="E41" s="46"/>
      <c r="F41" s="46"/>
      <c r="G41" s="46"/>
      <c r="H41" s="46"/>
      <c r="I41" s="46"/>
      <c r="J41" s="46"/>
      <c r="K41" s="46"/>
      <c r="L41" s="46"/>
      <c r="M41" s="46"/>
      <c r="N41" s="46"/>
      <c r="O41" s="69"/>
    </row>
    <row r="42" spans="1:15" s="18" customFormat="1" outlineLevel="1">
      <c r="A42" s="4"/>
      <c r="B42" s="536" t="s">
        <v>490</v>
      </c>
      <c r="C42" s="891"/>
      <c r="D42" s="46"/>
      <c r="E42" s="46"/>
      <c r="F42" s="46"/>
      <c r="G42" s="46"/>
      <c r="H42" s="46"/>
      <c r="I42" s="46"/>
      <c r="J42" s="46"/>
      <c r="K42" s="46"/>
      <c r="L42" s="46"/>
      <c r="M42" s="46"/>
      <c r="N42" s="46"/>
      <c r="O42" s="69"/>
    </row>
    <row r="43" spans="1:15" s="18" customFormat="1">
      <c r="A43" s="4"/>
      <c r="B43" s="536" t="s">
        <v>513</v>
      </c>
      <c r="C43" s="892"/>
      <c r="D43" s="65">
        <f>SUM(D39:D42)</f>
        <v>0</v>
      </c>
      <c r="E43" s="65">
        <f t="shared" ref="E43:N43" si="8">SUM(E39:E42)</f>
        <v>1.2678</v>
      </c>
      <c r="F43" s="65">
        <f t="shared" si="8"/>
        <v>1.2789999999999999</v>
      </c>
      <c r="G43" s="65">
        <f t="shared" si="8"/>
        <v>1.6835</v>
      </c>
      <c r="H43" s="65">
        <f t="shared" si="8"/>
        <v>1.7071000000000001</v>
      </c>
      <c r="I43" s="65">
        <f t="shared" si="8"/>
        <v>1.7293000000000001</v>
      </c>
      <c r="J43" s="65">
        <f t="shared" si="8"/>
        <v>1.7604</v>
      </c>
      <c r="K43" s="65">
        <f t="shared" si="8"/>
        <v>1.7886</v>
      </c>
      <c r="L43" s="65">
        <f t="shared" si="8"/>
        <v>1.8047</v>
      </c>
      <c r="M43" s="65">
        <f t="shared" si="8"/>
        <v>1.8264</v>
      </c>
      <c r="N43" s="65">
        <f t="shared" si="8"/>
        <v>1.8573999999999999</v>
      </c>
      <c r="O43" s="76"/>
    </row>
    <row r="44" spans="1:15" s="14" customFormat="1">
      <c r="A44" s="72"/>
      <c r="B44" s="492" t="s">
        <v>514</v>
      </c>
      <c r="C44" s="488"/>
      <c r="D44" s="71"/>
      <c r="E44" s="484">
        <f t="shared" ref="E44:N44" si="9">ROUND(SUM(D43*E16+E43*E17)/12,4)</f>
        <v>1.2678</v>
      </c>
      <c r="F44" s="484">
        <f t="shared" si="9"/>
        <v>1.2789999999999999</v>
      </c>
      <c r="G44" s="484">
        <f t="shared" si="9"/>
        <v>1.5487</v>
      </c>
      <c r="H44" s="484">
        <f t="shared" si="9"/>
        <v>1.6992</v>
      </c>
      <c r="I44" s="484">
        <f t="shared" si="9"/>
        <v>1.7219</v>
      </c>
      <c r="J44" s="484">
        <f t="shared" si="9"/>
        <v>1.75</v>
      </c>
      <c r="K44" s="484">
        <f t="shared" si="9"/>
        <v>1.7791999999999999</v>
      </c>
      <c r="L44" s="484">
        <f t="shared" si="9"/>
        <v>1.7992999999999999</v>
      </c>
      <c r="M44" s="484">
        <f t="shared" si="9"/>
        <v>1.8191999999999999</v>
      </c>
      <c r="N44" s="484">
        <f t="shared" si="9"/>
        <v>1.8315999999999999</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Sentinel Lighting</v>
      </c>
      <c r="C46" s="890" t="str">
        <f>'2. LRAMVA Threshold'!H43</f>
        <v>kW</v>
      </c>
      <c r="D46" s="46"/>
      <c r="E46" s="817">
        <v>18.985900000000001</v>
      </c>
      <c r="F46" s="817">
        <v>22.629899999999999</v>
      </c>
      <c r="G46" s="817">
        <v>25.384499999999999</v>
      </c>
      <c r="H46" s="817">
        <v>25.739899999999999</v>
      </c>
      <c r="I46" s="817">
        <v>26.0745</v>
      </c>
      <c r="J46" s="817">
        <v>26.543800000000001</v>
      </c>
      <c r="K46" s="817">
        <v>26.968499999999999</v>
      </c>
      <c r="L46" s="817">
        <v>27.211200000000002</v>
      </c>
      <c r="M46" s="817">
        <v>27.537700000000001</v>
      </c>
      <c r="N46" s="817">
        <v>28.005800000000001</v>
      </c>
      <c r="O46" s="69"/>
    </row>
    <row r="47" spans="1:15" s="18" customFormat="1" outlineLevel="1">
      <c r="A47" s="4"/>
      <c r="B47" s="536" t="s">
        <v>511</v>
      </c>
      <c r="C47" s="891"/>
      <c r="D47" s="46"/>
      <c r="E47" s="46"/>
      <c r="F47" s="46"/>
      <c r="G47" s="46"/>
      <c r="H47" s="46"/>
      <c r="I47" s="46"/>
      <c r="J47" s="46"/>
      <c r="K47" s="46"/>
      <c r="L47" s="46"/>
      <c r="M47" s="46"/>
      <c r="N47" s="46"/>
      <c r="O47" s="69"/>
    </row>
    <row r="48" spans="1:15" s="18" customFormat="1" outlineLevel="1">
      <c r="A48" s="4"/>
      <c r="B48" s="536" t="s">
        <v>512</v>
      </c>
      <c r="C48" s="891"/>
      <c r="D48" s="46"/>
      <c r="E48" s="46"/>
      <c r="F48" s="46"/>
      <c r="G48" s="46"/>
      <c r="H48" s="46"/>
      <c r="I48" s="46"/>
      <c r="J48" s="46"/>
      <c r="K48" s="46"/>
      <c r="L48" s="46"/>
      <c r="M48" s="46"/>
      <c r="N48" s="46"/>
      <c r="O48" s="69"/>
    </row>
    <row r="49" spans="1:15" s="18" customFormat="1" outlineLevel="1">
      <c r="A49" s="4"/>
      <c r="B49" s="536" t="s">
        <v>490</v>
      </c>
      <c r="C49" s="891"/>
      <c r="D49" s="46"/>
      <c r="E49" s="46"/>
      <c r="F49" s="46"/>
      <c r="G49" s="46"/>
      <c r="H49" s="46"/>
      <c r="I49" s="46"/>
      <c r="J49" s="46"/>
      <c r="K49" s="46"/>
      <c r="L49" s="46"/>
      <c r="M49" s="46"/>
      <c r="N49" s="46"/>
      <c r="O49" s="69"/>
    </row>
    <row r="50" spans="1:15" s="18" customFormat="1">
      <c r="A50" s="4"/>
      <c r="B50" s="536" t="s">
        <v>513</v>
      </c>
      <c r="C50" s="892"/>
      <c r="D50" s="65">
        <f>SUM(D46:D49)</f>
        <v>0</v>
      </c>
      <c r="E50" s="65">
        <f t="shared" ref="E50:N50" si="10">SUM(E46:E49)</f>
        <v>18.985900000000001</v>
      </c>
      <c r="F50" s="65">
        <f t="shared" si="10"/>
        <v>22.629899999999999</v>
      </c>
      <c r="G50" s="65">
        <f t="shared" si="10"/>
        <v>25.384499999999999</v>
      </c>
      <c r="H50" s="65">
        <f t="shared" si="10"/>
        <v>25.739899999999999</v>
      </c>
      <c r="I50" s="65">
        <f t="shared" si="10"/>
        <v>26.0745</v>
      </c>
      <c r="J50" s="65">
        <f t="shared" si="10"/>
        <v>26.543800000000001</v>
      </c>
      <c r="K50" s="65">
        <f t="shared" si="10"/>
        <v>26.968499999999999</v>
      </c>
      <c r="L50" s="65">
        <f t="shared" si="10"/>
        <v>27.211200000000002</v>
      </c>
      <c r="M50" s="65">
        <f t="shared" si="10"/>
        <v>27.537700000000001</v>
      </c>
      <c r="N50" s="65">
        <f t="shared" si="10"/>
        <v>28.005800000000001</v>
      </c>
      <c r="O50" s="76"/>
    </row>
    <row r="51" spans="1:15" s="14" customFormat="1">
      <c r="A51" s="72"/>
      <c r="B51" s="492" t="s">
        <v>514</v>
      </c>
      <c r="C51" s="488"/>
      <c r="D51" s="71"/>
      <c r="E51" s="484">
        <f t="shared" ref="E51:N51" si="11">ROUND(SUM(D50*E16+E50*E17)/12,4)</f>
        <v>18.985900000000001</v>
      </c>
      <c r="F51" s="484">
        <f t="shared" si="11"/>
        <v>22.629899999999999</v>
      </c>
      <c r="G51" s="484">
        <f t="shared" si="11"/>
        <v>24.4663</v>
      </c>
      <c r="H51" s="484">
        <f t="shared" si="11"/>
        <v>25.621400000000001</v>
      </c>
      <c r="I51" s="484">
        <f t="shared" si="11"/>
        <v>25.963000000000001</v>
      </c>
      <c r="J51" s="484">
        <f t="shared" si="11"/>
        <v>26.3874</v>
      </c>
      <c r="K51" s="484">
        <f t="shared" si="11"/>
        <v>26.826899999999998</v>
      </c>
      <c r="L51" s="484">
        <f t="shared" si="11"/>
        <v>27.130299999999998</v>
      </c>
      <c r="M51" s="484">
        <f t="shared" si="11"/>
        <v>27.428899999999999</v>
      </c>
      <c r="N51" s="484">
        <f t="shared" si="11"/>
        <v>27.6157</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Street Lighting</v>
      </c>
      <c r="C53" s="890" t="str">
        <f>'2. LRAMVA Threshold'!I43</f>
        <v>kW</v>
      </c>
      <c r="D53" s="46"/>
      <c r="E53" s="818">
        <v>14.468400000000001</v>
      </c>
      <c r="F53" s="818">
        <v>16.551200000000001</v>
      </c>
      <c r="G53" s="818">
        <v>18.565899999999999</v>
      </c>
      <c r="H53" s="818">
        <v>18.825800000000001</v>
      </c>
      <c r="I53" s="818">
        <v>19.070499999999999</v>
      </c>
      <c r="J53" s="818">
        <v>19.413799999999998</v>
      </c>
      <c r="K53" s="818">
        <v>19.724399999999999</v>
      </c>
      <c r="L53" s="818">
        <v>19.901900000000001</v>
      </c>
      <c r="M53" s="818">
        <v>20.140699999999999</v>
      </c>
      <c r="N53" s="818">
        <v>20.4831</v>
      </c>
      <c r="O53" s="69"/>
    </row>
    <row r="54" spans="1:15" s="18" customFormat="1" outlineLevel="1">
      <c r="A54" s="4"/>
      <c r="B54" s="536" t="s">
        <v>511</v>
      </c>
      <c r="C54" s="891"/>
      <c r="D54" s="46"/>
      <c r="E54" s="46"/>
      <c r="F54" s="46"/>
      <c r="G54" s="46"/>
      <c r="H54" s="46"/>
      <c r="I54" s="46"/>
      <c r="J54" s="46"/>
      <c r="K54" s="46"/>
      <c r="L54" s="46"/>
      <c r="M54" s="46"/>
      <c r="N54" s="46"/>
      <c r="O54" s="69"/>
    </row>
    <row r="55" spans="1:15" s="18" customFormat="1" outlineLevel="1">
      <c r="A55" s="4"/>
      <c r="B55" s="536" t="s">
        <v>512</v>
      </c>
      <c r="C55" s="891"/>
      <c r="D55" s="46"/>
      <c r="E55" s="46"/>
      <c r="F55" s="46"/>
      <c r="G55" s="46"/>
      <c r="H55" s="46"/>
      <c r="I55" s="46"/>
      <c r="J55" s="46"/>
      <c r="K55" s="46"/>
      <c r="L55" s="46"/>
      <c r="M55" s="46"/>
      <c r="N55" s="46"/>
      <c r="O55" s="69"/>
    </row>
    <row r="56" spans="1:15" s="18" customFormat="1" outlineLevel="1">
      <c r="A56" s="4"/>
      <c r="B56" s="536" t="s">
        <v>490</v>
      </c>
      <c r="C56" s="891"/>
      <c r="D56" s="46"/>
      <c r="E56" s="46"/>
      <c r="F56" s="46"/>
      <c r="G56" s="46"/>
      <c r="H56" s="46"/>
      <c r="I56" s="46"/>
      <c r="J56" s="46"/>
      <c r="K56" s="46"/>
      <c r="L56" s="46"/>
      <c r="M56" s="46"/>
      <c r="N56" s="46"/>
      <c r="O56" s="69"/>
    </row>
    <row r="57" spans="1:15" s="18" customFormat="1">
      <c r="A57" s="4"/>
      <c r="B57" s="536" t="s">
        <v>513</v>
      </c>
      <c r="C57" s="892"/>
      <c r="D57" s="65">
        <f>SUM(D53:D56)</f>
        <v>0</v>
      </c>
      <c r="E57" s="65">
        <f t="shared" ref="E57:N57" si="12">SUM(E53:E56)</f>
        <v>14.468400000000001</v>
      </c>
      <c r="F57" s="65">
        <f t="shared" si="12"/>
        <v>16.551200000000001</v>
      </c>
      <c r="G57" s="65">
        <f t="shared" si="12"/>
        <v>18.565899999999999</v>
      </c>
      <c r="H57" s="65">
        <f t="shared" si="12"/>
        <v>18.825800000000001</v>
      </c>
      <c r="I57" s="65">
        <f t="shared" si="12"/>
        <v>19.070499999999999</v>
      </c>
      <c r="J57" s="65">
        <f t="shared" si="12"/>
        <v>19.413799999999998</v>
      </c>
      <c r="K57" s="65">
        <f t="shared" si="12"/>
        <v>19.724399999999999</v>
      </c>
      <c r="L57" s="65">
        <f t="shared" si="12"/>
        <v>19.901900000000001</v>
      </c>
      <c r="M57" s="65">
        <f t="shared" si="12"/>
        <v>20.140699999999999</v>
      </c>
      <c r="N57" s="65">
        <f t="shared" si="12"/>
        <v>20.4831</v>
      </c>
      <c r="O57" s="77"/>
    </row>
    <row r="58" spans="1:15" s="14" customFormat="1">
      <c r="A58" s="72"/>
      <c r="B58" s="492" t="s">
        <v>514</v>
      </c>
      <c r="C58" s="488"/>
      <c r="D58" s="71"/>
      <c r="E58" s="484">
        <f t="shared" ref="E58:N58" si="13">ROUND(SUM(D57*E16+E57*E17)/12,4)</f>
        <v>14.468400000000001</v>
      </c>
      <c r="F58" s="484">
        <f t="shared" si="13"/>
        <v>16.551200000000001</v>
      </c>
      <c r="G58" s="484">
        <f t="shared" si="13"/>
        <v>17.894300000000001</v>
      </c>
      <c r="H58" s="484">
        <f t="shared" si="13"/>
        <v>18.7392</v>
      </c>
      <c r="I58" s="484">
        <f t="shared" si="13"/>
        <v>18.988900000000001</v>
      </c>
      <c r="J58" s="484">
        <f t="shared" si="13"/>
        <v>19.299399999999999</v>
      </c>
      <c r="K58" s="484">
        <f t="shared" si="13"/>
        <v>19.620899999999999</v>
      </c>
      <c r="L58" s="484">
        <f t="shared" si="13"/>
        <v>19.842700000000001</v>
      </c>
      <c r="M58" s="484">
        <f t="shared" si="13"/>
        <v>20.0611</v>
      </c>
      <c r="N58" s="484">
        <f t="shared" si="13"/>
        <v>20.197800000000001</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Unmetered Scattered Load</v>
      </c>
      <c r="C60" s="890" t="str">
        <f>'2. LRAMVA Threshold'!J43</f>
        <v>kWh</v>
      </c>
      <c r="D60" s="46"/>
      <c r="E60" s="819">
        <v>3.9600000000000003E-2</v>
      </c>
      <c r="F60" s="819">
        <v>4.2599999999999999E-2</v>
      </c>
      <c r="G60" s="819">
        <v>3.2500000000000001E-2</v>
      </c>
      <c r="H60" s="819">
        <v>3.3000000000000002E-2</v>
      </c>
      <c r="I60" s="819">
        <v>3.3399999999999999E-2</v>
      </c>
      <c r="J60" s="819">
        <v>3.4000000000000002E-2</v>
      </c>
      <c r="K60" s="819">
        <v>3.4500000000000003E-2</v>
      </c>
      <c r="L60" s="819">
        <v>3.4799999999999998E-2</v>
      </c>
      <c r="M60" s="819">
        <v>3.5200000000000002E-2</v>
      </c>
      <c r="N60" s="819">
        <v>3.5799999999999998E-2</v>
      </c>
      <c r="O60" s="69"/>
    </row>
    <row r="61" spans="1:15" s="18" customFormat="1" outlineLevel="1">
      <c r="A61" s="4"/>
      <c r="B61" s="536" t="s">
        <v>511</v>
      </c>
      <c r="C61" s="891"/>
      <c r="D61" s="46"/>
      <c r="E61" s="46"/>
      <c r="F61" s="46"/>
      <c r="G61" s="46"/>
      <c r="H61" s="46"/>
      <c r="I61" s="46"/>
      <c r="J61" s="46"/>
      <c r="K61" s="46"/>
      <c r="L61" s="46"/>
      <c r="M61" s="46"/>
      <c r="N61" s="46"/>
      <c r="O61" s="69"/>
    </row>
    <row r="62" spans="1:15" s="18" customFormat="1" outlineLevel="1">
      <c r="A62" s="4"/>
      <c r="B62" s="536" t="s">
        <v>512</v>
      </c>
      <c r="C62" s="891"/>
      <c r="D62" s="46"/>
      <c r="E62" s="46"/>
      <c r="F62" s="46"/>
      <c r="G62" s="46"/>
      <c r="H62" s="46"/>
      <c r="I62" s="46"/>
      <c r="J62" s="46"/>
      <c r="K62" s="46"/>
      <c r="L62" s="46"/>
      <c r="M62" s="46"/>
      <c r="N62" s="46"/>
      <c r="O62" s="69"/>
    </row>
    <row r="63" spans="1:15" s="18" customFormat="1" outlineLevel="1">
      <c r="A63" s="4"/>
      <c r="B63" s="536" t="s">
        <v>490</v>
      </c>
      <c r="C63" s="891"/>
      <c r="D63" s="46"/>
      <c r="E63" s="46"/>
      <c r="F63" s="46"/>
      <c r="G63" s="46"/>
      <c r="H63" s="46"/>
      <c r="I63" s="46"/>
      <c r="J63" s="46"/>
      <c r="K63" s="46"/>
      <c r="L63" s="46"/>
      <c r="M63" s="46"/>
      <c r="N63" s="46"/>
      <c r="O63" s="69"/>
    </row>
    <row r="64" spans="1:15" s="18" customFormat="1">
      <c r="A64" s="4"/>
      <c r="B64" s="536" t="s">
        <v>513</v>
      </c>
      <c r="C64" s="892"/>
      <c r="D64" s="65">
        <f>SUM(D60:D63)</f>
        <v>0</v>
      </c>
      <c r="E64" s="65">
        <f t="shared" ref="E64:N64" si="14">SUM(E60:E63)</f>
        <v>3.9600000000000003E-2</v>
      </c>
      <c r="F64" s="65">
        <f t="shared" si="14"/>
        <v>4.2599999999999999E-2</v>
      </c>
      <c r="G64" s="65">
        <f t="shared" si="14"/>
        <v>3.2500000000000001E-2</v>
      </c>
      <c r="H64" s="65">
        <f t="shared" si="14"/>
        <v>3.3000000000000002E-2</v>
      </c>
      <c r="I64" s="65">
        <f t="shared" si="14"/>
        <v>3.3399999999999999E-2</v>
      </c>
      <c r="J64" s="65">
        <f t="shared" si="14"/>
        <v>3.4000000000000002E-2</v>
      </c>
      <c r="K64" s="65">
        <f t="shared" si="14"/>
        <v>3.4500000000000003E-2</v>
      </c>
      <c r="L64" s="65">
        <f t="shared" si="14"/>
        <v>3.4799999999999998E-2</v>
      </c>
      <c r="M64" s="65">
        <f t="shared" si="14"/>
        <v>3.5200000000000002E-2</v>
      </c>
      <c r="N64" s="65">
        <f t="shared" si="14"/>
        <v>3.5799999999999998E-2</v>
      </c>
      <c r="O64" s="77"/>
    </row>
    <row r="65" spans="1:15" s="14" customFormat="1">
      <c r="A65" s="72"/>
      <c r="B65" s="492" t="s">
        <v>514</v>
      </c>
      <c r="C65" s="488"/>
      <c r="D65" s="71"/>
      <c r="E65" s="484">
        <f t="shared" ref="E65:N65" si="15">ROUND(SUM(D64*E16+E64*E17)/12,4)</f>
        <v>3.9600000000000003E-2</v>
      </c>
      <c r="F65" s="484">
        <f t="shared" si="15"/>
        <v>4.2599999999999999E-2</v>
      </c>
      <c r="G65" s="484">
        <f t="shared" si="15"/>
        <v>3.5900000000000001E-2</v>
      </c>
      <c r="H65" s="484">
        <f t="shared" si="15"/>
        <v>3.2800000000000003E-2</v>
      </c>
      <c r="I65" s="484">
        <f>ROUND(SUM(H64*I16+I64*I17)/12,4)</f>
        <v>3.3300000000000003E-2</v>
      </c>
      <c r="J65" s="484">
        <f t="shared" si="15"/>
        <v>3.3799999999999997E-2</v>
      </c>
      <c r="K65" s="484">
        <f t="shared" si="15"/>
        <v>3.4299999999999997E-2</v>
      </c>
      <c r="L65" s="484">
        <f t="shared" si="15"/>
        <v>3.4700000000000002E-2</v>
      </c>
      <c r="M65" s="484">
        <f t="shared" si="15"/>
        <v>3.5099999999999999E-2</v>
      </c>
      <c r="N65" s="484">
        <f t="shared" si="15"/>
        <v>3.5299999999999998E-2</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Large Use</v>
      </c>
      <c r="C67" s="890" t="str">
        <f>'2. LRAMVA Threshold'!K43</f>
        <v>kW</v>
      </c>
      <c r="D67" s="46"/>
      <c r="E67" s="821">
        <v>1.4742</v>
      </c>
      <c r="F67" s="821">
        <v>1.4610000000000001</v>
      </c>
      <c r="G67" s="821">
        <v>1.8345</v>
      </c>
      <c r="H67" s="821">
        <v>1.8602000000000001</v>
      </c>
      <c r="I67" s="821">
        <v>1.8844000000000001</v>
      </c>
      <c r="J67" s="821">
        <v>1.9182999999999999</v>
      </c>
      <c r="K67" s="821">
        <v>1.9490000000000001</v>
      </c>
      <c r="L67" s="821">
        <v>1.9664999999999999</v>
      </c>
      <c r="M67" s="821">
        <v>1.9901</v>
      </c>
      <c r="N67" s="821">
        <v>2.0238999999999998</v>
      </c>
      <c r="O67" s="69"/>
    </row>
    <row r="68" spans="1:15" s="18" customFormat="1" outlineLevel="1">
      <c r="A68" s="4"/>
      <c r="B68" s="536" t="s">
        <v>511</v>
      </c>
      <c r="C68" s="891"/>
      <c r="D68" s="46"/>
      <c r="E68" s="46"/>
      <c r="F68" s="46"/>
      <c r="G68" s="46"/>
      <c r="H68" s="46"/>
      <c r="I68" s="46"/>
      <c r="J68" s="46"/>
      <c r="K68" s="46"/>
      <c r="L68" s="46"/>
      <c r="M68" s="46"/>
      <c r="N68" s="46"/>
      <c r="O68" s="69"/>
    </row>
    <row r="69" spans="1:15" s="18" customFormat="1" outlineLevel="1">
      <c r="A69" s="4"/>
      <c r="B69" s="536" t="s">
        <v>512</v>
      </c>
      <c r="C69" s="891"/>
      <c r="D69" s="46"/>
      <c r="E69" s="46"/>
      <c r="F69" s="46"/>
      <c r="G69" s="46"/>
      <c r="H69" s="46"/>
      <c r="I69" s="46"/>
      <c r="J69" s="46"/>
      <c r="K69" s="46"/>
      <c r="L69" s="46"/>
      <c r="M69" s="46"/>
      <c r="N69" s="46"/>
      <c r="O69" s="69"/>
    </row>
    <row r="70" spans="1:15" s="18" customFormat="1" outlineLevel="1">
      <c r="A70" s="4"/>
      <c r="B70" s="536" t="s">
        <v>490</v>
      </c>
      <c r="C70" s="891"/>
      <c r="D70" s="46"/>
      <c r="E70" s="46"/>
      <c r="F70" s="46"/>
      <c r="G70" s="46"/>
      <c r="H70" s="46"/>
      <c r="I70" s="46"/>
      <c r="J70" s="46"/>
      <c r="K70" s="46"/>
      <c r="L70" s="46"/>
      <c r="M70" s="46"/>
      <c r="N70" s="46"/>
      <c r="O70" s="69"/>
    </row>
    <row r="71" spans="1:15" s="18" customFormat="1">
      <c r="A71" s="4"/>
      <c r="B71" s="536" t="s">
        <v>513</v>
      </c>
      <c r="C71" s="892"/>
      <c r="D71" s="65">
        <f>SUM(D67:D70)</f>
        <v>0</v>
      </c>
      <c r="E71" s="65">
        <f t="shared" ref="E71:N71" si="16">SUM(E67:E70)</f>
        <v>1.4742</v>
      </c>
      <c r="F71" s="65">
        <f>SUM(F67:F70)</f>
        <v>1.4610000000000001</v>
      </c>
      <c r="G71" s="65">
        <f t="shared" si="16"/>
        <v>1.8345</v>
      </c>
      <c r="H71" s="65">
        <f t="shared" si="16"/>
        <v>1.8602000000000001</v>
      </c>
      <c r="I71" s="65">
        <f t="shared" si="16"/>
        <v>1.8844000000000001</v>
      </c>
      <c r="J71" s="65">
        <f t="shared" si="16"/>
        <v>1.9182999999999999</v>
      </c>
      <c r="K71" s="65">
        <f t="shared" si="16"/>
        <v>1.9490000000000001</v>
      </c>
      <c r="L71" s="65">
        <f t="shared" si="16"/>
        <v>1.9664999999999999</v>
      </c>
      <c r="M71" s="65">
        <f t="shared" si="16"/>
        <v>1.9901</v>
      </c>
      <c r="N71" s="65">
        <f t="shared" si="16"/>
        <v>2.0238999999999998</v>
      </c>
      <c r="O71" s="77"/>
    </row>
    <row r="72" spans="1:15" s="14" customFormat="1">
      <c r="A72" s="72"/>
      <c r="B72" s="492" t="s">
        <v>514</v>
      </c>
      <c r="C72" s="488"/>
      <c r="D72" s="71"/>
      <c r="E72" s="484">
        <f t="shared" ref="E72:N72" si="17">ROUND(SUM(D71*E16+E71*E17)/12,4)</f>
        <v>1.4742</v>
      </c>
      <c r="F72" s="484">
        <f t="shared" si="17"/>
        <v>1.4610000000000001</v>
      </c>
      <c r="G72" s="484">
        <f t="shared" si="17"/>
        <v>1.71</v>
      </c>
      <c r="H72" s="484">
        <f t="shared" si="17"/>
        <v>1.8515999999999999</v>
      </c>
      <c r="I72" s="484">
        <f t="shared" si="17"/>
        <v>1.8763000000000001</v>
      </c>
      <c r="J72" s="484">
        <f t="shared" si="17"/>
        <v>1.907</v>
      </c>
      <c r="K72" s="484">
        <f t="shared" si="17"/>
        <v>1.9388000000000001</v>
      </c>
      <c r="L72" s="484">
        <f t="shared" si="17"/>
        <v>1.9607000000000001</v>
      </c>
      <c r="M72" s="484">
        <f t="shared" si="17"/>
        <v>1.9822</v>
      </c>
      <c r="N72" s="484">
        <f t="shared" si="17"/>
        <v>1.9957</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90">
        <f>'2. LRAMVA Threshold'!L43</f>
        <v>0</v>
      </c>
      <c r="D74" s="46"/>
      <c r="E74" s="46"/>
      <c r="F74" s="46"/>
      <c r="G74" s="46"/>
      <c r="H74" s="46"/>
      <c r="I74" s="46"/>
      <c r="J74" s="46"/>
      <c r="K74" s="46"/>
      <c r="L74" s="46"/>
      <c r="M74" s="46"/>
      <c r="N74" s="46"/>
      <c r="O74" s="69"/>
    </row>
    <row r="75" spans="1:15" s="18" customFormat="1" outlineLevel="1">
      <c r="A75" s="4"/>
      <c r="B75" s="536" t="s">
        <v>511</v>
      </c>
      <c r="C75" s="891"/>
      <c r="D75" s="46"/>
      <c r="E75" s="46"/>
      <c r="F75" s="46"/>
      <c r="G75" s="46"/>
      <c r="H75" s="46"/>
      <c r="I75" s="46"/>
      <c r="J75" s="46"/>
      <c r="K75" s="46"/>
      <c r="L75" s="46"/>
      <c r="M75" s="46"/>
      <c r="N75" s="46"/>
      <c r="O75" s="69"/>
    </row>
    <row r="76" spans="1:15" s="18" customFormat="1" outlineLevel="1">
      <c r="A76" s="4"/>
      <c r="B76" s="536" t="s">
        <v>512</v>
      </c>
      <c r="C76" s="891"/>
      <c r="D76" s="46"/>
      <c r="E76" s="46"/>
      <c r="F76" s="46"/>
      <c r="G76" s="46"/>
      <c r="H76" s="46"/>
      <c r="I76" s="46"/>
      <c r="J76" s="46"/>
      <c r="K76" s="46"/>
      <c r="L76" s="46"/>
      <c r="M76" s="46"/>
      <c r="N76" s="46"/>
      <c r="O76" s="69"/>
    </row>
    <row r="77" spans="1:15" s="18" customFormat="1" outlineLevel="1">
      <c r="A77" s="4"/>
      <c r="B77" s="536" t="s">
        <v>490</v>
      </c>
      <c r="C77" s="891"/>
      <c r="D77" s="46"/>
      <c r="E77" s="46"/>
      <c r="F77" s="46"/>
      <c r="G77" s="46"/>
      <c r="H77" s="46"/>
      <c r="I77" s="46"/>
      <c r="J77" s="46"/>
      <c r="K77" s="46"/>
      <c r="L77" s="46"/>
      <c r="M77" s="46"/>
      <c r="N77" s="46"/>
      <c r="O77" s="69"/>
    </row>
    <row r="78" spans="1:15" s="18" customFormat="1">
      <c r="A78" s="4"/>
      <c r="B78" s="536" t="s">
        <v>513</v>
      </c>
      <c r="C78" s="892"/>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90">
        <f>'2. LRAMVA Threshold'!M43</f>
        <v>0</v>
      </c>
      <c r="D81" s="46"/>
      <c r="E81" s="46"/>
      <c r="F81" s="46"/>
      <c r="G81" s="46"/>
      <c r="H81" s="46"/>
      <c r="I81" s="46"/>
      <c r="J81" s="46"/>
      <c r="K81" s="46"/>
      <c r="L81" s="46"/>
      <c r="M81" s="46"/>
      <c r="N81" s="46"/>
      <c r="O81" s="69"/>
    </row>
    <row r="82" spans="1:15" s="18" customFormat="1" outlineLevel="1">
      <c r="A82" s="4"/>
      <c r="B82" s="536" t="s">
        <v>511</v>
      </c>
      <c r="C82" s="891"/>
      <c r="D82" s="46"/>
      <c r="E82" s="46"/>
      <c r="F82" s="46"/>
      <c r="G82" s="46"/>
      <c r="H82" s="46"/>
      <c r="I82" s="46"/>
      <c r="J82" s="46"/>
      <c r="K82" s="46"/>
      <c r="L82" s="46"/>
      <c r="M82" s="46"/>
      <c r="N82" s="46"/>
      <c r="O82" s="69"/>
    </row>
    <row r="83" spans="1:15" s="18" customFormat="1" outlineLevel="1">
      <c r="A83" s="4"/>
      <c r="B83" s="536" t="s">
        <v>512</v>
      </c>
      <c r="C83" s="891"/>
      <c r="D83" s="46"/>
      <c r="E83" s="46"/>
      <c r="F83" s="46"/>
      <c r="G83" s="46"/>
      <c r="H83" s="46"/>
      <c r="I83" s="46"/>
      <c r="J83" s="46"/>
      <c r="K83" s="46"/>
      <c r="L83" s="46"/>
      <c r="M83" s="46"/>
      <c r="N83" s="46"/>
      <c r="O83" s="69"/>
    </row>
    <row r="84" spans="1:15" s="18" customFormat="1" outlineLevel="1">
      <c r="A84" s="4"/>
      <c r="B84" s="536" t="s">
        <v>490</v>
      </c>
      <c r="C84" s="891"/>
      <c r="D84" s="46"/>
      <c r="E84" s="46"/>
      <c r="F84" s="46"/>
      <c r="G84" s="46"/>
      <c r="H84" s="46"/>
      <c r="I84" s="46"/>
      <c r="J84" s="46"/>
      <c r="K84" s="46"/>
      <c r="L84" s="46"/>
      <c r="M84" s="46"/>
      <c r="N84" s="46"/>
      <c r="O84" s="69"/>
    </row>
    <row r="85" spans="1:15" s="18" customFormat="1">
      <c r="A85" s="4"/>
      <c r="B85" s="536" t="s">
        <v>513</v>
      </c>
      <c r="C85" s="892"/>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90">
        <f>'2. LRAMVA Threshold'!N43</f>
        <v>0</v>
      </c>
      <c r="D88" s="46"/>
      <c r="E88" s="46"/>
      <c r="F88" s="46"/>
      <c r="G88" s="46"/>
      <c r="H88" s="46"/>
      <c r="I88" s="46"/>
      <c r="J88" s="46"/>
      <c r="K88" s="46"/>
      <c r="L88" s="46"/>
      <c r="M88" s="46"/>
      <c r="N88" s="46"/>
      <c r="O88" s="69"/>
    </row>
    <row r="89" spans="1:15" s="18" customFormat="1" outlineLevel="1">
      <c r="A89" s="4"/>
      <c r="B89" s="536" t="s">
        <v>511</v>
      </c>
      <c r="C89" s="891"/>
      <c r="D89" s="46"/>
      <c r="E89" s="46"/>
      <c r="F89" s="46"/>
      <c r="G89" s="46"/>
      <c r="H89" s="46"/>
      <c r="I89" s="46"/>
      <c r="J89" s="46"/>
      <c r="K89" s="46"/>
      <c r="L89" s="46"/>
      <c r="M89" s="46"/>
      <c r="N89" s="46"/>
      <c r="O89" s="69"/>
    </row>
    <row r="90" spans="1:15" s="18" customFormat="1" outlineLevel="1">
      <c r="A90" s="4"/>
      <c r="B90" s="536" t="s">
        <v>512</v>
      </c>
      <c r="C90" s="891"/>
      <c r="D90" s="46"/>
      <c r="E90" s="46"/>
      <c r="F90" s="46"/>
      <c r="G90" s="46"/>
      <c r="H90" s="46"/>
      <c r="I90" s="46"/>
      <c r="J90" s="46"/>
      <c r="K90" s="46"/>
      <c r="L90" s="46"/>
      <c r="M90" s="46"/>
      <c r="N90" s="46"/>
      <c r="O90" s="69"/>
    </row>
    <row r="91" spans="1:15" s="18" customFormat="1" outlineLevel="1">
      <c r="A91" s="4"/>
      <c r="B91" s="536" t="s">
        <v>490</v>
      </c>
      <c r="C91" s="891"/>
      <c r="D91" s="46"/>
      <c r="E91" s="46"/>
      <c r="F91" s="46"/>
      <c r="G91" s="46"/>
      <c r="H91" s="46"/>
      <c r="I91" s="46"/>
      <c r="J91" s="46"/>
      <c r="K91" s="46"/>
      <c r="L91" s="46"/>
      <c r="M91" s="46"/>
      <c r="N91" s="46"/>
      <c r="O91" s="69"/>
    </row>
    <row r="92" spans="1:15" s="18" customFormat="1">
      <c r="A92" s="4"/>
      <c r="B92" s="536" t="s">
        <v>513</v>
      </c>
      <c r="C92" s="892"/>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90">
        <f>'2. LRAMVA Threshold'!O43</f>
        <v>0</v>
      </c>
      <c r="D95" s="46"/>
      <c r="E95" s="46"/>
      <c r="F95" s="46"/>
      <c r="G95" s="46"/>
      <c r="H95" s="46"/>
      <c r="I95" s="46"/>
      <c r="J95" s="46"/>
      <c r="K95" s="46"/>
      <c r="L95" s="46"/>
      <c r="M95" s="46"/>
      <c r="N95" s="46"/>
      <c r="O95" s="69"/>
    </row>
    <row r="96" spans="1:15" s="18" customFormat="1" outlineLevel="1">
      <c r="A96" s="4"/>
      <c r="B96" s="536" t="s">
        <v>511</v>
      </c>
      <c r="C96" s="891"/>
      <c r="D96" s="46"/>
      <c r="E96" s="46"/>
      <c r="F96" s="46"/>
      <c r="G96" s="46"/>
      <c r="H96" s="46"/>
      <c r="I96" s="46"/>
      <c r="J96" s="46"/>
      <c r="K96" s="46"/>
      <c r="L96" s="46"/>
      <c r="M96" s="46"/>
      <c r="N96" s="46"/>
      <c r="O96" s="69"/>
    </row>
    <row r="97" spans="1:15" s="18" customFormat="1" outlineLevel="1">
      <c r="A97" s="4"/>
      <c r="B97" s="536" t="s">
        <v>512</v>
      </c>
      <c r="C97" s="891"/>
      <c r="D97" s="46"/>
      <c r="E97" s="46"/>
      <c r="F97" s="46"/>
      <c r="G97" s="46"/>
      <c r="H97" s="46"/>
      <c r="I97" s="46"/>
      <c r="J97" s="46"/>
      <c r="K97" s="46"/>
      <c r="L97" s="46"/>
      <c r="M97" s="46"/>
      <c r="N97" s="46"/>
      <c r="O97" s="69"/>
    </row>
    <row r="98" spans="1:15" s="18" customFormat="1" outlineLevel="1">
      <c r="A98" s="4"/>
      <c r="B98" s="536" t="s">
        <v>490</v>
      </c>
      <c r="C98" s="891"/>
      <c r="D98" s="46"/>
      <c r="E98" s="46"/>
      <c r="F98" s="46"/>
      <c r="G98" s="46"/>
      <c r="H98" s="46"/>
      <c r="I98" s="46"/>
      <c r="J98" s="46"/>
      <c r="K98" s="46"/>
      <c r="L98" s="46"/>
      <c r="M98" s="46"/>
      <c r="N98" s="46"/>
      <c r="O98" s="69"/>
    </row>
    <row r="99" spans="1:15" s="18" customFormat="1">
      <c r="A99" s="4"/>
      <c r="B99" s="536" t="s">
        <v>513</v>
      </c>
      <c r="C99" s="892"/>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90">
        <f>'2. LRAMVA Threshold'!P43</f>
        <v>0</v>
      </c>
      <c r="D102" s="46"/>
      <c r="E102" s="46"/>
      <c r="F102" s="46"/>
      <c r="G102" s="46"/>
      <c r="H102" s="46"/>
      <c r="I102" s="46"/>
      <c r="J102" s="46"/>
      <c r="K102" s="46"/>
      <c r="L102" s="46"/>
      <c r="M102" s="46"/>
      <c r="N102" s="46"/>
      <c r="O102" s="69"/>
    </row>
    <row r="103" spans="1:15" s="18" customFormat="1" outlineLevel="1">
      <c r="A103" s="4"/>
      <c r="B103" s="536" t="s">
        <v>511</v>
      </c>
      <c r="C103" s="891"/>
      <c r="D103" s="46"/>
      <c r="E103" s="46"/>
      <c r="F103" s="46"/>
      <c r="G103" s="46"/>
      <c r="H103" s="46"/>
      <c r="I103" s="46"/>
      <c r="J103" s="46"/>
      <c r="K103" s="46"/>
      <c r="L103" s="46"/>
      <c r="M103" s="46"/>
      <c r="N103" s="46"/>
      <c r="O103" s="69"/>
    </row>
    <row r="104" spans="1:15" s="18" customFormat="1" outlineLevel="1">
      <c r="A104" s="4"/>
      <c r="B104" s="536" t="s">
        <v>512</v>
      </c>
      <c r="C104" s="891"/>
      <c r="D104" s="46"/>
      <c r="E104" s="46"/>
      <c r="F104" s="46"/>
      <c r="G104" s="46"/>
      <c r="H104" s="46"/>
      <c r="I104" s="46"/>
      <c r="J104" s="46"/>
      <c r="K104" s="46"/>
      <c r="L104" s="46"/>
      <c r="M104" s="46"/>
      <c r="N104" s="46"/>
      <c r="O104" s="69"/>
    </row>
    <row r="105" spans="1:15" s="18" customFormat="1" outlineLevel="1">
      <c r="A105" s="4"/>
      <c r="B105" s="536" t="s">
        <v>490</v>
      </c>
      <c r="C105" s="891"/>
      <c r="D105" s="46"/>
      <c r="E105" s="46"/>
      <c r="F105" s="46"/>
      <c r="G105" s="46"/>
      <c r="H105" s="46"/>
      <c r="I105" s="46"/>
      <c r="J105" s="46"/>
      <c r="K105" s="46"/>
      <c r="L105" s="46"/>
      <c r="M105" s="46"/>
      <c r="N105" s="46"/>
      <c r="O105" s="69"/>
    </row>
    <row r="106" spans="1:15" s="18" customFormat="1">
      <c r="A106" s="4"/>
      <c r="B106" s="536" t="s">
        <v>513</v>
      </c>
      <c r="C106" s="892"/>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90">
        <f>'2. LRAMVA Threshold'!Q43</f>
        <v>0</v>
      </c>
      <c r="D109" s="46"/>
      <c r="E109" s="46"/>
      <c r="F109" s="46"/>
      <c r="G109" s="46"/>
      <c r="H109" s="46"/>
      <c r="I109" s="46"/>
      <c r="J109" s="46"/>
      <c r="K109" s="46"/>
      <c r="L109" s="46"/>
      <c r="M109" s="46"/>
      <c r="N109" s="46"/>
      <c r="O109" s="69"/>
    </row>
    <row r="110" spans="1:15" s="18" customFormat="1" outlineLevel="1">
      <c r="A110" s="4"/>
      <c r="B110" s="536" t="s">
        <v>511</v>
      </c>
      <c r="C110" s="891"/>
      <c r="D110" s="46"/>
      <c r="E110" s="46"/>
      <c r="F110" s="46"/>
      <c r="G110" s="46"/>
      <c r="H110" s="46"/>
      <c r="I110" s="46"/>
      <c r="J110" s="46"/>
      <c r="K110" s="46"/>
      <c r="L110" s="46"/>
      <c r="M110" s="46"/>
      <c r="N110" s="46"/>
      <c r="O110" s="69"/>
    </row>
    <row r="111" spans="1:15" s="18" customFormat="1" outlineLevel="1">
      <c r="A111" s="4"/>
      <c r="B111" s="536" t="s">
        <v>512</v>
      </c>
      <c r="C111" s="891"/>
      <c r="D111" s="46"/>
      <c r="E111" s="46"/>
      <c r="F111" s="46"/>
      <c r="G111" s="46"/>
      <c r="H111" s="46"/>
      <c r="I111" s="46"/>
      <c r="J111" s="46"/>
      <c r="K111" s="46"/>
      <c r="L111" s="46"/>
      <c r="M111" s="46"/>
      <c r="N111" s="46"/>
      <c r="O111" s="69"/>
    </row>
    <row r="112" spans="1:15" s="18" customFormat="1" outlineLevel="1">
      <c r="A112" s="4"/>
      <c r="B112" s="536" t="s">
        <v>490</v>
      </c>
      <c r="C112" s="891"/>
      <c r="D112" s="46"/>
      <c r="E112" s="46"/>
      <c r="F112" s="46"/>
      <c r="G112" s="46"/>
      <c r="H112" s="46"/>
      <c r="I112" s="46"/>
      <c r="J112" s="46"/>
      <c r="K112" s="46"/>
      <c r="L112" s="46"/>
      <c r="M112" s="46"/>
      <c r="N112" s="46"/>
      <c r="O112" s="69"/>
    </row>
    <row r="113" spans="1:17" s="18" customFormat="1">
      <c r="A113" s="4"/>
      <c r="B113" s="536" t="s">
        <v>513</v>
      </c>
      <c r="C113" s="892"/>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610</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94" t="s">
        <v>671</v>
      </c>
      <c r="C120" s="894"/>
      <c r="D120" s="894"/>
      <c r="E120" s="894"/>
      <c r="F120" s="894"/>
      <c r="G120" s="894"/>
      <c r="H120" s="894"/>
      <c r="I120" s="894"/>
      <c r="J120" s="894"/>
      <c r="K120" s="894"/>
      <c r="L120" s="894"/>
      <c r="M120" s="894"/>
      <c r="N120" s="894"/>
      <c r="O120" s="894"/>
      <c r="P120" s="89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50 - 999 kW</v>
      </c>
      <c r="F122" s="244" t="str">
        <f>'1.  LRAMVA Summary'!G52</f>
        <v>General Service 1,000 - 4,999 kW</v>
      </c>
      <c r="G122" s="244" t="str">
        <f>'1.  LRAMVA Summary'!H52</f>
        <v>Sentinel Lighting</v>
      </c>
      <c r="H122" s="244" t="str">
        <f>'1.  LRAMVA Summary'!I52</f>
        <v>Street Lighting</v>
      </c>
      <c r="I122" s="244" t="str">
        <f>'1.  LRAMVA Summary'!J52</f>
        <v>Unmetered Scattered Load</v>
      </c>
      <c r="J122" s="244" t="str">
        <f>'1.  LRAMVA Summary'!K52</f>
        <v>Large Use</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c r="D125" s="685"/>
      <c r="E125" s="686"/>
      <c r="F125" s="685"/>
      <c r="G125" s="686"/>
      <c r="H125" s="685"/>
      <c r="I125" s="686"/>
      <c r="J125" s="686"/>
      <c r="K125" s="686">
        <f>HLOOKUP(B125,$E$15:$O$114,65,FALSE)</f>
        <v>0</v>
      </c>
      <c r="L125" s="686">
        <f>HLOOKUP(B125,$E$15:$O$114,72,FALSE)</f>
        <v>0</v>
      </c>
      <c r="M125" s="686">
        <f>HLOOKUP(B125,$E$15:$O$114,79,FALSE)</f>
        <v>0</v>
      </c>
      <c r="N125" s="686">
        <f>HLOOKUP(B125,$E$15:$O$114,86,FALSE)</f>
        <v>0</v>
      </c>
      <c r="O125" s="686">
        <f>HLOOKUP(B125,$E$15:$O$114,93,FALSE)</f>
        <v>0</v>
      </c>
      <c r="P125" s="686">
        <f t="shared" ref="P125:P133" si="30">HLOOKUP(B125,$E$15:$O$114,100,FALSE)</f>
        <v>0</v>
      </c>
    </row>
    <row r="126" spans="1:17">
      <c r="B126" s="501">
        <v>2013</v>
      </c>
      <c r="C126" s="684"/>
      <c r="D126" s="685"/>
      <c r="E126" s="686"/>
      <c r="F126" s="685"/>
      <c r="G126" s="686"/>
      <c r="H126" s="685"/>
      <c r="I126" s="686"/>
      <c r="J126" s="686"/>
      <c r="K126" s="686">
        <f t="shared" ref="K126:K133" si="31">HLOOKUP(B126,$E$15:$O$114,65,FALSE)</f>
        <v>0</v>
      </c>
      <c r="L126" s="686">
        <f>HLOOKUP(B126,$E$15:$O$114,72,FALSE)</f>
        <v>0</v>
      </c>
      <c r="M126" s="686">
        <f t="shared" ref="M126:M133" si="32">HLOOKUP(B126,$E$15:$O$114,79,FALSE)</f>
        <v>0</v>
      </c>
      <c r="N126" s="686">
        <f t="shared" ref="N126:N133" si="33">HLOOKUP(B126,$E$15:$O$114,86,FALSE)</f>
        <v>0</v>
      </c>
      <c r="O126" s="686">
        <f t="shared" ref="O126:O133" si="34">HLOOKUP(B126,$E$15:$O$114,93,FALSE)</f>
        <v>0</v>
      </c>
      <c r="P126" s="686">
        <f t="shared" si="30"/>
        <v>0</v>
      </c>
    </row>
    <row r="127" spans="1:17">
      <c r="B127" s="501">
        <v>2014</v>
      </c>
      <c r="C127" s="684"/>
      <c r="D127" s="685"/>
      <c r="E127" s="686"/>
      <c r="F127" s="685"/>
      <c r="G127" s="686"/>
      <c r="H127" s="685"/>
      <c r="I127" s="686"/>
      <c r="J127" s="686"/>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c r="D128" s="685"/>
      <c r="E128" s="686"/>
      <c r="F128" s="685"/>
      <c r="G128" s="686"/>
      <c r="H128" s="685"/>
      <c r="I128" s="686"/>
      <c r="J128" s="686"/>
      <c r="K128" s="686">
        <f t="shared" si="31"/>
        <v>0</v>
      </c>
      <c r="L128" s="686">
        <f t="shared" ref="L128:L133" si="35">HLOOKUP(B128,$E$15:$O$114,72,FALSE)</f>
        <v>0</v>
      </c>
      <c r="M128" s="686">
        <f t="shared" si="32"/>
        <v>0</v>
      </c>
      <c r="N128" s="686">
        <f t="shared" si="33"/>
        <v>0</v>
      </c>
      <c r="O128" s="686">
        <f t="shared" si="34"/>
        <v>0</v>
      </c>
      <c r="P128" s="686">
        <f t="shared" si="30"/>
        <v>0</v>
      </c>
    </row>
    <row r="129" spans="2:16">
      <c r="B129" s="501">
        <v>2016</v>
      </c>
      <c r="C129" s="684"/>
      <c r="D129" s="685"/>
      <c r="E129" s="686"/>
      <c r="F129" s="685"/>
      <c r="G129" s="686"/>
      <c r="H129" s="685"/>
      <c r="I129" s="686"/>
      <c r="J129" s="686"/>
      <c r="K129" s="686">
        <f t="shared" si="31"/>
        <v>0</v>
      </c>
      <c r="L129" s="686">
        <f t="shared" si="35"/>
        <v>0</v>
      </c>
      <c r="M129" s="686">
        <f t="shared" si="32"/>
        <v>0</v>
      </c>
      <c r="N129" s="686">
        <f t="shared" si="33"/>
        <v>0</v>
      </c>
      <c r="O129" s="686">
        <f t="shared" si="34"/>
        <v>0</v>
      </c>
      <c r="P129" s="686">
        <f t="shared" si="30"/>
        <v>0</v>
      </c>
    </row>
    <row r="130" spans="2:16">
      <c r="B130" s="501">
        <v>2017</v>
      </c>
      <c r="C130" s="684"/>
      <c r="D130" s="685"/>
      <c r="E130" s="686"/>
      <c r="F130" s="685"/>
      <c r="G130" s="686"/>
      <c r="H130" s="685"/>
      <c r="I130" s="686"/>
      <c r="J130" s="686"/>
      <c r="K130" s="686">
        <f t="shared" si="31"/>
        <v>0</v>
      </c>
      <c r="L130" s="686">
        <f t="shared" si="35"/>
        <v>0</v>
      </c>
      <c r="M130" s="686">
        <f t="shared" si="32"/>
        <v>0</v>
      </c>
      <c r="N130" s="686">
        <f t="shared" si="33"/>
        <v>0</v>
      </c>
      <c r="O130" s="686">
        <f t="shared" si="34"/>
        <v>0</v>
      </c>
      <c r="P130" s="686">
        <f t="shared" si="30"/>
        <v>0</v>
      </c>
    </row>
    <row r="131" spans="2:16">
      <c r="B131" s="501">
        <v>2018</v>
      </c>
      <c r="C131" s="684"/>
      <c r="D131" s="685"/>
      <c r="E131" s="686"/>
      <c r="F131" s="685"/>
      <c r="G131" s="686"/>
      <c r="H131" s="685"/>
      <c r="I131" s="686"/>
      <c r="J131" s="686"/>
      <c r="K131" s="686">
        <f t="shared" si="31"/>
        <v>0</v>
      </c>
      <c r="L131" s="686">
        <f t="shared" si="35"/>
        <v>0</v>
      </c>
      <c r="M131" s="686">
        <f t="shared" si="32"/>
        <v>0</v>
      </c>
      <c r="N131" s="686">
        <f t="shared" si="33"/>
        <v>0</v>
      </c>
      <c r="O131" s="686">
        <f t="shared" si="34"/>
        <v>0</v>
      </c>
      <c r="P131" s="686">
        <f t="shared" si="30"/>
        <v>0</v>
      </c>
    </row>
    <row r="132" spans="2:16">
      <c r="B132" s="501">
        <v>2019</v>
      </c>
      <c r="C132" s="684">
        <f t="shared" ref="C132:C133" si="36">HLOOKUP(B132,$E$15:$O$114,9,FALSE)</f>
        <v>1.9E-3</v>
      </c>
      <c r="D132" s="685">
        <f t="shared" ref="D132:D133" si="37">HLOOKUP(B132,$E$15:$O$114,16,FALSE)</f>
        <v>0.02</v>
      </c>
      <c r="E132" s="686">
        <f t="shared" ref="E132:E133" si="38">HLOOKUP(B132,$E$15:$O$114,23,FALSE)</f>
        <v>4.4592999999999998</v>
      </c>
      <c r="F132" s="685">
        <f t="shared" ref="F132:F133" si="39">HLOOKUP(B132,$E$15:$O$114,30,FALSE)</f>
        <v>1.8191999999999999</v>
      </c>
      <c r="G132" s="686">
        <f t="shared" ref="G132" si="40">HLOOKUP(B132,$E$15:$O$114,37,FALSE)</f>
        <v>27.428899999999999</v>
      </c>
      <c r="H132" s="685">
        <f t="shared" ref="H132:H133" si="41">HLOOKUP(B132,$E$15:$O$114,44,FALSE)</f>
        <v>20.0611</v>
      </c>
      <c r="I132" s="686">
        <f t="shared" ref="I132:I133" si="42">HLOOKUP(B132,$E$15:$O$114,51,FALSE)</f>
        <v>3.5099999999999999E-2</v>
      </c>
      <c r="J132" s="686">
        <f t="shared" ref="J132:J133" si="43">HLOOKUP(B132,$E$15:$O$114,58,FALSE)</f>
        <v>1.9822</v>
      </c>
      <c r="K132" s="686">
        <f t="shared" si="31"/>
        <v>0</v>
      </c>
      <c r="L132" s="686">
        <f t="shared" si="35"/>
        <v>0</v>
      </c>
      <c r="M132" s="686">
        <f t="shared" si="32"/>
        <v>0</v>
      </c>
      <c r="N132" s="686">
        <f t="shared" si="33"/>
        <v>0</v>
      </c>
      <c r="O132" s="686">
        <f t="shared" si="34"/>
        <v>0</v>
      </c>
      <c r="P132" s="686">
        <f t="shared" si="30"/>
        <v>0</v>
      </c>
    </row>
    <row r="133" spans="2:16" hidden="1">
      <c r="B133" s="502">
        <v>2020</v>
      </c>
      <c r="C133" s="687">
        <f t="shared" si="36"/>
        <v>0</v>
      </c>
      <c r="D133" s="688">
        <f t="shared" si="37"/>
        <v>2.0199999999999999E-2</v>
      </c>
      <c r="E133" s="689">
        <f t="shared" si="38"/>
        <v>4.4897</v>
      </c>
      <c r="F133" s="688">
        <f t="shared" si="39"/>
        <v>1.8315999999999999</v>
      </c>
      <c r="G133" s="689">
        <f>HLOOKUP(B133,$E$15:$O$114,37,FALSE)</f>
        <v>27.6157</v>
      </c>
      <c r="H133" s="688">
        <f t="shared" si="41"/>
        <v>20.197800000000001</v>
      </c>
      <c r="I133" s="689">
        <f t="shared" si="42"/>
        <v>3.5299999999999998E-2</v>
      </c>
      <c r="J133" s="689">
        <f t="shared" si="43"/>
        <v>1.9957</v>
      </c>
      <c r="K133" s="689">
        <f t="shared" si="31"/>
        <v>0</v>
      </c>
      <c r="L133" s="689">
        <f t="shared" si="35"/>
        <v>0</v>
      </c>
      <c r="M133" s="689">
        <f t="shared" si="32"/>
        <v>0</v>
      </c>
      <c r="N133" s="689">
        <f t="shared" si="33"/>
        <v>0</v>
      </c>
      <c r="O133" s="689">
        <f t="shared" si="34"/>
        <v>0</v>
      </c>
      <c r="P133" s="689">
        <f t="shared" si="30"/>
        <v>0</v>
      </c>
    </row>
    <row r="134" spans="2:16" ht="18.75" customHeight="1">
      <c r="B134" s="498" t="s">
        <v>627</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paperSize="17"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4:X108"/>
  <sheetViews>
    <sheetView topLeftCell="A91" zoomScale="90" zoomScaleNormal="90" workbookViewId="0">
      <selection activeCell="A110" sqref="A1:X110"/>
    </sheetView>
  </sheetViews>
  <sheetFormatPr defaultColWidth="9" defaultRowHeight="15"/>
  <cols>
    <col min="1" max="1" width="9" style="12"/>
    <col min="2" max="2" width="24.7109375" style="12" customWidth="1"/>
    <col min="3" max="5" width="15.5703125" style="12" customWidth="1"/>
    <col min="6" max="8" width="9" style="12"/>
    <col min="9" max="12" width="16.7109375" style="12" customWidth="1"/>
    <col min="13" max="16384" width="9" style="12"/>
  </cols>
  <sheetData>
    <row r="14" spans="2:24" ht="15.75">
      <c r="B14" s="588" t="s">
        <v>505</v>
      </c>
    </row>
    <row r="15" spans="2:24" ht="15.75">
      <c r="B15" s="588"/>
    </row>
    <row r="16" spans="2:24" s="668" customFormat="1" ht="28.5" customHeight="1">
      <c r="B16" s="900" t="s">
        <v>630</v>
      </c>
      <c r="C16" s="900"/>
      <c r="D16" s="900"/>
      <c r="E16" s="900"/>
      <c r="F16" s="900"/>
      <c r="G16" s="900"/>
      <c r="H16" s="900"/>
      <c r="I16" s="900"/>
      <c r="J16" s="900"/>
      <c r="K16" s="900"/>
      <c r="L16" s="900"/>
      <c r="M16" s="900"/>
      <c r="N16" s="900"/>
      <c r="O16" s="900"/>
      <c r="P16" s="900"/>
      <c r="Q16" s="900"/>
      <c r="R16" s="900"/>
      <c r="S16" s="900"/>
      <c r="T16" s="900"/>
      <c r="U16" s="900"/>
      <c r="V16" s="900"/>
      <c r="W16" s="900"/>
      <c r="X16" s="900"/>
    </row>
    <row r="19" spans="2:13">
      <c r="B19" s="799" t="s">
        <v>840</v>
      </c>
      <c r="I19" s="799" t="s">
        <v>839</v>
      </c>
    </row>
    <row r="20" spans="2:13">
      <c r="B20" s="779" t="s">
        <v>843</v>
      </c>
      <c r="C20" s="779" t="s">
        <v>816</v>
      </c>
      <c r="D20" s="780" t="s">
        <v>822</v>
      </c>
      <c r="E20" s="780" t="s">
        <v>823</v>
      </c>
      <c r="I20" s="800" t="s">
        <v>844</v>
      </c>
      <c r="J20" s="800" t="s">
        <v>816</v>
      </c>
      <c r="K20" s="801" t="s">
        <v>822</v>
      </c>
      <c r="L20" s="801" t="s">
        <v>823</v>
      </c>
    </row>
    <row r="21" spans="2:13">
      <c r="B21" s="781">
        <v>1</v>
      </c>
      <c r="C21" s="781" t="s">
        <v>824</v>
      </c>
      <c r="D21" s="782">
        <v>6936</v>
      </c>
      <c r="E21" s="782">
        <v>6.96</v>
      </c>
      <c r="I21">
        <v>1</v>
      </c>
      <c r="J21" t="s">
        <v>833</v>
      </c>
      <c r="K21" s="802">
        <v>2757000</v>
      </c>
      <c r="L21">
        <v>315</v>
      </c>
    </row>
    <row r="22" spans="2:13">
      <c r="B22" s="781">
        <v>2</v>
      </c>
      <c r="C22" s="781" t="s">
        <v>824</v>
      </c>
      <c r="D22" s="783">
        <v>84752</v>
      </c>
      <c r="E22" s="783">
        <v>15.07</v>
      </c>
      <c r="I22" s="803"/>
      <c r="J22" s="804" t="s">
        <v>834</v>
      </c>
      <c r="K22" s="805">
        <v>2757000</v>
      </c>
      <c r="L22" s="803">
        <v>315</v>
      </c>
    </row>
    <row r="23" spans="2:13">
      <c r="B23" s="781">
        <v>3</v>
      </c>
      <c r="C23" s="781" t="s">
        <v>824</v>
      </c>
      <c r="D23" s="783">
        <v>36505</v>
      </c>
      <c r="E23" s="783">
        <v>5.5</v>
      </c>
      <c r="I23">
        <v>2</v>
      </c>
      <c r="J23" t="s">
        <v>828</v>
      </c>
      <c r="K23" s="802">
        <v>156000</v>
      </c>
      <c r="L23">
        <v>72</v>
      </c>
    </row>
    <row r="24" spans="2:13">
      <c r="B24" s="781">
        <v>4</v>
      </c>
      <c r="C24" s="781" t="s">
        <v>824</v>
      </c>
      <c r="D24" s="783">
        <v>193605</v>
      </c>
      <c r="E24" s="783">
        <v>33.1</v>
      </c>
      <c r="I24">
        <v>3</v>
      </c>
      <c r="J24" t="s">
        <v>828</v>
      </c>
      <c r="K24" s="802">
        <v>659000</v>
      </c>
      <c r="L24">
        <v>75</v>
      </c>
    </row>
    <row r="25" spans="2:13">
      <c r="B25" s="781">
        <v>5</v>
      </c>
      <c r="C25" s="781" t="s">
        <v>824</v>
      </c>
      <c r="D25" s="783">
        <v>84641</v>
      </c>
      <c r="E25" s="783">
        <v>14.4</v>
      </c>
      <c r="I25" s="803"/>
      <c r="J25" s="804" t="s">
        <v>829</v>
      </c>
      <c r="K25" s="805">
        <v>815000</v>
      </c>
      <c r="L25" s="803">
        <v>147</v>
      </c>
    </row>
    <row r="26" spans="2:13">
      <c r="B26" s="781">
        <v>6</v>
      </c>
      <c r="C26" s="781" t="s">
        <v>824</v>
      </c>
      <c r="D26" s="783">
        <v>8232</v>
      </c>
      <c r="E26" s="783">
        <v>0</v>
      </c>
      <c r="I26">
        <v>4</v>
      </c>
      <c r="J26" t="s">
        <v>835</v>
      </c>
      <c r="K26" s="802">
        <v>289000</v>
      </c>
      <c r="L26">
        <v>131</v>
      </c>
    </row>
    <row r="27" spans="2:13" ht="15.75" thickBot="1">
      <c r="B27" s="781">
        <v>7</v>
      </c>
      <c r="C27" s="781" t="s">
        <v>824</v>
      </c>
      <c r="D27" s="783">
        <v>70244</v>
      </c>
      <c r="E27" s="783">
        <v>11.95</v>
      </c>
      <c r="I27" s="803"/>
      <c r="J27" s="804" t="s">
        <v>836</v>
      </c>
      <c r="K27" s="805">
        <v>289000</v>
      </c>
      <c r="L27" s="803">
        <v>131</v>
      </c>
    </row>
    <row r="28" spans="2:13" ht="15.75" thickBot="1">
      <c r="B28" s="781">
        <v>8</v>
      </c>
      <c r="C28" s="781" t="s">
        <v>824</v>
      </c>
      <c r="D28" s="783">
        <v>5460</v>
      </c>
      <c r="E28" s="783">
        <v>0</v>
      </c>
      <c r="I28" s="806"/>
      <c r="J28" s="807" t="s">
        <v>830</v>
      </c>
      <c r="K28" s="808">
        <v>3861000</v>
      </c>
      <c r="L28" s="809">
        <v>593</v>
      </c>
    </row>
    <row r="29" spans="2:13">
      <c r="B29" s="781">
        <v>9</v>
      </c>
      <c r="C29" s="781" t="s">
        <v>824</v>
      </c>
      <c r="D29" s="783">
        <v>73747</v>
      </c>
      <c r="E29" s="783">
        <v>13.07</v>
      </c>
      <c r="I29"/>
      <c r="J29"/>
      <c r="K29" s="810"/>
      <c r="L29"/>
    </row>
    <row r="30" spans="2:13" ht="15.75" thickBot="1">
      <c r="B30" s="781">
        <v>10</v>
      </c>
      <c r="C30" s="781" t="s">
        <v>824</v>
      </c>
      <c r="D30" s="783">
        <v>7211</v>
      </c>
      <c r="E30" s="783">
        <v>0</v>
      </c>
    </row>
    <row r="31" spans="2:13">
      <c r="B31" s="781">
        <v>11</v>
      </c>
      <c r="C31" s="781" t="s">
        <v>824</v>
      </c>
      <c r="D31" s="783">
        <v>71540</v>
      </c>
      <c r="E31" s="783">
        <v>12.79</v>
      </c>
      <c r="J31" s="901" t="s">
        <v>27</v>
      </c>
      <c r="K31" s="902"/>
      <c r="L31" s="903" t="s">
        <v>28</v>
      </c>
      <c r="M31" s="904"/>
    </row>
    <row r="32" spans="2:13">
      <c r="B32" s="781">
        <v>12</v>
      </c>
      <c r="C32" s="781" t="s">
        <v>824</v>
      </c>
      <c r="D32" s="783">
        <v>4914</v>
      </c>
      <c r="E32" s="783">
        <v>0</v>
      </c>
      <c r="I32" s="833" t="s">
        <v>837</v>
      </c>
      <c r="J32" s="834">
        <v>0.91300000000000003</v>
      </c>
      <c r="K32" s="835">
        <f>K28*J32</f>
        <v>3525093</v>
      </c>
      <c r="L32" s="835">
        <f>L28*M32</f>
        <v>541.40899999999999</v>
      </c>
      <c r="M32" s="828">
        <v>0.91300000000000003</v>
      </c>
    </row>
    <row r="33" spans="2:13">
      <c r="B33" s="781">
        <v>13</v>
      </c>
      <c r="C33" s="781" t="s">
        <v>824</v>
      </c>
      <c r="D33" s="783">
        <v>66421</v>
      </c>
      <c r="E33" s="783">
        <v>11.75</v>
      </c>
      <c r="I33" s="836" t="s">
        <v>842</v>
      </c>
      <c r="J33" s="828">
        <v>1.0189999999999999</v>
      </c>
      <c r="K33" s="837">
        <f>K32*J33</f>
        <v>3592069.7669999995</v>
      </c>
      <c r="L33" s="837">
        <f>L32*M33</f>
        <v>857.59185600000001</v>
      </c>
      <c r="M33" s="828">
        <v>1.5840000000000001</v>
      </c>
    </row>
    <row r="34" spans="2:13">
      <c r="B34" s="781">
        <v>14</v>
      </c>
      <c r="C34" s="781" t="s">
        <v>824</v>
      </c>
      <c r="D34" s="783">
        <v>4368</v>
      </c>
      <c r="E34" s="783">
        <v>0</v>
      </c>
      <c r="I34" s="836"/>
      <c r="J34" s="836"/>
      <c r="K34" s="836"/>
      <c r="L34" s="836"/>
      <c r="M34" s="836"/>
    </row>
    <row r="35" spans="2:13">
      <c r="B35" s="781">
        <v>15</v>
      </c>
      <c r="C35" s="781" t="s">
        <v>824</v>
      </c>
      <c r="D35" s="783">
        <v>131109</v>
      </c>
      <c r="E35" s="783">
        <v>18.7</v>
      </c>
      <c r="I35" s="831"/>
      <c r="J35" s="831"/>
      <c r="K35" s="832"/>
      <c r="L35" s="832"/>
    </row>
    <row r="36" spans="2:13">
      <c r="B36" s="781">
        <v>16</v>
      </c>
      <c r="C36" s="781" t="s">
        <v>824</v>
      </c>
      <c r="D36" s="783">
        <v>181363</v>
      </c>
      <c r="E36" s="783">
        <v>35.799999999999997</v>
      </c>
      <c r="I36" s="811" t="s">
        <v>838</v>
      </c>
      <c r="J36" s="811" t="s">
        <v>824</v>
      </c>
      <c r="K36" s="812">
        <v>0.71406371406371405</v>
      </c>
      <c r="L36" s="798">
        <v>0.65018029602812077</v>
      </c>
    </row>
    <row r="37" spans="2:13">
      <c r="B37" s="781">
        <v>17</v>
      </c>
      <c r="C37" s="781" t="s">
        <v>824</v>
      </c>
      <c r="D37" s="783">
        <v>31752</v>
      </c>
      <c r="E37" s="783">
        <v>0</v>
      </c>
      <c r="I37" s="811"/>
      <c r="J37" s="811" t="s">
        <v>828</v>
      </c>
      <c r="K37" s="812">
        <v>0.21108521108521108</v>
      </c>
      <c r="L37" s="798">
        <v>0.2478920741989882</v>
      </c>
    </row>
    <row r="38" spans="2:13">
      <c r="B38" s="781">
        <v>18</v>
      </c>
      <c r="C38" s="781" t="s">
        <v>824</v>
      </c>
      <c r="D38" s="783">
        <v>59889</v>
      </c>
      <c r="E38" s="783">
        <v>11.2</v>
      </c>
      <c r="I38" s="811"/>
      <c r="J38" s="811" t="s">
        <v>835</v>
      </c>
      <c r="K38" s="812">
        <v>7.4851074851074853E-2</v>
      </c>
      <c r="L38" s="798">
        <v>0.22091062394603711</v>
      </c>
    </row>
    <row r="39" spans="2:13">
      <c r="B39" s="781">
        <v>19</v>
      </c>
      <c r="C39" s="781" t="s">
        <v>824</v>
      </c>
      <c r="D39" s="783">
        <v>5611</v>
      </c>
      <c r="E39" s="783">
        <v>0</v>
      </c>
    </row>
    <row r="40" spans="2:13">
      <c r="B40" s="781">
        <v>20</v>
      </c>
      <c r="C40" s="781" t="s">
        <v>824</v>
      </c>
      <c r="D40" s="783">
        <v>57294</v>
      </c>
      <c r="E40" s="783">
        <v>11.5</v>
      </c>
    </row>
    <row r="41" spans="2:13">
      <c r="B41" s="781">
        <v>21</v>
      </c>
      <c r="C41" s="781" t="s">
        <v>824</v>
      </c>
      <c r="D41" s="783">
        <v>4994</v>
      </c>
      <c r="E41" s="783">
        <v>0</v>
      </c>
    </row>
    <row r="42" spans="2:13">
      <c r="B42" s="781">
        <v>22</v>
      </c>
      <c r="C42" s="781" t="s">
        <v>824</v>
      </c>
      <c r="D42" s="783">
        <v>123962</v>
      </c>
      <c r="E42" s="783">
        <v>43</v>
      </c>
    </row>
    <row r="43" spans="2:13">
      <c r="B43" s="781">
        <v>23</v>
      </c>
      <c r="C43" s="781" t="s">
        <v>824</v>
      </c>
      <c r="D43" s="783">
        <v>1504.9944</v>
      </c>
      <c r="E43" s="783">
        <v>0.3276</v>
      </c>
    </row>
    <row r="44" spans="2:13">
      <c r="B44" s="781">
        <v>24</v>
      </c>
      <c r="C44" s="781" t="s">
        <v>824</v>
      </c>
      <c r="D44" s="783">
        <v>2092</v>
      </c>
      <c r="E44" s="783">
        <v>0.5</v>
      </c>
    </row>
    <row r="45" spans="2:13">
      <c r="B45" s="781">
        <v>25</v>
      </c>
      <c r="C45" s="781" t="s">
        <v>824</v>
      </c>
      <c r="D45" s="783">
        <v>275889</v>
      </c>
      <c r="E45" s="783">
        <v>53.9</v>
      </c>
    </row>
    <row r="46" spans="2:13">
      <c r="B46" s="781">
        <v>26</v>
      </c>
      <c r="C46" s="781" t="s">
        <v>824</v>
      </c>
      <c r="D46" s="783">
        <v>22835</v>
      </c>
      <c r="E46" s="783">
        <v>0</v>
      </c>
    </row>
    <row r="47" spans="2:13">
      <c r="B47" s="781">
        <v>27</v>
      </c>
      <c r="C47" s="781" t="s">
        <v>824</v>
      </c>
      <c r="D47" s="783">
        <v>9996</v>
      </c>
      <c r="E47" s="783">
        <v>0</v>
      </c>
    </row>
    <row r="48" spans="2:13">
      <c r="B48" s="781">
        <v>28</v>
      </c>
      <c r="C48" s="781" t="s">
        <v>824</v>
      </c>
      <c r="D48" s="783">
        <v>79806</v>
      </c>
      <c r="E48" s="783">
        <v>3.2</v>
      </c>
    </row>
    <row r="49" spans="2:5">
      <c r="B49" s="781">
        <v>29</v>
      </c>
      <c r="C49" s="781" t="s">
        <v>824</v>
      </c>
      <c r="D49" s="783">
        <v>11958</v>
      </c>
      <c r="E49" s="783">
        <v>1.73</v>
      </c>
    </row>
    <row r="50" spans="2:5">
      <c r="B50" s="781">
        <v>30</v>
      </c>
      <c r="C50" s="781" t="s">
        <v>824</v>
      </c>
      <c r="D50" s="783">
        <v>104151</v>
      </c>
      <c r="E50" s="783">
        <v>0</v>
      </c>
    </row>
    <row r="51" spans="2:5">
      <c r="B51" s="781">
        <v>31</v>
      </c>
      <c r="C51" s="781" t="s">
        <v>824</v>
      </c>
      <c r="D51" s="783">
        <v>111176</v>
      </c>
      <c r="E51" s="783">
        <v>23.7</v>
      </c>
    </row>
    <row r="52" spans="2:5">
      <c r="B52" s="781">
        <v>32</v>
      </c>
      <c r="C52" s="781" t="s">
        <v>824</v>
      </c>
      <c r="D52" s="783">
        <v>7636</v>
      </c>
      <c r="E52" s="783">
        <v>1.9</v>
      </c>
    </row>
    <row r="53" spans="2:5">
      <c r="B53" s="781">
        <v>33</v>
      </c>
      <c r="C53" s="781" t="s">
        <v>824</v>
      </c>
      <c r="D53" s="783">
        <v>39271</v>
      </c>
      <c r="E53" s="783">
        <v>6.96</v>
      </c>
    </row>
    <row r="54" spans="2:5">
      <c r="B54" s="781">
        <v>34</v>
      </c>
      <c r="C54" s="781" t="s">
        <v>824</v>
      </c>
      <c r="D54" s="783">
        <v>6522</v>
      </c>
      <c r="E54" s="783">
        <v>0</v>
      </c>
    </row>
    <row r="55" spans="2:5">
      <c r="B55" s="781">
        <v>35</v>
      </c>
      <c r="C55" s="781" t="s">
        <v>824</v>
      </c>
      <c r="D55" s="783">
        <v>25942</v>
      </c>
      <c r="E55" s="783">
        <v>4.9000000000000004</v>
      </c>
    </row>
    <row r="56" spans="2:5">
      <c r="B56" s="781">
        <v>36</v>
      </c>
      <c r="C56" s="781" t="s">
        <v>824</v>
      </c>
      <c r="D56" s="783">
        <v>188814</v>
      </c>
      <c r="E56" s="783">
        <v>32.799999999999997</v>
      </c>
    </row>
    <row r="57" spans="2:5">
      <c r="B57" s="781">
        <v>37</v>
      </c>
      <c r="C57" s="781" t="s">
        <v>824</v>
      </c>
      <c r="D57" s="783">
        <v>28804</v>
      </c>
      <c r="E57" s="783">
        <v>6.3</v>
      </c>
    </row>
    <row r="58" spans="2:5">
      <c r="B58" s="781">
        <v>38</v>
      </c>
      <c r="C58" s="781" t="s">
        <v>824</v>
      </c>
      <c r="D58" s="783">
        <v>4299</v>
      </c>
      <c r="E58" s="783">
        <v>0.9</v>
      </c>
    </row>
    <row r="59" spans="2:5">
      <c r="B59" s="781">
        <v>39</v>
      </c>
      <c r="C59" s="781" t="s">
        <v>824</v>
      </c>
      <c r="D59" s="783">
        <v>3466</v>
      </c>
      <c r="E59" s="783">
        <v>0</v>
      </c>
    </row>
    <row r="60" spans="2:5">
      <c r="B60" s="781">
        <v>40</v>
      </c>
      <c r="C60" s="781" t="s">
        <v>824</v>
      </c>
      <c r="D60" s="783">
        <v>8332</v>
      </c>
      <c r="E60" s="783">
        <v>0</v>
      </c>
    </row>
    <row r="61" spans="2:5">
      <c r="B61" s="781">
        <v>41</v>
      </c>
      <c r="C61" s="781" t="s">
        <v>824</v>
      </c>
      <c r="D61" s="783">
        <v>10831</v>
      </c>
      <c r="E61" s="783">
        <v>0</v>
      </c>
    </row>
    <row r="62" spans="2:5">
      <c r="B62" s="781">
        <v>42</v>
      </c>
      <c r="C62" s="781" t="s">
        <v>824</v>
      </c>
      <c r="D62" s="783">
        <v>3978</v>
      </c>
      <c r="E62" s="783">
        <v>0</v>
      </c>
    </row>
    <row r="63" spans="2:5">
      <c r="B63" s="781">
        <v>43</v>
      </c>
      <c r="C63" s="781" t="s">
        <v>824</v>
      </c>
      <c r="D63" s="783">
        <v>19969</v>
      </c>
      <c r="E63" s="783">
        <v>3.7</v>
      </c>
    </row>
    <row r="64" spans="2:5">
      <c r="B64" s="781">
        <v>44</v>
      </c>
      <c r="C64" s="781" t="s">
        <v>824</v>
      </c>
      <c r="D64" s="783">
        <v>74930</v>
      </c>
      <c r="E64" s="783">
        <v>3.1</v>
      </c>
    </row>
    <row r="65" spans="2:5">
      <c r="B65" s="781">
        <v>45</v>
      </c>
      <c r="C65" s="781" t="s">
        <v>824</v>
      </c>
      <c r="D65" s="783">
        <v>120825</v>
      </c>
      <c r="E65" s="783">
        <v>26.78</v>
      </c>
    </row>
    <row r="66" spans="2:5">
      <c r="B66" s="781">
        <v>46</v>
      </c>
      <c r="C66" s="781" t="s">
        <v>824</v>
      </c>
      <c r="D66" s="783">
        <v>4346.3999999999996</v>
      </c>
      <c r="E66" s="784">
        <v>0</v>
      </c>
    </row>
    <row r="67" spans="2:5">
      <c r="B67" s="785"/>
      <c r="C67" s="786" t="s">
        <v>825</v>
      </c>
      <c r="D67" s="787">
        <v>2481923.3944000001</v>
      </c>
      <c r="E67" s="788">
        <v>415.48759999999993</v>
      </c>
    </row>
    <row r="68" spans="2:5">
      <c r="B68" s="781">
        <v>47</v>
      </c>
      <c r="C68" s="781" t="s">
        <v>826</v>
      </c>
      <c r="D68" s="783">
        <v>4170</v>
      </c>
      <c r="E68" s="783">
        <v>0</v>
      </c>
    </row>
    <row r="69" spans="2:5">
      <c r="B69" s="781">
        <v>48</v>
      </c>
      <c r="C69" s="781" t="s">
        <v>826</v>
      </c>
      <c r="D69" s="783">
        <v>61243</v>
      </c>
      <c r="E69" s="783">
        <v>9.6999999999999993</v>
      </c>
    </row>
    <row r="70" spans="2:5">
      <c r="B70" s="781">
        <v>49</v>
      </c>
      <c r="C70" s="781" t="s">
        <v>826</v>
      </c>
      <c r="D70" s="782">
        <v>17056.975999999999</v>
      </c>
      <c r="E70" s="782">
        <v>4.5279999999999996</v>
      </c>
    </row>
    <row r="71" spans="2:5">
      <c r="B71" s="781">
        <v>50</v>
      </c>
      <c r="C71" s="781" t="s">
        <v>826</v>
      </c>
      <c r="D71" s="783">
        <v>48857</v>
      </c>
      <c r="E71" s="783">
        <v>11</v>
      </c>
    </row>
    <row r="72" spans="2:5">
      <c r="B72" s="781">
        <v>51</v>
      </c>
      <c r="C72" s="781" t="s">
        <v>826</v>
      </c>
      <c r="D72" s="783">
        <v>38428</v>
      </c>
      <c r="E72" s="783">
        <v>7.4</v>
      </c>
    </row>
    <row r="73" spans="2:5">
      <c r="B73" s="781">
        <v>52</v>
      </c>
      <c r="C73" s="781" t="s">
        <v>826</v>
      </c>
      <c r="D73" s="783">
        <v>6090</v>
      </c>
      <c r="E73" s="783">
        <v>0</v>
      </c>
    </row>
    <row r="74" spans="2:5">
      <c r="B74" s="781">
        <v>53</v>
      </c>
      <c r="C74" s="781" t="s">
        <v>826</v>
      </c>
      <c r="D74" s="783">
        <v>19843</v>
      </c>
      <c r="E74" s="783">
        <v>5.2</v>
      </c>
    </row>
    <row r="75" spans="2:5">
      <c r="B75" s="781">
        <v>54</v>
      </c>
      <c r="C75" s="781" t="s">
        <v>826</v>
      </c>
      <c r="D75" s="783">
        <v>6072</v>
      </c>
      <c r="E75" s="783">
        <v>2.2999999999999998</v>
      </c>
    </row>
    <row r="76" spans="2:5">
      <c r="B76" s="781">
        <v>55</v>
      </c>
      <c r="C76" s="781" t="s">
        <v>826</v>
      </c>
      <c r="D76" s="783">
        <v>12163</v>
      </c>
      <c r="E76" s="783">
        <v>0</v>
      </c>
    </row>
    <row r="77" spans="2:5">
      <c r="B77" s="781">
        <v>56</v>
      </c>
      <c r="C77" s="781" t="s">
        <v>826</v>
      </c>
      <c r="D77" s="783">
        <v>19367</v>
      </c>
      <c r="E77" s="783">
        <v>4.0999999999999996</v>
      </c>
    </row>
    <row r="78" spans="2:5">
      <c r="B78" s="781">
        <v>57</v>
      </c>
      <c r="C78" s="781" t="s">
        <v>826</v>
      </c>
      <c r="D78" s="783">
        <v>3547</v>
      </c>
      <c r="E78" s="783">
        <v>0.88</v>
      </c>
    </row>
    <row r="79" spans="2:5">
      <c r="B79" s="781">
        <v>58</v>
      </c>
      <c r="C79" s="781" t="s">
        <v>826</v>
      </c>
      <c r="D79" s="783">
        <v>3009</v>
      </c>
      <c r="E79" s="783">
        <v>0.7</v>
      </c>
    </row>
    <row r="80" spans="2:5">
      <c r="B80" s="781">
        <v>59</v>
      </c>
      <c r="C80" s="781" t="s">
        <v>826</v>
      </c>
      <c r="D80" s="783">
        <v>918.8</v>
      </c>
      <c r="E80" s="783">
        <v>0.2</v>
      </c>
    </row>
    <row r="81" spans="2:5">
      <c r="B81" s="781">
        <v>60</v>
      </c>
      <c r="C81" s="781" t="s">
        <v>826</v>
      </c>
      <c r="D81" s="783">
        <v>14600</v>
      </c>
      <c r="E81" s="783">
        <v>2.8</v>
      </c>
    </row>
    <row r="82" spans="2:5">
      <c r="B82" s="781">
        <v>61</v>
      </c>
      <c r="C82" s="781" t="s">
        <v>826</v>
      </c>
      <c r="D82" s="783">
        <v>14230</v>
      </c>
      <c r="E82" s="783">
        <v>2.9</v>
      </c>
    </row>
    <row r="83" spans="2:5">
      <c r="B83" s="781">
        <v>62</v>
      </c>
      <c r="C83" s="781" t="s">
        <v>826</v>
      </c>
      <c r="D83" s="783">
        <v>1433</v>
      </c>
      <c r="E83" s="783">
        <v>0.3</v>
      </c>
    </row>
    <row r="84" spans="2:5">
      <c r="B84" s="781">
        <v>63</v>
      </c>
      <c r="C84" s="781" t="s">
        <v>826</v>
      </c>
      <c r="D84" s="783">
        <v>2964</v>
      </c>
      <c r="E84" s="783">
        <v>0</v>
      </c>
    </row>
    <row r="85" spans="2:5">
      <c r="B85" s="781">
        <v>64</v>
      </c>
      <c r="C85" s="781" t="s">
        <v>826</v>
      </c>
      <c r="D85" s="783">
        <v>9647</v>
      </c>
      <c r="E85" s="783">
        <v>2.1</v>
      </c>
    </row>
    <row r="86" spans="2:5">
      <c r="B86" s="781">
        <v>65</v>
      </c>
      <c r="C86" s="781" t="s">
        <v>826</v>
      </c>
      <c r="D86" s="783">
        <v>6431</v>
      </c>
      <c r="E86" s="783">
        <v>1.4</v>
      </c>
    </row>
    <row r="87" spans="2:5">
      <c r="B87" s="781">
        <v>66</v>
      </c>
      <c r="C87" s="781" t="s">
        <v>826</v>
      </c>
      <c r="D87" s="783">
        <v>11006</v>
      </c>
      <c r="E87" s="783">
        <v>2.4</v>
      </c>
    </row>
    <row r="88" spans="2:5">
      <c r="B88" s="781">
        <v>67</v>
      </c>
      <c r="C88" s="781" t="s">
        <v>826</v>
      </c>
      <c r="D88" s="783">
        <v>16554</v>
      </c>
      <c r="E88" s="783">
        <v>3.6</v>
      </c>
    </row>
    <row r="89" spans="2:5">
      <c r="B89" s="781">
        <v>68</v>
      </c>
      <c r="C89" s="781" t="s">
        <v>826</v>
      </c>
      <c r="D89" s="783">
        <v>52141</v>
      </c>
      <c r="E89" s="783">
        <v>5.6</v>
      </c>
    </row>
    <row r="90" spans="2:5">
      <c r="B90" s="781">
        <v>69</v>
      </c>
      <c r="C90" s="789" t="s">
        <v>826</v>
      </c>
      <c r="D90" s="783">
        <v>2747.21</v>
      </c>
      <c r="E90" s="784">
        <v>0.6</v>
      </c>
    </row>
    <row r="91" spans="2:5">
      <c r="B91" s="781">
        <v>70</v>
      </c>
      <c r="C91" s="789" t="s">
        <v>826</v>
      </c>
      <c r="D91" s="784">
        <v>172958</v>
      </c>
      <c r="E91" s="784">
        <v>19.739999999999998</v>
      </c>
    </row>
    <row r="92" spans="2:5">
      <c r="B92" s="785"/>
      <c r="C92" s="790" t="s">
        <v>827</v>
      </c>
      <c r="D92" s="788">
        <v>545475.98600000003</v>
      </c>
      <c r="E92" s="788">
        <v>87.447999999999993</v>
      </c>
    </row>
    <row r="93" spans="2:5">
      <c r="B93" s="781">
        <v>71</v>
      </c>
      <c r="C93" s="781" t="s">
        <v>828</v>
      </c>
      <c r="D93" s="783">
        <v>121000</v>
      </c>
      <c r="E93" s="783">
        <v>25.7</v>
      </c>
    </row>
    <row r="94" spans="2:5">
      <c r="B94" s="781">
        <v>72</v>
      </c>
      <c r="C94" s="781" t="s">
        <v>828</v>
      </c>
      <c r="D94" s="783">
        <v>1959</v>
      </c>
      <c r="E94" s="783">
        <v>0.4</v>
      </c>
    </row>
    <row r="95" spans="2:5">
      <c r="B95" s="781">
        <v>73</v>
      </c>
      <c r="C95" s="781" t="s">
        <v>828</v>
      </c>
      <c r="D95" s="783">
        <v>18680</v>
      </c>
      <c r="E95" s="783">
        <v>4.4000000000000004</v>
      </c>
    </row>
    <row r="96" spans="2:5">
      <c r="B96" s="781">
        <v>74</v>
      </c>
      <c r="C96" s="781" t="s">
        <v>828</v>
      </c>
      <c r="D96" s="783">
        <v>68195</v>
      </c>
      <c r="E96" s="783">
        <v>0</v>
      </c>
    </row>
    <row r="97" spans="2:6">
      <c r="B97" s="781">
        <v>75</v>
      </c>
      <c r="C97" s="781" t="s">
        <v>828</v>
      </c>
      <c r="D97" s="784">
        <v>90384</v>
      </c>
      <c r="E97" s="783">
        <v>0</v>
      </c>
    </row>
    <row r="98" spans="2:6">
      <c r="B98" s="781">
        <v>76</v>
      </c>
      <c r="C98" s="781" t="s">
        <v>828</v>
      </c>
      <c r="D98" s="783">
        <v>319818.3</v>
      </c>
      <c r="E98" s="784">
        <v>84.9</v>
      </c>
    </row>
    <row r="99" spans="2:6" ht="21.75" thickBot="1">
      <c r="B99" s="785"/>
      <c r="C99" s="786" t="s">
        <v>829</v>
      </c>
      <c r="D99" s="787">
        <v>620036.30000000005</v>
      </c>
      <c r="E99" s="788">
        <v>115.4</v>
      </c>
    </row>
    <row r="100" spans="2:6" ht="15.75" thickBot="1">
      <c r="B100" s="791"/>
      <c r="C100" s="792" t="s">
        <v>830</v>
      </c>
      <c r="D100" s="793">
        <v>3647435.6803999995</v>
      </c>
      <c r="E100" s="794">
        <v>618.33559999999989</v>
      </c>
    </row>
    <row r="101" spans="2:6" ht="15.75" thickBot="1">
      <c r="B101" s="795"/>
      <c r="C101" s="795"/>
      <c r="D101" s="783"/>
      <c r="E101" s="783"/>
    </row>
    <row r="102" spans="2:6">
      <c r="B102" s="795"/>
      <c r="C102" s="901" t="s">
        <v>27</v>
      </c>
      <c r="D102" s="902"/>
      <c r="E102" s="903" t="s">
        <v>28</v>
      </c>
      <c r="F102" s="904"/>
    </row>
    <row r="103" spans="2:6">
      <c r="B103" s="825" t="s">
        <v>831</v>
      </c>
      <c r="C103" s="826">
        <v>0.88400000000000001</v>
      </c>
      <c r="D103" s="827">
        <f>D100*C103</f>
        <v>3224333.1414735997</v>
      </c>
      <c r="E103" s="827">
        <f>E100*F103</f>
        <v>546.60867039999994</v>
      </c>
      <c r="F103" s="828">
        <v>0.88400000000000001</v>
      </c>
    </row>
    <row r="104" spans="2:6">
      <c r="B104" s="822" t="s">
        <v>842</v>
      </c>
      <c r="C104" s="829">
        <v>1.038</v>
      </c>
      <c r="D104" s="830">
        <f>D103*C104</f>
        <v>3346857.8008495965</v>
      </c>
      <c r="E104" s="830">
        <f>E103*F104</f>
        <v>608.37545015519993</v>
      </c>
      <c r="F104" s="828">
        <v>1.113</v>
      </c>
    </row>
    <row r="105" spans="2:6">
      <c r="B105" s="823"/>
      <c r="C105" s="823"/>
      <c r="D105" s="824"/>
      <c r="E105" s="824"/>
    </row>
    <row r="106" spans="2:6">
      <c r="B106" s="796" t="s">
        <v>832</v>
      </c>
      <c r="C106" s="796" t="s">
        <v>824</v>
      </c>
      <c r="D106" s="797">
        <v>0.68045706953434681</v>
      </c>
      <c r="E106" s="798">
        <v>0.67194513788305255</v>
      </c>
    </row>
    <row r="107" spans="2:6">
      <c r="B107" s="796"/>
      <c r="C107" s="796" t="s">
        <v>826</v>
      </c>
      <c r="D107" s="798">
        <v>0.14955054284608518</v>
      </c>
      <c r="E107" s="797">
        <v>0.14142481849662225</v>
      </c>
    </row>
    <row r="108" spans="2:6">
      <c r="B108" s="796"/>
      <c r="C108" s="796" t="s">
        <v>828</v>
      </c>
      <c r="D108" s="797">
        <v>0.16999238761956817</v>
      </c>
      <c r="E108" s="798">
        <v>0.18663004362032531</v>
      </c>
    </row>
  </sheetData>
  <mergeCells count="5">
    <mergeCell ref="B16:X16"/>
    <mergeCell ref="C102:D102"/>
    <mergeCell ref="E102:F102"/>
    <mergeCell ref="J31:K31"/>
    <mergeCell ref="L31:M31"/>
  </mergeCells>
  <pageMargins left="0.70866141732283472" right="0.70866141732283472" top="0.74803149606299213" bottom="0.74803149606299213" header="0.31496062992125984" footer="0.31496062992125984"/>
  <pageSetup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'3.  Distribution Rates'!Print_Titles</vt:lpstr>
      <vt:lpstr>'4.  2011-2014 LRAM'!Print_Titles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Leslie Dugas</cp:lastModifiedBy>
  <cp:lastPrinted>2020-11-04T21:12:58Z</cp:lastPrinted>
  <dcterms:created xsi:type="dcterms:W3CDTF">2012-03-05T18:56:04Z</dcterms:created>
  <dcterms:modified xsi:type="dcterms:W3CDTF">2020-11-04T21:13:03Z</dcterms:modified>
</cp:coreProperties>
</file>