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Finance\2021 COS rate application\EXHIBIT 9 - Deferral and Variance Accounts\LRAMVA\"/>
    </mc:Choice>
  </mc:AlternateContent>
  <bookViews>
    <workbookView xWindow="0" yWindow="0" windowWidth="20460" windowHeight="5805" tabRatio="789"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LRAM'!$B$219</definedName>
    <definedName name="Table_5_c.__2017_Lost_Revenues_Work_Form">'5.  2015-2020 LRAM'!$B$404</definedName>
    <definedName name="Table_5_d.__2018_Lost_Revenues_Work_Form">'5.  2015-2020 LRAM'!$B$587</definedName>
    <definedName name="Table_5_e.__2019_Lost_Revenues_Work_Form">'5.  2015-2020 LRAM'!$B$770</definedName>
    <definedName name="Table_5_f.__2020_Lost_Revenues_Work_Form">'5.  2015-2020 LRAM'!$B$953</definedName>
    <definedName name="Targets">'[1]LDC Targets'!$A$3:$D$83</definedName>
  </definedNames>
  <calcPr calcId="162913"/>
</workbook>
</file>

<file path=xl/calcChain.xml><?xml version="1.0" encoding="utf-8"?>
<calcChain xmlns="http://schemas.openxmlformats.org/spreadsheetml/2006/main">
  <c r="H161" i="47" l="1"/>
  <c r="H160" i="47"/>
  <c r="H159" i="47"/>
  <c r="H158" i="47"/>
  <c r="H157" i="47"/>
  <c r="H156" i="47"/>
  <c r="H154" i="47" l="1"/>
  <c r="H155" i="47"/>
  <c r="H153" i="47"/>
  <c r="AD398" i="79" l="1"/>
  <c r="AD399" i="79"/>
  <c r="AD400" i="79"/>
  <c r="AD397" i="79"/>
  <c r="AD383" i="79"/>
  <c r="P97" i="85"/>
  <c r="P96" i="85"/>
  <c r="P95" i="85"/>
  <c r="P94" i="85"/>
  <c r="K94" i="85"/>
  <c r="P93" i="85"/>
  <c r="K93" i="85"/>
  <c r="P92" i="85"/>
  <c r="K92" i="85"/>
  <c r="P91" i="85"/>
  <c r="K91" i="85"/>
  <c r="P90" i="85"/>
  <c r="K90" i="85"/>
  <c r="P89" i="85"/>
  <c r="K89" i="85"/>
  <c r="F89" i="85"/>
  <c r="P88" i="85"/>
  <c r="P110" i="85" s="1"/>
  <c r="C92" i="85" s="1"/>
  <c r="K88" i="85"/>
  <c r="K110" i="85" s="1"/>
  <c r="C91" i="85" s="1"/>
  <c r="D92" i="85" s="1"/>
  <c r="F92" i="85" s="1"/>
  <c r="P72" i="85"/>
  <c r="P71" i="85"/>
  <c r="P70" i="85"/>
  <c r="P69" i="85"/>
  <c r="P68" i="85"/>
  <c r="K68" i="85"/>
  <c r="P67" i="85"/>
  <c r="K67" i="85"/>
  <c r="P66" i="85"/>
  <c r="K66" i="85"/>
  <c r="P65" i="85"/>
  <c r="K65" i="85"/>
  <c r="P64" i="85"/>
  <c r="K64" i="85"/>
  <c r="P63" i="85"/>
  <c r="K63" i="85"/>
  <c r="P62" i="85"/>
  <c r="K62" i="85"/>
  <c r="P61" i="85"/>
  <c r="K61" i="85"/>
  <c r="P60" i="85"/>
  <c r="K60" i="85"/>
  <c r="P59" i="85"/>
  <c r="K59" i="85"/>
  <c r="F59" i="85"/>
  <c r="P58" i="85"/>
  <c r="P80" i="85" s="1"/>
  <c r="C69" i="85" s="1"/>
  <c r="K58" i="85"/>
  <c r="K80" i="85" s="1"/>
  <c r="C68" i="85" s="1"/>
  <c r="D69" i="85" s="1"/>
  <c r="F69" i="85" s="1"/>
  <c r="F38" i="85"/>
  <c r="D38" i="85"/>
  <c r="P28" i="85"/>
  <c r="P29" i="85"/>
  <c r="P30" i="85"/>
  <c r="P31" i="85"/>
  <c r="P32" i="85"/>
  <c r="P33" i="85"/>
  <c r="P34" i="85"/>
  <c r="P35" i="85"/>
  <c r="P36" i="85"/>
  <c r="P37" i="85"/>
  <c r="P38" i="85"/>
  <c r="P27" i="85"/>
  <c r="K28" i="85"/>
  <c r="K29" i="85"/>
  <c r="K30" i="85"/>
  <c r="K31" i="85"/>
  <c r="K32" i="85"/>
  <c r="K27" i="85"/>
  <c r="Q684" i="79"/>
  <c r="P684" i="79"/>
  <c r="O684" i="79"/>
  <c r="Q681" i="79"/>
  <c r="P681" i="79"/>
  <c r="O681" i="79"/>
  <c r="E681" i="79"/>
  <c r="Q678" i="79"/>
  <c r="P678" i="79"/>
  <c r="O678" i="79"/>
  <c r="E678" i="79"/>
  <c r="Q675" i="79"/>
  <c r="P675" i="79"/>
  <c r="O675" i="79"/>
  <c r="E675" i="79"/>
  <c r="E665" i="79"/>
  <c r="E662" i="79"/>
  <c r="E659" i="79"/>
  <c r="X493" i="79"/>
  <c r="W493" i="79"/>
  <c r="V493" i="79"/>
  <c r="U493" i="79"/>
  <c r="T493" i="79"/>
  <c r="S493" i="79"/>
  <c r="R493" i="79"/>
  <c r="Q493" i="79"/>
  <c r="P493" i="79"/>
  <c r="O493" i="79"/>
  <c r="F493" i="79"/>
  <c r="G493" i="79" s="1"/>
  <c r="H493" i="79" s="1"/>
  <c r="I493" i="79" s="1"/>
  <c r="J493" i="79" s="1"/>
  <c r="K493" i="79" s="1"/>
  <c r="L493" i="79" s="1"/>
  <c r="M493" i="79" s="1"/>
  <c r="E493" i="79"/>
  <c r="F70" i="85" l="1"/>
  <c r="F71" i="85" s="1"/>
  <c r="F72" i="85" s="1"/>
  <c r="F73" i="85" s="1"/>
  <c r="F74" i="85" s="1"/>
  <c r="F75" i="85" s="1"/>
  <c r="D93" i="85"/>
  <c r="F93" i="85" s="1"/>
  <c r="C93" i="85"/>
  <c r="F480" i="79"/>
  <c r="G480" i="79" s="1"/>
  <c r="H480" i="79" s="1"/>
  <c r="I480" i="79" s="1"/>
  <c r="J480" i="79" s="1"/>
  <c r="K480" i="79" s="1"/>
  <c r="L480" i="79" s="1"/>
  <c r="M480" i="79" s="1"/>
  <c r="E480" i="79"/>
  <c r="E477" i="79"/>
  <c r="F477" i="79" s="1"/>
  <c r="G477" i="79" s="1"/>
  <c r="H477" i="79" s="1"/>
  <c r="I477" i="79" s="1"/>
  <c r="J477" i="79" s="1"/>
  <c r="K477" i="79" s="1"/>
  <c r="L477" i="79" s="1"/>
  <c r="M477" i="79" s="1"/>
  <c r="X310" i="79"/>
  <c r="W310" i="79"/>
  <c r="V310" i="79"/>
  <c r="U310" i="79"/>
  <c r="T310" i="79"/>
  <c r="S310" i="79"/>
  <c r="R310" i="79"/>
  <c r="Q310" i="79"/>
  <c r="P310" i="79"/>
  <c r="O310" i="79"/>
  <c r="N308" i="79"/>
  <c r="N309" i="79"/>
  <c r="E310" i="79"/>
  <c r="F310" i="79" s="1"/>
  <c r="G310" i="79" s="1"/>
  <c r="H310" i="79" s="1"/>
  <c r="I310" i="79" s="1"/>
  <c r="J310" i="79" s="1"/>
  <c r="K310" i="79" s="1"/>
  <c r="L310" i="79" s="1"/>
  <c r="M310" i="79" s="1"/>
  <c r="AL309" i="79"/>
  <c r="AK309" i="79"/>
  <c r="AJ309" i="79"/>
  <c r="AI309" i="79"/>
  <c r="AH309" i="79"/>
  <c r="AG309" i="79"/>
  <c r="AF309" i="79"/>
  <c r="AE309" i="79"/>
  <c r="AD309" i="79"/>
  <c r="AC309" i="79"/>
  <c r="AB309" i="79"/>
  <c r="Z59" i="79"/>
  <c r="AA59" i="79"/>
  <c r="Y59" i="79"/>
  <c r="AA58" i="79"/>
  <c r="Z58" i="79"/>
  <c r="Y58" i="79"/>
  <c r="E58" i="79"/>
  <c r="F58" i="79" s="1"/>
  <c r="G58" i="79" s="1"/>
  <c r="H58" i="79" s="1"/>
  <c r="I58" i="79" s="1"/>
  <c r="J58" i="79" s="1"/>
  <c r="K58" i="79" s="1"/>
  <c r="L58" i="79" s="1"/>
  <c r="M58" i="79" s="1"/>
  <c r="AL59" i="79"/>
  <c r="AK59" i="79"/>
  <c r="AJ59" i="79"/>
  <c r="AI59" i="79"/>
  <c r="AH59" i="79"/>
  <c r="AG59" i="79"/>
  <c r="AF59" i="79"/>
  <c r="AE59" i="79"/>
  <c r="AD59" i="79"/>
  <c r="AC59" i="79"/>
  <c r="AB59" i="79"/>
  <c r="Z124" i="79"/>
  <c r="AA124" i="79"/>
  <c r="AB124" i="79"/>
  <c r="AC124" i="79"/>
  <c r="AD124" i="79"/>
  <c r="AE124" i="79"/>
  <c r="AF124" i="79"/>
  <c r="AG124" i="79"/>
  <c r="AH124" i="79"/>
  <c r="AI124" i="79"/>
  <c r="AJ124" i="79"/>
  <c r="AK124" i="79"/>
  <c r="AL124" i="79"/>
  <c r="Y124" i="79"/>
  <c r="N124" i="79"/>
  <c r="D94" i="85" l="1"/>
  <c r="F94" i="85" s="1"/>
  <c r="C94" i="85"/>
  <c r="P49" i="85"/>
  <c r="C38" i="85" s="1"/>
  <c r="K49" i="85"/>
  <c r="C37" i="85" s="1"/>
  <c r="D95" i="85" l="1"/>
  <c r="F95" i="85" s="1"/>
  <c r="C95" i="85"/>
  <c r="F39" i="85"/>
  <c r="AD198" i="79" l="1"/>
  <c r="F40" i="85"/>
  <c r="C96" i="85"/>
  <c r="I50" i="44"/>
  <c r="H50" i="44"/>
  <c r="G50" i="44"/>
  <c r="F50" i="44"/>
  <c r="E50" i="44"/>
  <c r="D50" i="44"/>
  <c r="AD211" i="79" l="1"/>
  <c r="F41" i="85"/>
  <c r="C97" i="85"/>
  <c r="D96" i="85"/>
  <c r="F96" i="85" s="1"/>
  <c r="N187" i="79"/>
  <c r="F42" i="85" l="1"/>
  <c r="AD212" i="79"/>
  <c r="C98" i="85"/>
  <c r="D97" i="85"/>
  <c r="F97" i="85" s="1"/>
  <c r="D22" i="45"/>
  <c r="F43" i="85" l="1"/>
  <c r="AD213" i="79"/>
  <c r="C99" i="85"/>
  <c r="D98" i="85"/>
  <c r="F98" i="85" s="1"/>
  <c r="O932" i="79"/>
  <c r="F44" i="85" l="1"/>
  <c r="AD215" i="79" s="1"/>
  <c r="AD214" i="79"/>
  <c r="F103" i="85"/>
  <c r="F104" i="85"/>
  <c r="F102" i="85"/>
  <c r="F101" i="85"/>
  <c r="D99" i="85"/>
  <c r="F99" i="85" s="1"/>
  <c r="F100" i="85" s="1"/>
  <c r="E44" i="44"/>
  <c r="AM142" i="79" l="1"/>
  <c r="Q46" i="44"/>
  <c r="P46" i="44"/>
  <c r="O46" i="44"/>
  <c r="N46" i="44"/>
  <c r="M46" i="44"/>
  <c r="L46" i="44"/>
  <c r="K46" i="44"/>
  <c r="J46" i="44"/>
  <c r="I46" i="44"/>
  <c r="H46" i="44"/>
  <c r="G46" i="44"/>
  <c r="F46" i="44"/>
  <c r="E46" i="44"/>
  <c r="D46" i="44"/>
  <c r="O1115" i="79" l="1"/>
  <c r="O749" i="79"/>
  <c r="O566" i="79"/>
  <c r="O383" i="79"/>
  <c r="O198" i="79"/>
  <c r="O513" i="46"/>
  <c r="O127" i="46"/>
  <c r="D198" i="79"/>
  <c r="N625" i="79" l="1"/>
  <c r="N442" i="79"/>
  <c r="N257" i="79"/>
  <c r="N73"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3" i="79"/>
  <c r="N1110" i="79"/>
  <c r="N1107" i="79"/>
  <c r="N1104" i="79"/>
  <c r="N1101" i="79"/>
  <c r="N1098" i="79"/>
  <c r="N1095" i="79"/>
  <c r="N1089" i="79"/>
  <c r="N1086" i="79"/>
  <c r="N1083" i="79"/>
  <c r="N1080" i="79"/>
  <c r="N1077" i="79"/>
  <c r="N1074" i="79"/>
  <c r="N1070" i="79"/>
  <c r="N1067" i="79"/>
  <c r="N1064" i="79"/>
  <c r="N1060" i="79"/>
  <c r="N1057" i="79"/>
  <c r="N1054" i="79"/>
  <c r="N1051" i="79"/>
  <c r="N1048" i="79"/>
  <c r="N1045" i="79"/>
  <c r="N1042" i="79"/>
  <c r="N1039" i="79"/>
  <c r="N1021" i="79"/>
  <c r="N1018" i="79"/>
  <c r="N1015" i="79"/>
  <c r="N1012" i="79"/>
  <c r="N1008" i="79"/>
  <c r="N1005" i="79"/>
  <c r="N1001" i="79"/>
  <c r="N997" i="79"/>
  <c r="N994" i="79"/>
  <c r="N991" i="79"/>
  <c r="N987" i="79"/>
  <c r="N984" i="79"/>
  <c r="N981" i="79"/>
  <c r="N978" i="79"/>
  <c r="N975" i="79"/>
  <c r="N930" i="79"/>
  <c r="N927" i="79"/>
  <c r="N924" i="79"/>
  <c r="N921" i="79"/>
  <c r="N918" i="79"/>
  <c r="N915" i="79"/>
  <c r="N912" i="79"/>
  <c r="N906" i="79"/>
  <c r="N903" i="79"/>
  <c r="N900" i="79"/>
  <c r="N897" i="79"/>
  <c r="N894" i="79"/>
  <c r="N891" i="79"/>
  <c r="N887" i="79"/>
  <c r="N884" i="79"/>
  <c r="N881" i="79"/>
  <c r="N877" i="79"/>
  <c r="N874" i="79"/>
  <c r="N871" i="79"/>
  <c r="N868" i="79"/>
  <c r="N865" i="79"/>
  <c r="N862" i="79"/>
  <c r="N859" i="79"/>
  <c r="N856" i="79"/>
  <c r="N838" i="79"/>
  <c r="N835" i="79"/>
  <c r="N832" i="79"/>
  <c r="N829" i="79"/>
  <c r="N825" i="79"/>
  <c r="N822" i="79"/>
  <c r="N818" i="79"/>
  <c r="N814" i="79"/>
  <c r="N811" i="79"/>
  <c r="N808" i="79"/>
  <c r="N804" i="79"/>
  <c r="N801" i="79"/>
  <c r="N798" i="79"/>
  <c r="N795" i="79"/>
  <c r="N792" i="79"/>
  <c r="N747" i="79"/>
  <c r="N744" i="79"/>
  <c r="N741" i="79"/>
  <c r="N738" i="79"/>
  <c r="N735" i="79"/>
  <c r="N732" i="79"/>
  <c r="N729" i="79"/>
  <c r="N723" i="79"/>
  <c r="N720" i="79"/>
  <c r="N717" i="79"/>
  <c r="N714" i="79"/>
  <c r="N711" i="79"/>
  <c r="N708" i="79"/>
  <c r="N704" i="79"/>
  <c r="N701" i="79"/>
  <c r="N698" i="79"/>
  <c r="N694" i="79"/>
  <c r="N691" i="79"/>
  <c r="N688" i="79"/>
  <c r="N685" i="79"/>
  <c r="N682" i="79"/>
  <c r="N679" i="79"/>
  <c r="N676" i="79"/>
  <c r="N673" i="79"/>
  <c r="N655" i="79"/>
  <c r="N652" i="79"/>
  <c r="N649" i="79"/>
  <c r="N646" i="79"/>
  <c r="N642" i="79"/>
  <c r="N639" i="79"/>
  <c r="N635" i="79"/>
  <c r="N631" i="79"/>
  <c r="N628" i="79"/>
  <c r="N621" i="79"/>
  <c r="N618" i="79"/>
  <c r="N615" i="79"/>
  <c r="N612" i="79"/>
  <c r="N609" i="79"/>
  <c r="N564" i="79"/>
  <c r="N561" i="79"/>
  <c r="N558" i="79"/>
  <c r="N555" i="79"/>
  <c r="N552" i="79"/>
  <c r="N549" i="79"/>
  <c r="N546" i="79"/>
  <c r="N540" i="79"/>
  <c r="N537" i="79"/>
  <c r="N534" i="79"/>
  <c r="N531" i="79"/>
  <c r="N528" i="79"/>
  <c r="N525" i="79"/>
  <c r="N521" i="79"/>
  <c r="N518" i="79"/>
  <c r="N515" i="79"/>
  <c r="N511" i="79"/>
  <c r="N508" i="79"/>
  <c r="N505" i="79"/>
  <c r="N502" i="79"/>
  <c r="N499" i="79"/>
  <c r="N496" i="79"/>
  <c r="N493" i="79"/>
  <c r="N490" i="79"/>
  <c r="N472" i="79"/>
  <c r="N469" i="79"/>
  <c r="N466" i="79"/>
  <c r="N463" i="79"/>
  <c r="N459" i="79"/>
  <c r="N456" i="79"/>
  <c r="N452" i="79"/>
  <c r="N448" i="79"/>
  <c r="N445" i="79"/>
  <c r="N438" i="79"/>
  <c r="N435" i="79"/>
  <c r="N432" i="79"/>
  <c r="N429" i="79"/>
  <c r="N426" i="79"/>
  <c r="N381" i="79"/>
  <c r="N378" i="79"/>
  <c r="N375" i="79"/>
  <c r="N372" i="79"/>
  <c r="N369" i="79"/>
  <c r="N366" i="79"/>
  <c r="N363" i="79"/>
  <c r="N357" i="79"/>
  <c r="N354" i="79"/>
  <c r="N351" i="79"/>
  <c r="N348" i="79"/>
  <c r="N345" i="79"/>
  <c r="N342" i="79"/>
  <c r="N338" i="79"/>
  <c r="N335" i="79"/>
  <c r="N332" i="79"/>
  <c r="N328" i="79"/>
  <c r="N325" i="79"/>
  <c r="N322" i="79"/>
  <c r="N319" i="79"/>
  <c r="N316" i="79"/>
  <c r="N313" i="79"/>
  <c r="N310" i="79"/>
  <c r="N305" i="79"/>
  <c r="N287" i="79"/>
  <c r="N284" i="79"/>
  <c r="N281" i="79"/>
  <c r="N278" i="79"/>
  <c r="N274" i="79"/>
  <c r="N271" i="79"/>
  <c r="N267" i="79"/>
  <c r="N263" i="79"/>
  <c r="N260" i="79"/>
  <c r="N253" i="79"/>
  <c r="N250" i="79"/>
  <c r="N247" i="79"/>
  <c r="N244" i="79"/>
  <c r="N241" i="79"/>
  <c r="N196" i="79"/>
  <c r="N193" i="79"/>
  <c r="N190" i="79"/>
  <c r="N184" i="79"/>
  <c r="N181" i="79"/>
  <c r="N178" i="79"/>
  <c r="N172" i="79"/>
  <c r="N169" i="79"/>
  <c r="N166" i="79"/>
  <c r="N163" i="79"/>
  <c r="N160" i="79"/>
  <c r="N157" i="79"/>
  <c r="N153" i="79"/>
  <c r="N150" i="79"/>
  <c r="N143" i="79"/>
  <c r="N140" i="79"/>
  <c r="N131" i="79"/>
  <c r="N128" i="79"/>
  <c r="N125" i="79"/>
  <c r="N103" i="79"/>
  <c r="N100" i="79"/>
  <c r="N97" i="79"/>
  <c r="N94" i="79"/>
  <c r="N90" i="79"/>
  <c r="N76" i="79"/>
  <c r="N66" i="79"/>
  <c r="N63" i="79"/>
  <c r="N55" i="79"/>
  <c r="N60" i="79"/>
  <c r="AM1109" i="79" l="1"/>
  <c r="AM1112" i="79"/>
  <c r="AE1048" i="79"/>
  <c r="Z1048" i="79"/>
  <c r="Y1035" i="79"/>
  <c r="Y1032" i="79"/>
  <c r="AD1005" i="79"/>
  <c r="Z1005" i="79"/>
  <c r="Y1005" i="79"/>
  <c r="AM1011" i="79"/>
  <c r="Y1012" i="79"/>
  <c r="AL1008" i="79"/>
  <c r="AM1007" i="79"/>
  <c r="AK1008" i="79"/>
  <c r="AJ1008" i="79"/>
  <c r="AI1008" i="79"/>
  <c r="AH1008" i="79"/>
  <c r="AG1008" i="79"/>
  <c r="AF1008" i="79"/>
  <c r="AE1008" i="79"/>
  <c r="AD1008" i="79"/>
  <c r="AC1008" i="79"/>
  <c r="AB1008" i="79"/>
  <c r="AA1008" i="79"/>
  <c r="Z1008" i="79"/>
  <c r="Y1008" i="79"/>
  <c r="AL1005" i="79"/>
  <c r="AK1005" i="79"/>
  <c r="AJ1005" i="79"/>
  <c r="AI1005" i="79"/>
  <c r="AH1005" i="79"/>
  <c r="AG1005" i="79"/>
  <c r="AF1005" i="79"/>
  <c r="AE1005" i="79"/>
  <c r="AC1005" i="79"/>
  <c r="AB1005" i="79"/>
  <c r="AA1005" i="79"/>
  <c r="AM1004" i="79"/>
  <c r="Y1001" i="79"/>
  <c r="Y994" i="79"/>
  <c r="Y991" i="79"/>
  <c r="Y987" i="79"/>
  <c r="Y978" i="79"/>
  <c r="Y975" i="79"/>
  <c r="Y971" i="79"/>
  <c r="Y881" i="79"/>
  <c r="AL877" i="79"/>
  <c r="Y856" i="79"/>
  <c r="Y838" i="79"/>
  <c r="Y825" i="79"/>
  <c r="AL825" i="79"/>
  <c r="AK825" i="79"/>
  <c r="AJ825" i="79"/>
  <c r="AI825" i="79"/>
  <c r="AH825" i="79"/>
  <c r="AG825" i="79"/>
  <c r="AF825" i="79"/>
  <c r="AE825" i="79"/>
  <c r="AD825" i="79"/>
  <c r="AC825" i="79"/>
  <c r="AB825" i="79"/>
  <c r="AA825" i="79"/>
  <c r="Z825" i="79"/>
  <c r="AM824" i="79"/>
  <c r="AL822" i="79"/>
  <c r="AK822" i="79"/>
  <c r="AJ822" i="79"/>
  <c r="AI822" i="79"/>
  <c r="AH822" i="79"/>
  <c r="AG822" i="79"/>
  <c r="AF822" i="79"/>
  <c r="AE822" i="79"/>
  <c r="AD822" i="79"/>
  <c r="AC822" i="79"/>
  <c r="AB822" i="79"/>
  <c r="AA822" i="79"/>
  <c r="Z822" i="79"/>
  <c r="Y822" i="79"/>
  <c r="AM821" i="79"/>
  <c r="Y818" i="79"/>
  <c r="Y704" i="79"/>
  <c r="Y698" i="79"/>
  <c r="Y682" i="79"/>
  <c r="AM665" i="79"/>
  <c r="AM662" i="79"/>
  <c r="AM659" i="79"/>
  <c r="Y655" i="79"/>
  <c r="Y652" i="79"/>
  <c r="Y642" i="79"/>
  <c r="Y639" i="79"/>
  <c r="Y635" i="79"/>
  <c r="AL642" i="79"/>
  <c r="AK642" i="79"/>
  <c r="AJ642" i="79"/>
  <c r="AI642" i="79"/>
  <c r="AH642" i="79"/>
  <c r="AG642" i="79"/>
  <c r="AF642" i="79"/>
  <c r="AE642" i="79"/>
  <c r="AD642" i="79"/>
  <c r="AC642" i="79"/>
  <c r="AB642" i="79"/>
  <c r="AA642" i="79"/>
  <c r="Z642" i="79"/>
  <c r="AM641" i="79"/>
  <c r="AL639" i="79"/>
  <c r="AK639" i="79"/>
  <c r="AJ639" i="79"/>
  <c r="AI639" i="79"/>
  <c r="AH639" i="79"/>
  <c r="AG639" i="79"/>
  <c r="AF639" i="79"/>
  <c r="AE639" i="79"/>
  <c r="AD639" i="79"/>
  <c r="AC639" i="79"/>
  <c r="AB639" i="79"/>
  <c r="AA639" i="79"/>
  <c r="Z639" i="79"/>
  <c r="AM638" i="79"/>
  <c r="Y621" i="79"/>
  <c r="Y612" i="79"/>
  <c r="AM524" i="79"/>
  <c r="AM520" i="79"/>
  <c r="Y525"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5" i="79"/>
  <c r="Y381" i="79"/>
  <c r="AL274" i="79"/>
  <c r="AK274" i="79"/>
  <c r="AJ274" i="79"/>
  <c r="AI274" i="79"/>
  <c r="AH274" i="79"/>
  <c r="AG274" i="79"/>
  <c r="AF274" i="79"/>
  <c r="AE274" i="79"/>
  <c r="AD274" i="79"/>
  <c r="AC274" i="79"/>
  <c r="AB274" i="79"/>
  <c r="AA274" i="79"/>
  <c r="Z274" i="79"/>
  <c r="Y274" i="79"/>
  <c r="AM273" i="79"/>
  <c r="AL271" i="79"/>
  <c r="AK271" i="79"/>
  <c r="AJ271" i="79"/>
  <c r="AI271" i="79"/>
  <c r="AH271" i="79"/>
  <c r="AG271" i="79"/>
  <c r="AF271" i="79"/>
  <c r="AE271" i="79"/>
  <c r="AD271" i="79"/>
  <c r="AC271" i="79"/>
  <c r="AB271" i="79"/>
  <c r="AA271" i="79"/>
  <c r="Z271" i="79"/>
  <c r="Y271" i="79"/>
  <c r="AM270" i="79"/>
  <c r="Y267" i="79"/>
  <c r="Y237" i="79"/>
  <c r="Y228" i="79"/>
  <c r="Y225" i="79"/>
  <c r="Y157" i="79"/>
  <c r="AM89" i="79"/>
  <c r="AL90" i="79"/>
  <c r="AK90" i="79"/>
  <c r="AJ90" i="79"/>
  <c r="AI90" i="79"/>
  <c r="AH90" i="79"/>
  <c r="AG90" i="79"/>
  <c r="AF90" i="79"/>
  <c r="AE90" i="79"/>
  <c r="AD90" i="79"/>
  <c r="AC90" i="79"/>
  <c r="AB90" i="79"/>
  <c r="AA90" i="79"/>
  <c r="Z90" i="79"/>
  <c r="Y90" i="79"/>
  <c r="AM82" i="79"/>
  <c r="AL87" i="79"/>
  <c r="AK87" i="79"/>
  <c r="AJ87" i="79"/>
  <c r="AI87" i="79"/>
  <c r="AH87" i="79"/>
  <c r="AG87" i="79"/>
  <c r="AF87" i="79"/>
  <c r="AE87" i="79"/>
  <c r="AD87" i="79"/>
  <c r="AC87" i="79"/>
  <c r="AB87" i="79"/>
  <c r="AA87" i="79"/>
  <c r="Z87" i="79"/>
  <c r="Y87" i="79"/>
  <c r="AM86" i="79"/>
  <c r="Y83" i="79"/>
  <c r="AD83" i="79"/>
  <c r="AM1103" i="79"/>
  <c r="AM1106" i="79"/>
  <c r="AM1100" i="79"/>
  <c r="AM1097" i="79"/>
  <c r="AM1094" i="79"/>
  <c r="AM1091" i="79"/>
  <c r="AM1088" i="79"/>
  <c r="AM1085" i="79"/>
  <c r="AM1082" i="79"/>
  <c r="AM1079" i="79"/>
  <c r="AM1076" i="79"/>
  <c r="AM1073" i="79"/>
  <c r="AM1069" i="79"/>
  <c r="AM1066" i="79"/>
  <c r="AM1063" i="79"/>
  <c r="AM1059" i="79"/>
  <c r="AM1056" i="79"/>
  <c r="AM1053" i="79"/>
  <c r="AM1050" i="79"/>
  <c r="AM1047" i="79"/>
  <c r="AM1044" i="79"/>
  <c r="AM1041" i="79"/>
  <c r="AM1038" i="79"/>
  <c r="AM1034" i="79"/>
  <c r="AM1031" i="79"/>
  <c r="AM1028" i="79"/>
  <c r="AM1025" i="79"/>
  <c r="AM1020" i="79"/>
  <c r="AM1017" i="79"/>
  <c r="AM1014" i="79"/>
  <c r="AM1000" i="79"/>
  <c r="AM996" i="79"/>
  <c r="AM993" i="79"/>
  <c r="AM990" i="79"/>
  <c r="AM986" i="79"/>
  <c r="AM983" i="79"/>
  <c r="AM980" i="79"/>
  <c r="AM977" i="79"/>
  <c r="AM974" i="79"/>
  <c r="AM970" i="79"/>
  <c r="AM967" i="79"/>
  <c r="AM964" i="79"/>
  <c r="AM961" i="79"/>
  <c r="AM958" i="79"/>
  <c r="AM929" i="79"/>
  <c r="AM926" i="79"/>
  <c r="AM923" i="79"/>
  <c r="AM920" i="79"/>
  <c r="AM917" i="79"/>
  <c r="AM914" i="79"/>
  <c r="AM911" i="79"/>
  <c r="AM908" i="79"/>
  <c r="AM905" i="79"/>
  <c r="AM902" i="79"/>
  <c r="AM899" i="79"/>
  <c r="AM896" i="79"/>
  <c r="AM893" i="79"/>
  <c r="AM890" i="79"/>
  <c r="AM886" i="79"/>
  <c r="AM883" i="79"/>
  <c r="AM880" i="79"/>
  <c r="AM876" i="79"/>
  <c r="AM873" i="79"/>
  <c r="AM870" i="79"/>
  <c r="AM867" i="79"/>
  <c r="AM864" i="79"/>
  <c r="AM861" i="79"/>
  <c r="AM858" i="79"/>
  <c r="AM855" i="79"/>
  <c r="AM851" i="79"/>
  <c r="AM848" i="79"/>
  <c r="AM845" i="79"/>
  <c r="AM842" i="79"/>
  <c r="AM837" i="79"/>
  <c r="AM834" i="79"/>
  <c r="AM831" i="79"/>
  <c r="AM828" i="79"/>
  <c r="AM817" i="79"/>
  <c r="AM813" i="79"/>
  <c r="AM810" i="79"/>
  <c r="AM807" i="79"/>
  <c r="AM803" i="79"/>
  <c r="AM800" i="79"/>
  <c r="AM797" i="79"/>
  <c r="AM794" i="79"/>
  <c r="AM791" i="79"/>
  <c r="AM787" i="79"/>
  <c r="AM784" i="79"/>
  <c r="AM781" i="79"/>
  <c r="AM778" i="79"/>
  <c r="AM775" i="79"/>
  <c r="AM746" i="79"/>
  <c r="AM743" i="79"/>
  <c r="AM740" i="79"/>
  <c r="AM737" i="79"/>
  <c r="AM734" i="79"/>
  <c r="AM731" i="79"/>
  <c r="AM728" i="79"/>
  <c r="AM725" i="79"/>
  <c r="AM722" i="79"/>
  <c r="AM719" i="79"/>
  <c r="AM716" i="79"/>
  <c r="AM713" i="79"/>
  <c r="AM710" i="79"/>
  <c r="AM707" i="79"/>
  <c r="AM703" i="79"/>
  <c r="AM700" i="79"/>
  <c r="AM697" i="79"/>
  <c r="AM693" i="79"/>
  <c r="AM690" i="79"/>
  <c r="AM687" i="79"/>
  <c r="AM684" i="79"/>
  <c r="AM681" i="79"/>
  <c r="AM678" i="79"/>
  <c r="AM675" i="79"/>
  <c r="AM672" i="79"/>
  <c r="AM668" i="79"/>
  <c r="AM654" i="79"/>
  <c r="AM651" i="79"/>
  <c r="AM648" i="79"/>
  <c r="AM645" i="79"/>
  <c r="AM634" i="79"/>
  <c r="AM630" i="79"/>
  <c r="AM627" i="79"/>
  <c r="AM624" i="79"/>
  <c r="AM620" i="79"/>
  <c r="AM617" i="79"/>
  <c r="AM614" i="79"/>
  <c r="AM611" i="79"/>
  <c r="AM608" i="79"/>
  <c r="AM604" i="79"/>
  <c r="AM601" i="79"/>
  <c r="AM598" i="79"/>
  <c r="AM595" i="79"/>
  <c r="AM592" i="79"/>
  <c r="AM563" i="79"/>
  <c r="AM560" i="79"/>
  <c r="AM557" i="79"/>
  <c r="AM554" i="79"/>
  <c r="AM551" i="79"/>
  <c r="AM548" i="79"/>
  <c r="AM545" i="79"/>
  <c r="AM542" i="79"/>
  <c r="AM539" i="79"/>
  <c r="AM536" i="79"/>
  <c r="AM533" i="79"/>
  <c r="AM530" i="79"/>
  <c r="AM527" i="79"/>
  <c r="AM517" i="79"/>
  <c r="AM514" i="79"/>
  <c r="AM510" i="79"/>
  <c r="AM507" i="79"/>
  <c r="AM504" i="79"/>
  <c r="AM501" i="79"/>
  <c r="AM498" i="79"/>
  <c r="AM495" i="79"/>
  <c r="AM492" i="79"/>
  <c r="AM489" i="79"/>
  <c r="AM485" i="79"/>
  <c r="AM482" i="79"/>
  <c r="AM479" i="79"/>
  <c r="AM476" i="79"/>
  <c r="AM471" i="79"/>
  <c r="AM468" i="79"/>
  <c r="AM465" i="79"/>
  <c r="AM462" i="79"/>
  <c r="AM451" i="79"/>
  <c r="AM447" i="79"/>
  <c r="AM444" i="79"/>
  <c r="AM441" i="79"/>
  <c r="AM437" i="79"/>
  <c r="AM434" i="79"/>
  <c r="AM431" i="79"/>
  <c r="AM428" i="79"/>
  <c r="AM425" i="79"/>
  <c r="AM421" i="79"/>
  <c r="AM418" i="79"/>
  <c r="AM415" i="79"/>
  <c r="AM412" i="79"/>
  <c r="AM409" i="79"/>
  <c r="AM380" i="79"/>
  <c r="AM374" i="79"/>
  <c r="AM377" i="79"/>
  <c r="AM371" i="79"/>
  <c r="AM368" i="79"/>
  <c r="AM365" i="79"/>
  <c r="AM362" i="79"/>
  <c r="AM359" i="79"/>
  <c r="AM356" i="79"/>
  <c r="AM353" i="79"/>
  <c r="AM350" i="79"/>
  <c r="AM347" i="79"/>
  <c r="AM344" i="79"/>
  <c r="AM341" i="79"/>
  <c r="AM337" i="79"/>
  <c r="AM334" i="79"/>
  <c r="AM331" i="79"/>
  <c r="AM327" i="79"/>
  <c r="AM324" i="79"/>
  <c r="AM321" i="79"/>
  <c r="AM318" i="79"/>
  <c r="AM315" i="79"/>
  <c r="AM312" i="79"/>
  <c r="AM307" i="79"/>
  <c r="AM304" i="79"/>
  <c r="AM300" i="79"/>
  <c r="AM297" i="79"/>
  <c r="AM294" i="79"/>
  <c r="AM291" i="79"/>
  <c r="AM286" i="79"/>
  <c r="AM283" i="79"/>
  <c r="AM280" i="79"/>
  <c r="AM277" i="79"/>
  <c r="AM266" i="79"/>
  <c r="AM262" i="79"/>
  <c r="AM259" i="79"/>
  <c r="AM256" i="79"/>
  <c r="AM252" i="79"/>
  <c r="AM249" i="79"/>
  <c r="AM246" i="79"/>
  <c r="AM243" i="79"/>
  <c r="AM240" i="79"/>
  <c r="AM236" i="79"/>
  <c r="AM233" i="79"/>
  <c r="AM230" i="79"/>
  <c r="AM227" i="79"/>
  <c r="AM224"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3" i="79"/>
  <c r="AM120" i="79"/>
  <c r="AM116" i="79"/>
  <c r="AM113" i="79"/>
  <c r="AM110" i="79"/>
  <c r="AM107" i="79"/>
  <c r="AM102" i="79"/>
  <c r="AM78" i="79"/>
  <c r="AM96" i="79"/>
  <c r="AM99" i="79"/>
  <c r="AM93" i="79"/>
  <c r="AM75" i="79"/>
  <c r="AM72" i="79"/>
  <c r="AM68" i="79"/>
  <c r="AM65" i="79"/>
  <c r="AM62" i="79"/>
  <c r="AM57" i="79"/>
  <c r="AM54" i="79"/>
  <c r="AM50" i="79"/>
  <c r="AM47" i="79"/>
  <c r="AM44" i="79"/>
  <c r="AM41" i="79"/>
  <c r="AM38"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838" i="79"/>
  <c r="AK838" i="79"/>
  <c r="AJ838" i="79"/>
  <c r="AI838" i="79"/>
  <c r="AH838" i="79"/>
  <c r="AG838" i="79"/>
  <c r="AF838" i="79"/>
  <c r="AE838" i="79"/>
  <c r="AD838" i="79"/>
  <c r="AC838" i="79"/>
  <c r="AB838" i="79"/>
  <c r="AA838" i="79"/>
  <c r="Z838" i="79"/>
  <c r="AL835" i="79"/>
  <c r="AK835" i="79"/>
  <c r="AJ835" i="79"/>
  <c r="AI835" i="79"/>
  <c r="AH835" i="79"/>
  <c r="AG835" i="79"/>
  <c r="AF835" i="79"/>
  <c r="AE835" i="79"/>
  <c r="AD835" i="79"/>
  <c r="AC835" i="79"/>
  <c r="AB835" i="79"/>
  <c r="AA835" i="79"/>
  <c r="Z835" i="79"/>
  <c r="Y835"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N109" i="46" l="1"/>
  <c r="N103" i="46"/>
  <c r="N99" i="46"/>
  <c r="N82" i="46"/>
  <c r="N79" i="46"/>
  <c r="N76" i="46"/>
  <c r="N87" i="79"/>
  <c r="AL655" i="79"/>
  <c r="AK655" i="79"/>
  <c r="AJ655" i="79"/>
  <c r="AI655" i="79"/>
  <c r="AH655" i="79"/>
  <c r="AG655" i="79"/>
  <c r="AF655" i="79"/>
  <c r="AE655" i="79"/>
  <c r="AD655" i="79"/>
  <c r="AC655" i="79"/>
  <c r="AB655" i="79"/>
  <c r="AA655" i="79"/>
  <c r="Z655" i="79"/>
  <c r="AL652" i="79"/>
  <c r="AK652" i="79"/>
  <c r="AJ652" i="79"/>
  <c r="AI652" i="79"/>
  <c r="AH652" i="79"/>
  <c r="AG652" i="79"/>
  <c r="AF652" i="79"/>
  <c r="AE652" i="79"/>
  <c r="AD652" i="79"/>
  <c r="AC652" i="79"/>
  <c r="AB652" i="79"/>
  <c r="AA652" i="79"/>
  <c r="Z652" i="79"/>
  <c r="AL649" i="79"/>
  <c r="AK649" i="79"/>
  <c r="AJ649" i="79"/>
  <c r="AI649" i="79"/>
  <c r="AH649" i="79"/>
  <c r="AG649" i="79"/>
  <c r="AF649" i="79"/>
  <c r="AE649" i="79"/>
  <c r="AD649" i="79"/>
  <c r="AC649" i="79"/>
  <c r="AB649" i="79"/>
  <c r="AA649" i="79"/>
  <c r="Z649" i="79"/>
  <c r="Y649" i="79"/>
  <c r="AL646" i="79"/>
  <c r="AK646" i="79"/>
  <c r="AJ646" i="79"/>
  <c r="AI646" i="79"/>
  <c r="AH646" i="79"/>
  <c r="AG646" i="79"/>
  <c r="AF646" i="79"/>
  <c r="AE646" i="79"/>
  <c r="AD646" i="79"/>
  <c r="AC646" i="79"/>
  <c r="AB646" i="79"/>
  <c r="AA646" i="79"/>
  <c r="Z646" i="79"/>
  <c r="Y646"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9" i="79" l="1"/>
  <c r="AK79" i="79"/>
  <c r="AJ79" i="79"/>
  <c r="AI79" i="79"/>
  <c r="AH79" i="79"/>
  <c r="AG79" i="79"/>
  <c r="AF79" i="79"/>
  <c r="AE79" i="79"/>
  <c r="AD79" i="79"/>
  <c r="AC79" i="79"/>
  <c r="AB79" i="79"/>
  <c r="AA79" i="79"/>
  <c r="Z79" i="79"/>
  <c r="Y79" i="79"/>
  <c r="N79" i="79"/>
  <c r="AL100" i="79"/>
  <c r="AK100" i="79"/>
  <c r="AJ100" i="79"/>
  <c r="AI100" i="79"/>
  <c r="AH100" i="79"/>
  <c r="AG100" i="79"/>
  <c r="AF100" i="79"/>
  <c r="AE100" i="79"/>
  <c r="AD100" i="79"/>
  <c r="AC100" i="79"/>
  <c r="AB100" i="79"/>
  <c r="AA100" i="79"/>
  <c r="Z100" i="79"/>
  <c r="Y100" i="79"/>
  <c r="AL94" i="79"/>
  <c r="AK94" i="79"/>
  <c r="AJ94" i="79"/>
  <c r="AI94" i="79"/>
  <c r="AH94" i="79"/>
  <c r="AG94" i="79"/>
  <c r="AF94" i="79"/>
  <c r="AE94" i="79"/>
  <c r="AD94" i="79"/>
  <c r="AC94" i="79"/>
  <c r="AB94" i="79"/>
  <c r="AA94" i="79"/>
  <c r="Z94" i="79"/>
  <c r="Y94"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7" i="79" l="1"/>
  <c r="N83" i="79"/>
  <c r="AB106" i="46" l="1"/>
  <c r="AA106" i="46"/>
  <c r="AL1113" i="79" l="1"/>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3" i="79"/>
  <c r="AK1083" i="79"/>
  <c r="AJ1083" i="79"/>
  <c r="AI1083" i="79"/>
  <c r="AH1083" i="79"/>
  <c r="AG1083" i="79"/>
  <c r="AF1083" i="79"/>
  <c r="AE1083" i="79"/>
  <c r="AD1083" i="79"/>
  <c r="AC1083" i="79"/>
  <c r="AB1083" i="79"/>
  <c r="AA1083" i="79"/>
  <c r="Z1083" i="79"/>
  <c r="Y1083"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D1048" i="79"/>
  <c r="AC1048" i="79"/>
  <c r="AB1048" i="79"/>
  <c r="AA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5" i="79"/>
  <c r="AK1035" i="79"/>
  <c r="AJ1035" i="79"/>
  <c r="AI1035" i="79"/>
  <c r="AH1035" i="79"/>
  <c r="AG1035" i="79"/>
  <c r="AF1035" i="79"/>
  <c r="AE1035" i="79"/>
  <c r="AD1035" i="79"/>
  <c r="AC1035" i="79"/>
  <c r="AB1035" i="79"/>
  <c r="AA1035" i="79"/>
  <c r="Z1035" i="79"/>
  <c r="AL1032" i="79"/>
  <c r="AK1032" i="79"/>
  <c r="AJ1032" i="79"/>
  <c r="AI1032" i="79"/>
  <c r="AH1032" i="79"/>
  <c r="AG1032" i="79"/>
  <c r="AF1032" i="79"/>
  <c r="AE1032" i="79"/>
  <c r="AD1032" i="79"/>
  <c r="AC1032" i="79"/>
  <c r="AB1032" i="79"/>
  <c r="AA1032" i="79"/>
  <c r="Z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Y1026"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Y997"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AL987" i="79"/>
  <c r="AK987" i="79"/>
  <c r="AJ987" i="79"/>
  <c r="AI987" i="79"/>
  <c r="AH987" i="79"/>
  <c r="AG987" i="79"/>
  <c r="AF987" i="79"/>
  <c r="AE987" i="79"/>
  <c r="AD987" i="79"/>
  <c r="AC987" i="79"/>
  <c r="AB987" i="79"/>
  <c r="AA987" i="79"/>
  <c r="Z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AL971" i="79"/>
  <c r="AK971" i="79"/>
  <c r="AJ971" i="79"/>
  <c r="AI971" i="79"/>
  <c r="AH971" i="79"/>
  <c r="AG971" i="79"/>
  <c r="AF971" i="79"/>
  <c r="AE971" i="79"/>
  <c r="AD971" i="79"/>
  <c r="AC971" i="79"/>
  <c r="AB971" i="79"/>
  <c r="AA971" i="79"/>
  <c r="Z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Y965" i="79"/>
  <c r="AL962" i="79"/>
  <c r="AK962" i="79"/>
  <c r="AJ962" i="79"/>
  <c r="AI962" i="79"/>
  <c r="AH962" i="79"/>
  <c r="AG962" i="79"/>
  <c r="AF962" i="79"/>
  <c r="AE962" i="79"/>
  <c r="AD962" i="79"/>
  <c r="AC962" i="79"/>
  <c r="AB962" i="79"/>
  <c r="AA962" i="79"/>
  <c r="Z962" i="79"/>
  <c r="Y962" i="79"/>
  <c r="AL959" i="79"/>
  <c r="AK959" i="79"/>
  <c r="AJ959" i="79"/>
  <c r="AI959" i="79"/>
  <c r="AH959" i="79"/>
  <c r="AG959" i="79"/>
  <c r="AF959" i="79"/>
  <c r="AE959" i="79"/>
  <c r="AD959" i="79"/>
  <c r="AC959" i="79"/>
  <c r="AB959" i="79"/>
  <c r="AA959" i="79"/>
  <c r="Z959" i="79"/>
  <c r="Y959"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Y903" i="79"/>
  <c r="AL900" i="79"/>
  <c r="AK900" i="79"/>
  <c r="AJ900" i="79"/>
  <c r="AI900" i="79"/>
  <c r="AH900" i="79"/>
  <c r="AG900" i="79"/>
  <c r="AF900" i="79"/>
  <c r="AE900" i="79"/>
  <c r="AD900" i="79"/>
  <c r="AC900" i="79"/>
  <c r="AB900" i="79"/>
  <c r="AA900" i="79"/>
  <c r="Z900" i="79"/>
  <c r="Y900"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AL852" i="79"/>
  <c r="AK852" i="79"/>
  <c r="AJ852" i="79"/>
  <c r="AI852" i="79"/>
  <c r="AH852" i="79"/>
  <c r="AG852" i="79"/>
  <c r="AF852" i="79"/>
  <c r="AE852" i="79"/>
  <c r="AD852" i="79"/>
  <c r="AC852" i="79"/>
  <c r="AB852" i="79"/>
  <c r="AA852" i="79"/>
  <c r="Z852" i="79"/>
  <c r="Y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AL818" i="79"/>
  <c r="AK818" i="79"/>
  <c r="AJ818" i="79"/>
  <c r="AI818" i="79"/>
  <c r="AH818" i="79"/>
  <c r="AG818" i="79"/>
  <c r="AF818" i="79"/>
  <c r="AE818" i="79"/>
  <c r="AD818" i="79"/>
  <c r="AC818" i="79"/>
  <c r="AB818" i="79"/>
  <c r="AA818" i="79"/>
  <c r="Z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AL779" i="79"/>
  <c r="AK779" i="79"/>
  <c r="AJ779" i="79"/>
  <c r="AI779" i="79"/>
  <c r="AH779" i="79"/>
  <c r="AG779" i="79"/>
  <c r="AF779" i="79"/>
  <c r="AE779" i="79"/>
  <c r="AD779" i="79"/>
  <c r="AC779" i="79"/>
  <c r="AB779" i="79"/>
  <c r="AA779" i="79"/>
  <c r="Z779" i="79"/>
  <c r="Y779" i="79"/>
  <c r="AL776" i="79"/>
  <c r="AK776" i="79"/>
  <c r="AJ776" i="79"/>
  <c r="AI776" i="79"/>
  <c r="AH776" i="79"/>
  <c r="AG776" i="79"/>
  <c r="AF776" i="79"/>
  <c r="AE776" i="79"/>
  <c r="AD776" i="79"/>
  <c r="AC776" i="79"/>
  <c r="AB776" i="79"/>
  <c r="AA776" i="79"/>
  <c r="Z776" i="79"/>
  <c r="Y776"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20" i="79"/>
  <c r="AK720" i="79"/>
  <c r="AJ720" i="79"/>
  <c r="AI720" i="79"/>
  <c r="AH720" i="79"/>
  <c r="AG720" i="79"/>
  <c r="AF720" i="79"/>
  <c r="AE720" i="79"/>
  <c r="AD720" i="79"/>
  <c r="AC720" i="79"/>
  <c r="AB720" i="79"/>
  <c r="AA720" i="79"/>
  <c r="Z720" i="79"/>
  <c r="Y720" i="79"/>
  <c r="AL717" i="79"/>
  <c r="AK717" i="79"/>
  <c r="AJ717" i="79"/>
  <c r="AI717" i="79"/>
  <c r="AH717" i="79"/>
  <c r="AG717" i="79"/>
  <c r="AF717" i="79"/>
  <c r="AE717" i="79"/>
  <c r="AD717" i="79"/>
  <c r="AC717" i="79"/>
  <c r="AB717" i="79"/>
  <c r="AA717" i="79"/>
  <c r="Z717" i="79"/>
  <c r="Y717" i="79"/>
  <c r="AL714" i="79"/>
  <c r="AK714" i="79"/>
  <c r="AJ714" i="79"/>
  <c r="AI714" i="79"/>
  <c r="AH714" i="79"/>
  <c r="AG714" i="79"/>
  <c r="AF714" i="79"/>
  <c r="AE714" i="79"/>
  <c r="AD714" i="79"/>
  <c r="AC714" i="79"/>
  <c r="AB714" i="79"/>
  <c r="AA714" i="79"/>
  <c r="Z714" i="79"/>
  <c r="Y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Y708" i="79"/>
  <c r="AL704" i="79"/>
  <c r="AK704" i="79"/>
  <c r="AJ704" i="79"/>
  <c r="AI704" i="79"/>
  <c r="AH704" i="79"/>
  <c r="AG704" i="79"/>
  <c r="AF704" i="79"/>
  <c r="AE704" i="79"/>
  <c r="AD704" i="79"/>
  <c r="AC704" i="79"/>
  <c r="AB704" i="79"/>
  <c r="AA704" i="79"/>
  <c r="Z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63" i="79"/>
  <c r="AK663" i="79"/>
  <c r="AJ663" i="79"/>
  <c r="AI663" i="79"/>
  <c r="AH663" i="79"/>
  <c r="AG663" i="79"/>
  <c r="AF663" i="79"/>
  <c r="AE663" i="79"/>
  <c r="AD663" i="79"/>
  <c r="AC663" i="79"/>
  <c r="AB663" i="79"/>
  <c r="AA663" i="79"/>
  <c r="Z663" i="79"/>
  <c r="Y663" i="79"/>
  <c r="AL660" i="79"/>
  <c r="AK660" i="79"/>
  <c r="AJ660" i="79"/>
  <c r="AI660" i="79"/>
  <c r="AH660" i="79"/>
  <c r="AG660" i="79"/>
  <c r="AF660" i="79"/>
  <c r="AE660" i="79"/>
  <c r="AD660" i="79"/>
  <c r="AC660" i="79"/>
  <c r="AB660" i="79"/>
  <c r="AA660" i="79"/>
  <c r="Z660" i="79"/>
  <c r="Y660" i="79"/>
  <c r="AL635" i="79"/>
  <c r="AK635" i="79"/>
  <c r="AJ635" i="79"/>
  <c r="AI635" i="79"/>
  <c r="AH635" i="79"/>
  <c r="AG635" i="79"/>
  <c r="AF635" i="79"/>
  <c r="AE635" i="79"/>
  <c r="AD635" i="79"/>
  <c r="AC635" i="79"/>
  <c r="AB635" i="79"/>
  <c r="AA635" i="79"/>
  <c r="Z635" i="79"/>
  <c r="AL631" i="79"/>
  <c r="AK631" i="79"/>
  <c r="AJ631" i="79"/>
  <c r="AI631" i="79"/>
  <c r="AH631" i="79"/>
  <c r="AG631" i="79"/>
  <c r="AF631" i="79"/>
  <c r="AE631" i="79"/>
  <c r="AD631" i="79"/>
  <c r="AC631" i="79"/>
  <c r="AB631" i="79"/>
  <c r="AA631" i="79"/>
  <c r="Z631" i="79"/>
  <c r="Y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1" i="79"/>
  <c r="AK621" i="79"/>
  <c r="AJ621" i="79"/>
  <c r="AI621" i="79"/>
  <c r="AH621" i="79"/>
  <c r="AG621" i="79"/>
  <c r="AF621" i="79"/>
  <c r="AE621" i="79"/>
  <c r="AD621" i="79"/>
  <c r="AC621" i="79"/>
  <c r="AB621" i="79"/>
  <c r="AA621" i="79"/>
  <c r="Z621" i="79"/>
  <c r="AL618" i="79"/>
  <c r="AK618" i="79"/>
  <c r="AJ618" i="79"/>
  <c r="AI618" i="79"/>
  <c r="AH618" i="79"/>
  <c r="AG618" i="79"/>
  <c r="AF618" i="79"/>
  <c r="AE618" i="79"/>
  <c r="AD618" i="79"/>
  <c r="AC618" i="79"/>
  <c r="AB618" i="79"/>
  <c r="AA618" i="79"/>
  <c r="Z618" i="79"/>
  <c r="Y618"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AL609" i="79"/>
  <c r="AK609" i="79"/>
  <c r="AJ609" i="79"/>
  <c r="AI609" i="79"/>
  <c r="AH609" i="79"/>
  <c r="AG609" i="79"/>
  <c r="AF609" i="79"/>
  <c r="AE609" i="79"/>
  <c r="AD609" i="79"/>
  <c r="AC609" i="79"/>
  <c r="AB609" i="79"/>
  <c r="AA609" i="79"/>
  <c r="Z609" i="79"/>
  <c r="Y609"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96" i="79"/>
  <c r="AK596" i="79"/>
  <c r="AJ596" i="79"/>
  <c r="AI596" i="79"/>
  <c r="AH596" i="79"/>
  <c r="AG596" i="79"/>
  <c r="AF596" i="79"/>
  <c r="AE596" i="79"/>
  <c r="AD596" i="79"/>
  <c r="AC596" i="79"/>
  <c r="AB596" i="79"/>
  <c r="AA596" i="79"/>
  <c r="Z596" i="79"/>
  <c r="Y596" i="79"/>
  <c r="AL593" i="79"/>
  <c r="AK593" i="79"/>
  <c r="AJ593" i="79"/>
  <c r="AI593" i="79"/>
  <c r="AH593" i="79"/>
  <c r="AG593" i="79"/>
  <c r="AF593" i="79"/>
  <c r="AE593" i="79"/>
  <c r="AD593" i="79"/>
  <c r="AC593" i="79"/>
  <c r="AB593" i="79"/>
  <c r="AA593" i="79"/>
  <c r="Z593" i="79"/>
  <c r="Y593"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Y483" i="79"/>
  <c r="AL480" i="79"/>
  <c r="AK480" i="79"/>
  <c r="AJ480" i="79"/>
  <c r="AI480" i="79"/>
  <c r="AH480" i="79"/>
  <c r="AG480" i="79"/>
  <c r="AF480" i="79"/>
  <c r="AE480" i="79"/>
  <c r="AD480" i="79"/>
  <c r="AC480" i="79"/>
  <c r="AB480" i="79"/>
  <c r="AA480" i="79"/>
  <c r="Z480" i="79"/>
  <c r="Y480" i="79"/>
  <c r="AL477" i="79"/>
  <c r="AK477" i="79"/>
  <c r="AJ477" i="79"/>
  <c r="AI477" i="79"/>
  <c r="AH477" i="79"/>
  <c r="AG477" i="79"/>
  <c r="AF477" i="79"/>
  <c r="AE477" i="79"/>
  <c r="AD477" i="79"/>
  <c r="AC477" i="79"/>
  <c r="AB477" i="79"/>
  <c r="AA477" i="79"/>
  <c r="Z477" i="79"/>
  <c r="Y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Z581" i="79" s="1"/>
  <c r="Y410" i="79"/>
  <c r="AL381" i="79"/>
  <c r="AK381" i="79"/>
  <c r="AJ381" i="79"/>
  <c r="AI381" i="79"/>
  <c r="AH381" i="79"/>
  <c r="AG381" i="79"/>
  <c r="AF381" i="79"/>
  <c r="AE381" i="79"/>
  <c r="AD381" i="79"/>
  <c r="AC381" i="79"/>
  <c r="AB381" i="79"/>
  <c r="AA381" i="79"/>
  <c r="Z381" i="79"/>
  <c r="AL378" i="79"/>
  <c r="AK378" i="79"/>
  <c r="AJ378" i="79"/>
  <c r="AI378" i="79"/>
  <c r="AH378" i="79"/>
  <c r="AG378" i="79"/>
  <c r="AF378" i="79"/>
  <c r="AE378" i="79"/>
  <c r="AD378" i="79"/>
  <c r="AC378" i="79"/>
  <c r="AB378" i="79"/>
  <c r="AA378" i="79"/>
  <c r="Z378" i="79"/>
  <c r="Y378" i="79"/>
  <c r="AL375" i="79"/>
  <c r="AK375" i="79"/>
  <c r="AJ375" i="79"/>
  <c r="AI375" i="79"/>
  <c r="AH375" i="79"/>
  <c r="AG375" i="79"/>
  <c r="AF375" i="79"/>
  <c r="AE375" i="79"/>
  <c r="AD375" i="79"/>
  <c r="AC375" i="79"/>
  <c r="AB375" i="79"/>
  <c r="AA375" i="79"/>
  <c r="Z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8" i="79"/>
  <c r="AK338" i="79"/>
  <c r="AJ338" i="79"/>
  <c r="AI338" i="79"/>
  <c r="AH338" i="79"/>
  <c r="AG338" i="79"/>
  <c r="AF338" i="79"/>
  <c r="AE338" i="79"/>
  <c r="AD338" i="79"/>
  <c r="AC338" i="79"/>
  <c r="AB338" i="79"/>
  <c r="AA338" i="79"/>
  <c r="Z338" i="79"/>
  <c r="Y338"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8" i="79"/>
  <c r="AK328" i="79"/>
  <c r="AJ328" i="79"/>
  <c r="AI328" i="79"/>
  <c r="AH328" i="79"/>
  <c r="AG328" i="79"/>
  <c r="AF328" i="79"/>
  <c r="AE328" i="79"/>
  <c r="AD328" i="79"/>
  <c r="AC328" i="79"/>
  <c r="AB328" i="79"/>
  <c r="AA328" i="79"/>
  <c r="Z328" i="79"/>
  <c r="Y328"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10" i="79"/>
  <c r="AK310" i="79"/>
  <c r="AJ310" i="79"/>
  <c r="AI310" i="79"/>
  <c r="AH310" i="79"/>
  <c r="AG310" i="79"/>
  <c r="AF310" i="79"/>
  <c r="AE310" i="79"/>
  <c r="AD310" i="79"/>
  <c r="AC310" i="79"/>
  <c r="AB310" i="79"/>
  <c r="AA310" i="79"/>
  <c r="Z310" i="79"/>
  <c r="Y310"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7" i="79"/>
  <c r="AK267" i="79"/>
  <c r="AJ267" i="79"/>
  <c r="AI267" i="79"/>
  <c r="AH267" i="79"/>
  <c r="AG267" i="79"/>
  <c r="AF267" i="79"/>
  <c r="AE267" i="79"/>
  <c r="AD267" i="79"/>
  <c r="AC267" i="79"/>
  <c r="AB267" i="79"/>
  <c r="AA267" i="79"/>
  <c r="Z267"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3" i="79"/>
  <c r="AK253" i="79"/>
  <c r="AJ253" i="79"/>
  <c r="AI253" i="79"/>
  <c r="AH253" i="79"/>
  <c r="AG253" i="79"/>
  <c r="AF253" i="79"/>
  <c r="AE253" i="79"/>
  <c r="AD253" i="79"/>
  <c r="AC253" i="79"/>
  <c r="AB253" i="79"/>
  <c r="AA253" i="79"/>
  <c r="Z253" i="79"/>
  <c r="Y253"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7" i="79"/>
  <c r="AK237" i="79"/>
  <c r="AJ237" i="79"/>
  <c r="AI237" i="79"/>
  <c r="AH237" i="79"/>
  <c r="AG237" i="79"/>
  <c r="AF237" i="79"/>
  <c r="AE237" i="79"/>
  <c r="AD237" i="79"/>
  <c r="AC237" i="79"/>
  <c r="AB237" i="79"/>
  <c r="AA237" i="79"/>
  <c r="Z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1" i="79"/>
  <c r="AK121" i="79"/>
  <c r="AJ121" i="79"/>
  <c r="AI121" i="79"/>
  <c r="AH121" i="79"/>
  <c r="AG121" i="79"/>
  <c r="AF121" i="79"/>
  <c r="AE121" i="79"/>
  <c r="AD121" i="79"/>
  <c r="AC121" i="79"/>
  <c r="AB121" i="79"/>
  <c r="AA121" i="79"/>
  <c r="Z121" i="79"/>
  <c r="Y121" i="79"/>
  <c r="AL117" i="79"/>
  <c r="AK117" i="79"/>
  <c r="AJ117" i="79"/>
  <c r="AI117" i="79"/>
  <c r="AH117" i="79"/>
  <c r="AG117" i="79"/>
  <c r="AF117" i="79"/>
  <c r="AE117" i="79"/>
  <c r="AD117" i="79"/>
  <c r="AC117" i="79"/>
  <c r="AB117" i="79"/>
  <c r="AA117" i="79"/>
  <c r="Z117" i="79"/>
  <c r="Y117" i="79"/>
  <c r="AL114" i="79"/>
  <c r="AK114" i="79"/>
  <c r="AJ114" i="79"/>
  <c r="AI114" i="79"/>
  <c r="AH114" i="79"/>
  <c r="AG114" i="79"/>
  <c r="AF114" i="79"/>
  <c r="AE114" i="79"/>
  <c r="AD114" i="79"/>
  <c r="AC114" i="79"/>
  <c r="AB114" i="79"/>
  <c r="AA114" i="79"/>
  <c r="Z114" i="79"/>
  <c r="Y114" i="79"/>
  <c r="AL111" i="79"/>
  <c r="AK111" i="79"/>
  <c r="AJ111" i="79"/>
  <c r="AI111" i="79"/>
  <c r="AH111" i="79"/>
  <c r="AG111" i="79"/>
  <c r="AF111" i="79"/>
  <c r="AE111" i="79"/>
  <c r="AD111" i="79"/>
  <c r="AC111" i="79"/>
  <c r="AB111" i="79"/>
  <c r="AA111" i="79"/>
  <c r="Z111" i="79"/>
  <c r="Y111" i="79"/>
  <c r="AL108" i="79"/>
  <c r="AK108" i="79"/>
  <c r="AJ108" i="79"/>
  <c r="AI108" i="79"/>
  <c r="AH108" i="79"/>
  <c r="AG108" i="79"/>
  <c r="AF108" i="79"/>
  <c r="AE108" i="79"/>
  <c r="AD108" i="79"/>
  <c r="AC108" i="79"/>
  <c r="AB108" i="79"/>
  <c r="AA108" i="79"/>
  <c r="Z108" i="79"/>
  <c r="Y108" i="79"/>
  <c r="AL103" i="79"/>
  <c r="AK103" i="79"/>
  <c r="AJ103" i="79"/>
  <c r="AI103" i="79"/>
  <c r="AH103" i="79"/>
  <c r="AG103" i="79"/>
  <c r="AF103" i="79"/>
  <c r="AE103" i="79"/>
  <c r="AD103" i="79"/>
  <c r="AC103" i="79"/>
  <c r="AB103" i="79"/>
  <c r="AA103" i="79"/>
  <c r="Z103" i="79"/>
  <c r="Y103" i="79"/>
  <c r="AL97" i="79"/>
  <c r="AK97" i="79"/>
  <c r="AJ97" i="79"/>
  <c r="AI97" i="79"/>
  <c r="AH97" i="79"/>
  <c r="AG97" i="79"/>
  <c r="AF97" i="79"/>
  <c r="AE97" i="79"/>
  <c r="AD97" i="79"/>
  <c r="AC97" i="79"/>
  <c r="AB97" i="79"/>
  <c r="AA97" i="79"/>
  <c r="Z97" i="79"/>
  <c r="Y97" i="79"/>
  <c r="AL83" i="79"/>
  <c r="AK83" i="79"/>
  <c r="AJ83" i="79"/>
  <c r="AI83" i="79"/>
  <c r="AH83" i="79"/>
  <c r="AG83" i="79"/>
  <c r="AF83" i="79"/>
  <c r="AE83" i="79"/>
  <c r="AC83" i="79"/>
  <c r="AB83" i="79"/>
  <c r="AA83" i="79"/>
  <c r="Z83" i="79"/>
  <c r="AL76" i="79"/>
  <c r="AK76" i="79"/>
  <c r="AJ76" i="79"/>
  <c r="AI76" i="79"/>
  <c r="AH76" i="79"/>
  <c r="AG76" i="79"/>
  <c r="AF76" i="79"/>
  <c r="AE76" i="79"/>
  <c r="AD76" i="79"/>
  <c r="AC76" i="79"/>
  <c r="AB76" i="79"/>
  <c r="AA76" i="79"/>
  <c r="Z76" i="79"/>
  <c r="Y76" i="79"/>
  <c r="AL73" i="79"/>
  <c r="AK73" i="79"/>
  <c r="AJ73" i="79"/>
  <c r="AI73" i="79"/>
  <c r="AH73" i="79"/>
  <c r="AG73" i="79"/>
  <c r="AF73" i="79"/>
  <c r="AE73" i="79"/>
  <c r="AD73" i="79"/>
  <c r="AC73" i="79"/>
  <c r="AB73" i="79"/>
  <c r="AA73" i="79"/>
  <c r="Z73" i="79"/>
  <c r="Y73" i="79"/>
  <c r="AL69" i="79"/>
  <c r="AK69" i="79"/>
  <c r="AJ69" i="79"/>
  <c r="AI69" i="79"/>
  <c r="AH69" i="79"/>
  <c r="AG69" i="79"/>
  <c r="AF69" i="79"/>
  <c r="AE69" i="79"/>
  <c r="AD69" i="79"/>
  <c r="AC69" i="79"/>
  <c r="AB69" i="79"/>
  <c r="AA69" i="79"/>
  <c r="Z69" i="79"/>
  <c r="Y69" i="79"/>
  <c r="AL66" i="79"/>
  <c r="AK66" i="79"/>
  <c r="AJ66" i="79"/>
  <c r="AI66" i="79"/>
  <c r="AH66" i="79"/>
  <c r="AG66" i="79"/>
  <c r="AF66" i="79"/>
  <c r="AE66" i="79"/>
  <c r="AD66" i="79"/>
  <c r="AC66" i="79"/>
  <c r="AB66" i="79"/>
  <c r="AA66" i="79"/>
  <c r="Z66" i="79"/>
  <c r="Y66" i="79"/>
  <c r="AL63" i="79"/>
  <c r="AK63" i="79"/>
  <c r="AJ63" i="79"/>
  <c r="AI63" i="79"/>
  <c r="AH63" i="79"/>
  <c r="AG63" i="79"/>
  <c r="AF63" i="79"/>
  <c r="AE63" i="79"/>
  <c r="AD63" i="79"/>
  <c r="AC63" i="79"/>
  <c r="AB63" i="79"/>
  <c r="AA63" i="79"/>
  <c r="Z63" i="79"/>
  <c r="Y63" i="79"/>
  <c r="AL60" i="79"/>
  <c r="AK60" i="79"/>
  <c r="AJ60" i="79"/>
  <c r="AI60" i="79"/>
  <c r="AH60" i="79"/>
  <c r="AG60" i="79"/>
  <c r="AF60" i="79"/>
  <c r="AE60" i="79"/>
  <c r="AD60" i="79"/>
  <c r="AC60" i="79"/>
  <c r="AB60" i="79"/>
  <c r="AA60" i="79"/>
  <c r="Z60" i="79"/>
  <c r="Y60"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7" i="79"/>
  <c r="N134" i="79"/>
  <c r="N121" i="79"/>
  <c r="N6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5" i="79" l="1"/>
  <c r="Y949"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6" i="79"/>
  <c r="Y583" i="79"/>
  <c r="Y581" i="79"/>
  <c r="Y582" i="79"/>
  <c r="Y397" i="79"/>
  <c r="Y400" i="79"/>
  <c r="Y399" i="79"/>
  <c r="Y398" i="79"/>
  <c r="Z399" i="79"/>
  <c r="Z397" i="79"/>
  <c r="Z398"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5" i="79" l="1"/>
  <c r="AM772" i="79"/>
  <c r="AM589" i="79"/>
  <c r="AM406" i="79"/>
  <c r="AM22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11" i="79" s="1"/>
  <c r="AF36" i="79"/>
  <c r="AJ222" i="79"/>
  <c r="AF222" i="79"/>
  <c r="AJ407" i="79"/>
  <c r="AF407" i="79"/>
  <c r="AJ590" i="79"/>
  <c r="AF590" i="79"/>
  <c r="AJ773" i="79"/>
  <c r="AF773" i="79"/>
  <c r="AJ956" i="79"/>
  <c r="AF956" i="79"/>
  <c r="K14" i="44"/>
  <c r="K18" i="44" s="1"/>
  <c r="O14" i="44"/>
  <c r="O18" i="44" s="1"/>
  <c r="O29" i="44"/>
  <c r="O33" i="44" s="1"/>
  <c r="O43" i="44"/>
  <c r="C95" i="45" s="1"/>
  <c r="AF21" i="46"/>
  <c r="AI149" i="46"/>
  <c r="AI278" i="46"/>
  <c r="AI407" i="46"/>
  <c r="AI36" i="79"/>
  <c r="AI222" i="79"/>
  <c r="AI407" i="79"/>
  <c r="AI590" i="79"/>
  <c r="AI773" i="79"/>
  <c r="AI956" i="79"/>
  <c r="M43" i="44"/>
  <c r="AL21" i="46"/>
  <c r="AL149" i="46"/>
  <c r="AH149" i="46"/>
  <c r="AL278" i="46"/>
  <c r="AH278" i="46"/>
  <c r="AL407" i="46"/>
  <c r="AH407" i="46"/>
  <c r="AL36" i="79"/>
  <c r="AH36" i="79"/>
  <c r="AL222" i="79"/>
  <c r="AH222" i="79"/>
  <c r="AL407" i="79"/>
  <c r="AH407" i="79"/>
  <c r="AL590" i="79"/>
  <c r="AH590" i="79"/>
  <c r="AL773" i="79"/>
  <c r="AH773" i="79"/>
  <c r="AL956" i="79"/>
  <c r="AH956" i="79"/>
  <c r="N29" i="44"/>
  <c r="N33" i="44" s="1"/>
  <c r="K43" i="44"/>
  <c r="K53" i="44" s="1"/>
  <c r="AH21" i="46"/>
  <c r="AK21" i="46"/>
  <c r="AK149" i="46"/>
  <c r="AG149" i="46"/>
  <c r="AK278" i="46"/>
  <c r="AG278" i="46"/>
  <c r="AK407" i="46"/>
  <c r="AG407" i="46"/>
  <c r="AK36" i="79"/>
  <c r="AG36" i="79"/>
  <c r="AK222" i="79"/>
  <c r="AG222" i="79"/>
  <c r="AK407" i="79"/>
  <c r="AG407" i="79"/>
  <c r="AK590" i="79"/>
  <c r="AG590" i="79"/>
  <c r="AK773" i="79"/>
  <c r="AG773" i="79"/>
  <c r="AK956" i="79"/>
  <c r="AK1115" i="79" s="1"/>
  <c r="AG956" i="79"/>
  <c r="K122" i="45"/>
  <c r="AK406" i="79"/>
  <c r="AJ20" i="46"/>
  <c r="AG589" i="79"/>
  <c r="AG148" i="46"/>
  <c r="AK406" i="46"/>
  <c r="AF772" i="79"/>
  <c r="AG35" i="79"/>
  <c r="L13" i="44"/>
  <c r="P13" i="44"/>
  <c r="S14" i="47"/>
  <c r="AF148" i="46"/>
  <c r="AK277" i="46"/>
  <c r="AG406" i="46"/>
  <c r="AF35" i="79"/>
  <c r="AI406" i="79"/>
  <c r="AK772" i="79"/>
  <c r="AJ955" i="79"/>
  <c r="N28" i="44"/>
  <c r="Q14" i="47"/>
  <c r="AI20" i="46"/>
  <c r="AK148" i="46"/>
  <c r="AI277" i="46"/>
  <c r="AK35" i="79"/>
  <c r="AJ221" i="79"/>
  <c r="AG406" i="79"/>
  <c r="AJ772" i="79"/>
  <c r="AF955" i="79"/>
  <c r="O122" i="45"/>
  <c r="U14" i="47"/>
  <c r="AG20" i="46"/>
  <c r="AK20" i="46"/>
  <c r="AJ148" i="46"/>
  <c r="AG277" i="46"/>
  <c r="AJ35" i="79"/>
  <c r="AF221" i="79"/>
  <c r="AK589" i="79"/>
  <c r="AG772" i="79"/>
  <c r="V14" i="47"/>
  <c r="AL406" i="46"/>
  <c r="AH406" i="46"/>
  <c r="AL589" i="79"/>
  <c r="AH589" i="79"/>
  <c r="N13" i="44"/>
  <c r="M122" i="45"/>
  <c r="M28" i="44"/>
  <c r="Q42" i="44"/>
  <c r="R14" i="47"/>
  <c r="AH20" i="46"/>
  <c r="AL277" i="46"/>
  <c r="AH277" i="46"/>
  <c r="AI221" i="79"/>
  <c r="AL406" i="79"/>
  <c r="AH406" i="79"/>
  <c r="AI955" i="79"/>
  <c r="Q28" i="44"/>
  <c r="M42" i="44"/>
  <c r="AI148" i="46"/>
  <c r="AJ406" i="46"/>
  <c r="AF406" i="46"/>
  <c r="AI35" i="79"/>
  <c r="AL221" i="79"/>
  <c r="AH221" i="79"/>
  <c r="AJ589" i="79"/>
  <c r="AF589" i="79"/>
  <c r="AI772" i="79"/>
  <c r="AL955" i="79"/>
  <c r="AH955" i="79"/>
  <c r="T14" i="47"/>
  <c r="P14" i="47"/>
  <c r="AF20" i="46"/>
  <c r="AL20" i="46"/>
  <c r="AL148" i="46"/>
  <c r="AH148" i="46"/>
  <c r="AJ277" i="46"/>
  <c r="AF277" i="46"/>
  <c r="AI406" i="46"/>
  <c r="AL35" i="79"/>
  <c r="AH35" i="79"/>
  <c r="AK221" i="79"/>
  <c r="AG221" i="79"/>
  <c r="AJ406" i="79"/>
  <c r="AF406" i="79"/>
  <c r="AI589" i="79"/>
  <c r="AL772" i="79"/>
  <c r="AH772" i="79"/>
  <c r="AK955" i="79"/>
  <c r="AG955"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9" i="79"/>
  <c r="AK932" i="79"/>
  <c r="AK583" i="79"/>
  <c r="AK582" i="79"/>
  <c r="AK566" i="79"/>
  <c r="AK581" i="79"/>
  <c r="AK215" i="79"/>
  <c r="AK214" i="79"/>
  <c r="AK198" i="79"/>
  <c r="AK213" i="79"/>
  <c r="AK212" i="79"/>
  <c r="AK211" i="79"/>
  <c r="AK766" i="79"/>
  <c r="AK749" i="79"/>
  <c r="AK765" i="79"/>
  <c r="AK398" i="79"/>
  <c r="AK400" i="79"/>
  <c r="AK399" i="79"/>
  <c r="AK383" i="79"/>
  <c r="AK397"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K29" i="45"/>
  <c r="L29" i="45"/>
  <c r="M29" i="45"/>
  <c r="N29" i="45"/>
  <c r="G22" i="45"/>
  <c r="H22" i="45"/>
  <c r="I22" i="45"/>
  <c r="J22" i="45"/>
  <c r="K22" i="45"/>
  <c r="L22" i="45"/>
  <c r="M22" i="45"/>
  <c r="N22" i="45"/>
  <c r="D64" i="45"/>
  <c r="D57" i="45"/>
  <c r="D50" i="45"/>
  <c r="D43" i="45"/>
  <c r="D36" i="45"/>
  <c r="D29" i="45"/>
  <c r="D1115" i="79"/>
  <c r="D932" i="79"/>
  <c r="D749" i="79"/>
  <c r="D566" i="79"/>
  <c r="D383" i="79"/>
  <c r="AL383" i="79" l="1"/>
  <c r="AL398" i="79"/>
  <c r="AL397" i="79"/>
  <c r="AL399" i="79"/>
  <c r="AL400" i="79"/>
  <c r="AL582" i="79"/>
  <c r="AL581" i="79"/>
  <c r="AL583" i="79"/>
  <c r="AL566" i="79"/>
  <c r="AL749" i="79"/>
  <c r="AL765" i="79"/>
  <c r="AL766" i="79"/>
  <c r="AL949" i="79"/>
  <c r="AL932" i="79"/>
  <c r="AL1115" i="79"/>
  <c r="AH949" i="79"/>
  <c r="AI949" i="79"/>
  <c r="AF949" i="79"/>
  <c r="AJ949" i="79"/>
  <c r="AG949" i="79"/>
  <c r="AF765" i="79"/>
  <c r="AJ765" i="79"/>
  <c r="AG766" i="79"/>
  <c r="AG765" i="79"/>
  <c r="AI766" i="79"/>
  <c r="AI765" i="79"/>
  <c r="AF766" i="79"/>
  <c r="AJ766" i="79"/>
  <c r="AH766" i="79"/>
  <c r="AH765" i="79"/>
  <c r="AH932" i="79"/>
  <c r="AJ932" i="79"/>
  <c r="AG932" i="79"/>
  <c r="AF932" i="79"/>
  <c r="AI932" i="79"/>
  <c r="AJ1115" i="79"/>
  <c r="AF1115" i="79"/>
  <c r="AG1115" i="79"/>
  <c r="AI1115" i="79"/>
  <c r="AH1115" i="79"/>
  <c r="AJ749" i="79"/>
  <c r="AF749" i="79"/>
  <c r="AG749" i="79"/>
  <c r="AI749" i="79"/>
  <c r="AH749" i="79"/>
  <c r="AH581" i="79"/>
  <c r="AI582" i="79"/>
  <c r="AF583" i="79"/>
  <c r="AJ583" i="79"/>
  <c r="AJ566" i="79"/>
  <c r="AF566" i="79"/>
  <c r="AJ582" i="79"/>
  <c r="AG583" i="79"/>
  <c r="AJ581" i="79"/>
  <c r="AG582" i="79"/>
  <c r="AH566" i="79"/>
  <c r="AG581" i="79"/>
  <c r="AH582" i="79"/>
  <c r="AI583" i="79"/>
  <c r="AG566" i="79"/>
  <c r="AI581" i="79"/>
  <c r="AF582" i="79"/>
  <c r="AI566" i="79"/>
  <c r="AF581" i="79"/>
  <c r="AH583" i="79"/>
  <c r="AI400" i="79"/>
  <c r="AH399" i="79"/>
  <c r="AG398" i="79"/>
  <c r="AI397" i="79"/>
  <c r="AJ399" i="79"/>
  <c r="AI398" i="79"/>
  <c r="AG397" i="79"/>
  <c r="AH400" i="79"/>
  <c r="AG399" i="79"/>
  <c r="AJ398" i="79"/>
  <c r="AH397" i="79"/>
  <c r="AF400" i="79"/>
  <c r="AJ400" i="79"/>
  <c r="AI399" i="79"/>
  <c r="AH398" i="79"/>
  <c r="AF397" i="79"/>
  <c r="AJ397" i="79"/>
  <c r="AG400" i="79"/>
  <c r="AF399" i="79"/>
  <c r="AF398" i="79"/>
  <c r="AI383" i="79"/>
  <c r="AH383" i="79"/>
  <c r="AJ383" i="79"/>
  <c r="AF383" i="79"/>
  <c r="AG383" i="79"/>
  <c r="Z949" i="79"/>
  <c r="Z766" i="79"/>
  <c r="Z765" i="79"/>
  <c r="Z400" i="79"/>
  <c r="Z582" i="79"/>
  <c r="Z583" i="79"/>
  <c r="Y39" i="79" l="1"/>
  <c r="Y211" i="79" s="1"/>
  <c r="B60" i="45"/>
  <c r="B53" i="45"/>
  <c r="B46" i="45"/>
  <c r="B39" i="45"/>
  <c r="B32" i="45"/>
  <c r="B25" i="45"/>
  <c r="B18" i="45"/>
  <c r="AL215" i="79" l="1"/>
  <c r="AL198" i="79"/>
  <c r="AL212" i="79"/>
  <c r="AL213" i="79"/>
  <c r="AL211" i="79"/>
  <c r="AL214" i="79"/>
  <c r="AI215" i="79"/>
  <c r="AI214" i="79"/>
  <c r="AI213" i="79"/>
  <c r="AI212" i="79"/>
  <c r="AI211" i="79"/>
  <c r="AJ198" i="79"/>
  <c r="AF198" i="79"/>
  <c r="AH214" i="79"/>
  <c r="AH212" i="79"/>
  <c r="AG214" i="79"/>
  <c r="AG212" i="79"/>
  <c r="AH198" i="79"/>
  <c r="AJ215" i="79"/>
  <c r="AF215" i="79"/>
  <c r="AJ214" i="79"/>
  <c r="AF214" i="79"/>
  <c r="AJ213" i="79"/>
  <c r="AF213" i="79"/>
  <c r="AJ212" i="79"/>
  <c r="AF212" i="79"/>
  <c r="AF211" i="79"/>
  <c r="AG198" i="79"/>
  <c r="AH215" i="79"/>
  <c r="AH213" i="79"/>
  <c r="AH211" i="79"/>
  <c r="AI198" i="79"/>
  <c r="AG215" i="79"/>
  <c r="AG213" i="79"/>
  <c r="AG211" i="79"/>
  <c r="Z211" i="79"/>
  <c r="Z215" i="79"/>
  <c r="Z214" i="79"/>
  <c r="Z213" i="79"/>
  <c r="Z212" i="79"/>
  <c r="Y212" i="79"/>
  <c r="Y213" i="79"/>
  <c r="Y214" i="79"/>
  <c r="Y215"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6" i="79"/>
  <c r="Z772" i="79"/>
  <c r="Z221" i="79"/>
  <c r="Z955" i="79"/>
  <c r="Z589" i="79"/>
  <c r="Z35" i="79"/>
  <c r="D123" i="45"/>
  <c r="E14" i="44"/>
  <c r="E18" i="44" s="1"/>
  <c r="Z590" i="79"/>
  <c r="Z749" i="79" s="1"/>
  <c r="Z222" i="79"/>
  <c r="Z383" i="79" s="1"/>
  <c r="Z407" i="79"/>
  <c r="Z566" i="79" s="1"/>
  <c r="Z773" i="79"/>
  <c r="Z932" i="79" s="1"/>
  <c r="Z956" i="79"/>
  <c r="Z1115" i="79" s="1"/>
  <c r="Z36" i="79"/>
  <c r="Z198" i="79" s="1"/>
  <c r="AE406" i="46"/>
  <c r="J13" i="44"/>
  <c r="AE955" i="79"/>
  <c r="AE406" i="79"/>
  <c r="AE772" i="79"/>
  <c r="AE589" i="79"/>
  <c r="AE221" i="79"/>
  <c r="AE35" i="79"/>
  <c r="J43" i="44"/>
  <c r="J53" i="44" s="1"/>
  <c r="J14" i="44"/>
  <c r="J18" i="44" s="1"/>
  <c r="AE407" i="79"/>
  <c r="AE590" i="79"/>
  <c r="AE956" i="79"/>
  <c r="AE1115" i="79" s="1"/>
  <c r="AE773" i="79"/>
  <c r="AE222" i="79"/>
  <c r="AE36" i="79"/>
  <c r="Y277" i="46"/>
  <c r="D13" i="44"/>
  <c r="Y772" i="79"/>
  <c r="Y589" i="79"/>
  <c r="Y221" i="79"/>
  <c r="Y955" i="79"/>
  <c r="Y406" i="79"/>
  <c r="Y35" i="79"/>
  <c r="AC148" i="46"/>
  <c r="H13" i="44"/>
  <c r="AC772" i="79"/>
  <c r="AC955" i="79"/>
  <c r="AC406" i="79"/>
  <c r="AC589" i="79"/>
  <c r="AC221" i="79"/>
  <c r="AC35" i="79"/>
  <c r="Y407" i="46"/>
  <c r="Y513" i="46" s="1"/>
  <c r="D14" i="44"/>
  <c r="D18" i="44" s="1"/>
  <c r="Y956" i="79"/>
  <c r="Y1115" i="79" s="1"/>
  <c r="Y407" i="79"/>
  <c r="Y566" i="79" s="1"/>
  <c r="Y773" i="79"/>
  <c r="Y932" i="79" s="1"/>
  <c r="Y590" i="79"/>
  <c r="Y749" i="79" s="1"/>
  <c r="Y222" i="79"/>
  <c r="Y383" i="79" s="1"/>
  <c r="Y36" i="79"/>
  <c r="Y198" i="79" s="1"/>
  <c r="AC278" i="46"/>
  <c r="AC395" i="46" s="1"/>
  <c r="H14" i="44"/>
  <c r="H18" i="44" s="1"/>
  <c r="AC773" i="79"/>
  <c r="AC949" i="79" s="1"/>
  <c r="AC590" i="79"/>
  <c r="AC222" i="79"/>
  <c r="AC956" i="79"/>
  <c r="AC1115" i="79" s="1"/>
  <c r="AC407" i="79"/>
  <c r="AC36" i="79"/>
  <c r="AD148" i="46"/>
  <c r="I13" i="44"/>
  <c r="AD406" i="79"/>
  <c r="AD589" i="79"/>
  <c r="AD955" i="79"/>
  <c r="AD772" i="79"/>
  <c r="AD221" i="79"/>
  <c r="AD35" i="79"/>
  <c r="H123" i="45"/>
  <c r="I14" i="44"/>
  <c r="I18" i="44" s="1"/>
  <c r="AD773" i="79"/>
  <c r="AD949" i="79" s="1"/>
  <c r="AD956" i="79"/>
  <c r="AD1115" i="79" s="1"/>
  <c r="AD407" i="79"/>
  <c r="AD581" i="79" s="1"/>
  <c r="AD590" i="79"/>
  <c r="AD222" i="79"/>
  <c r="AD36" i="79"/>
  <c r="AA406" i="46"/>
  <c r="F13" i="44"/>
  <c r="AA955" i="79"/>
  <c r="AA772" i="79"/>
  <c r="AA589" i="79"/>
  <c r="AA221" i="79"/>
  <c r="AA406" i="79"/>
  <c r="AA35" i="79"/>
  <c r="F43" i="44"/>
  <c r="F53" i="44" s="1"/>
  <c r="F14" i="44"/>
  <c r="F18" i="44" s="1"/>
  <c r="AA407" i="79"/>
  <c r="AA581" i="79" s="1"/>
  <c r="AA773" i="79"/>
  <c r="AA222" i="79"/>
  <c r="AA956" i="79"/>
  <c r="AA1115" i="79" s="1"/>
  <c r="AA590" i="79"/>
  <c r="AA36" i="79"/>
  <c r="AA211" i="79" s="1"/>
  <c r="AB406" i="46"/>
  <c r="G13" i="44"/>
  <c r="AB772" i="79"/>
  <c r="AB589" i="79"/>
  <c r="AB221" i="79"/>
  <c r="AB955" i="79"/>
  <c r="AB406" i="79"/>
  <c r="AB35" i="79"/>
  <c r="AB407" i="46"/>
  <c r="G14" i="44"/>
  <c r="G18" i="44" s="1"/>
  <c r="AB956" i="79"/>
  <c r="AB1115" i="79" s="1"/>
  <c r="AB773" i="79"/>
  <c r="AB590" i="79"/>
  <c r="AB222" i="79"/>
  <c r="AB407" i="79"/>
  <c r="AB581"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1" i="79" l="1"/>
  <c r="AC583" i="79"/>
  <c r="AC582"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7" i="79"/>
  <c r="AB399" i="79"/>
  <c r="AB383" i="79"/>
  <c r="AB398" i="79"/>
  <c r="AB400" i="79"/>
  <c r="AB765" i="79"/>
  <c r="AB766" i="79"/>
  <c r="AB749" i="79"/>
  <c r="AD582" i="79"/>
  <c r="AD566" i="79"/>
  <c r="AD583" i="79"/>
  <c r="AC397" i="79"/>
  <c r="AC399" i="79"/>
  <c r="AC383" i="79"/>
  <c r="AC398" i="79"/>
  <c r="AC400" i="79"/>
  <c r="AB582" i="79"/>
  <c r="AB583" i="79"/>
  <c r="AB566" i="79"/>
  <c r="AA765" i="79"/>
  <c r="AA749" i="79"/>
  <c r="AA766" i="79"/>
  <c r="AA583" i="79"/>
  <c r="AA582" i="79"/>
  <c r="AA566" i="79"/>
  <c r="AD932" i="79"/>
  <c r="AC566" i="79"/>
  <c r="AC932" i="79"/>
  <c r="AE397" i="79"/>
  <c r="AE383" i="79"/>
  <c r="AE399" i="79"/>
  <c r="AE398" i="79"/>
  <c r="AE400" i="79"/>
  <c r="AE566" i="79"/>
  <c r="AE583" i="79"/>
  <c r="AE582" i="79"/>
  <c r="AE581" i="79"/>
  <c r="AD766" i="79"/>
  <c r="AD749" i="79"/>
  <c r="AD765" i="79"/>
  <c r="AE949" i="79"/>
  <c r="AE932" i="79"/>
  <c r="AA400" i="79"/>
  <c r="AA383" i="79"/>
  <c r="AA399" i="79"/>
  <c r="AA397" i="79"/>
  <c r="AA398" i="79"/>
  <c r="AB214" i="79"/>
  <c r="AB198" i="79"/>
  <c r="AB215" i="79"/>
  <c r="AB211" i="79"/>
  <c r="AB213" i="79"/>
  <c r="AB212" i="79"/>
  <c r="AB932" i="79"/>
  <c r="AB949" i="79"/>
  <c r="AA213" i="79"/>
  <c r="AA198" i="79"/>
  <c r="AA212" i="79"/>
  <c r="AA214" i="79"/>
  <c r="AA215" i="79"/>
  <c r="AA932" i="79"/>
  <c r="AA949" i="79"/>
  <c r="AC212" i="79"/>
  <c r="AC215" i="79"/>
  <c r="AC211" i="79"/>
  <c r="AC213" i="79"/>
  <c r="AC198" i="79"/>
  <c r="AC214" i="79"/>
  <c r="AC766" i="79"/>
  <c r="AC749" i="79"/>
  <c r="AC765" i="79"/>
  <c r="AE214" i="79"/>
  <c r="AE198" i="79"/>
  <c r="AE211" i="79"/>
  <c r="AE212" i="79"/>
  <c r="AE213" i="79"/>
  <c r="AE215" i="79"/>
  <c r="AE765" i="79"/>
  <c r="AE766" i="79"/>
  <c r="AE749"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9" i="46"/>
  <c r="AD138" i="46"/>
  <c r="AD137" i="46"/>
  <c r="AD135" i="46"/>
  <c r="AD127" i="46"/>
  <c r="AD136" i="46"/>
  <c r="AD141" i="46"/>
  <c r="AD140" i="46"/>
  <c r="AD143" i="46"/>
  <c r="AD142"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D133" i="45" l="1"/>
  <c r="G131" i="45"/>
  <c r="L133" i="45"/>
  <c r="E133" i="45"/>
  <c r="I131" i="45"/>
  <c r="J131" i="45"/>
  <c r="F133" i="45"/>
  <c r="K131" i="45"/>
  <c r="I133" i="45"/>
  <c r="H133" i="45"/>
  <c r="E131" i="45"/>
  <c r="K133" i="45"/>
  <c r="L131" i="45"/>
  <c r="J133"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2" i="79" s="1"/>
  <c r="Y760" i="79" s="1"/>
  <c r="L129" i="45"/>
  <c r="AF516" i="46"/>
  <c r="H130" i="45"/>
  <c r="C133" i="45"/>
  <c r="Y1118" i="79" s="1"/>
  <c r="N130" i="45"/>
  <c r="AG258" i="46"/>
  <c r="AG259" i="46" s="1"/>
  <c r="AJ516" i="46"/>
  <c r="AJ520" i="46" s="1"/>
  <c r="AG387" i="46"/>
  <c r="G129" i="45"/>
  <c r="E129" i="45"/>
  <c r="AA386" i="79" s="1"/>
  <c r="AA387" i="79" s="1"/>
  <c r="AF258" i="46"/>
  <c r="Y258" i="46"/>
  <c r="Y259" i="46" s="1"/>
  <c r="E130" i="45"/>
  <c r="L130" i="45"/>
  <c r="AG516" i="46"/>
  <c r="AG520" i="46" s="1"/>
  <c r="AF130" i="46"/>
  <c r="AF131" i="46" s="1"/>
  <c r="K54" i="43" s="1"/>
  <c r="I129" i="45"/>
  <c r="AG130" i="46"/>
  <c r="AG131" i="46" s="1"/>
  <c r="L54" i="43" s="1"/>
  <c r="AE201" i="79"/>
  <c r="AE205" i="79" s="1"/>
  <c r="D129" i="45"/>
  <c r="F130" i="45"/>
  <c r="M130" i="45"/>
  <c r="AH258" i="46"/>
  <c r="AI516" i="46"/>
  <c r="K129" i="45"/>
  <c r="K130" i="45"/>
  <c r="J129" i="45"/>
  <c r="AH516" i="46"/>
  <c r="AI387" i="46"/>
  <c r="AI389" i="46" s="1"/>
  <c r="F129" i="45"/>
  <c r="H129" i="45"/>
  <c r="D130" i="45"/>
  <c r="I130" i="45"/>
  <c r="J130" i="45"/>
  <c r="AF387" i="46"/>
  <c r="AH130" i="46"/>
  <c r="AH131" i="46" s="1"/>
  <c r="M54" i="43" s="1"/>
  <c r="Y201"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50" i="79"/>
  <c r="AG750" i="79"/>
  <c r="AG384" i="79"/>
  <c r="AK933" i="79"/>
  <c r="AF750" i="79"/>
  <c r="AH567" i="79"/>
  <c r="AL199" i="79"/>
  <c r="AG514" i="46"/>
  <c r="AI933" i="79"/>
  <c r="AJ933" i="79"/>
  <c r="AF384" i="79"/>
  <c r="AL567" i="79"/>
  <c r="AF933" i="79"/>
  <c r="AJ384" i="79"/>
  <c r="AH1116" i="79"/>
  <c r="AI1116" i="79"/>
  <c r="AK514" i="46"/>
  <c r="AI199" i="79"/>
  <c r="AK384" i="79"/>
  <c r="AF514" i="46"/>
  <c r="AF567" i="79"/>
  <c r="AL384" i="79"/>
  <c r="AL750" i="79"/>
  <c r="AJ567" i="79"/>
  <c r="AJ514" i="46"/>
  <c r="AK199" i="79"/>
  <c r="AG199" i="79"/>
  <c r="AG1116" i="79"/>
  <c r="AG567" i="79"/>
  <c r="AH514" i="46"/>
  <c r="AK1116" i="79"/>
  <c r="AH199" i="79"/>
  <c r="AH933" i="79"/>
  <c r="AJ1116" i="79"/>
  <c r="AF199" i="79"/>
  <c r="AF1116" i="79"/>
  <c r="AL933" i="79"/>
  <c r="AI384" i="79"/>
  <c r="AL514" i="46"/>
  <c r="AK750" i="79"/>
  <c r="AH384" i="79"/>
  <c r="AJ199" i="79"/>
  <c r="AL1116" i="79"/>
  <c r="AH750" i="79"/>
  <c r="AI514" i="46"/>
  <c r="AK567" i="79"/>
  <c r="AI567" i="79"/>
  <c r="AI750" i="79"/>
  <c r="AG933" i="79"/>
  <c r="Y514" i="46"/>
  <c r="AB514" i="46"/>
  <c r="AE1116" i="79"/>
  <c r="AD384" i="79"/>
  <c r="AC567" i="79"/>
  <c r="Y1116" i="79"/>
  <c r="Y567" i="79"/>
  <c r="AC514" i="46"/>
  <c r="AB933" i="79"/>
  <c r="AA1116" i="79"/>
  <c r="AD199" i="79"/>
  <c r="Y199" i="79"/>
  <c r="AE750" i="79"/>
  <c r="AA514" i="46"/>
  <c r="AE514" i="46"/>
  <c r="AC384" i="79"/>
  <c r="AB750" i="79"/>
  <c r="AC1116" i="79"/>
  <c r="AE384" i="79"/>
  <c r="Z933" i="79"/>
  <c r="AD514" i="46"/>
  <c r="AA567" i="79"/>
  <c r="AD1116" i="79"/>
  <c r="AE933" i="79"/>
  <c r="AB384" i="79"/>
  <c r="AB1116" i="79"/>
  <c r="AA750" i="79"/>
  <c r="AD567" i="79"/>
  <c r="Y750" i="79"/>
  <c r="AE567" i="79"/>
  <c r="Z750" i="79"/>
  <c r="Z514" i="46"/>
  <c r="AC933" i="79"/>
  <c r="AB567" i="79"/>
  <c r="Y384" i="79"/>
  <c r="Z384" i="79"/>
  <c r="AA199" i="79"/>
  <c r="AD933" i="79"/>
  <c r="AC199" i="79"/>
  <c r="Y933" i="79"/>
  <c r="AE199" i="79"/>
  <c r="AD750" i="79"/>
  <c r="AA384" i="79"/>
  <c r="AA933" i="79"/>
  <c r="AB199" i="79"/>
  <c r="AC750" i="79"/>
  <c r="Z567" i="79"/>
  <c r="Z199" i="79"/>
  <c r="Z1116"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9" i="79" l="1"/>
  <c r="AK578" i="79" s="1"/>
  <c r="P73" i="43" s="1"/>
  <c r="Y522" i="46"/>
  <c r="D64" i="43" s="1"/>
  <c r="AD522" i="46"/>
  <c r="I64" i="43" s="1"/>
  <c r="Y1122" i="79"/>
  <c r="Y1128" i="79"/>
  <c r="AI517" i="46"/>
  <c r="AI520" i="46"/>
  <c r="AF518" i="46"/>
  <c r="AF520" i="46"/>
  <c r="Y518" i="46"/>
  <c r="Y517" i="46"/>
  <c r="Y519" i="46"/>
  <c r="Y520" i="46"/>
  <c r="AA522" i="46"/>
  <c r="F64" i="43" s="1"/>
  <c r="AH518" i="46"/>
  <c r="AH520" i="46"/>
  <c r="AJ569" i="79"/>
  <c r="AA201" i="79"/>
  <c r="AB201" i="79"/>
  <c r="AJ386" i="79"/>
  <c r="AJ389" i="79" s="1"/>
  <c r="AH569" i="79"/>
  <c r="AH573" i="79" s="1"/>
  <c r="AL386" i="79"/>
  <c r="AL392" i="79" s="1"/>
  <c r="AC201" i="79"/>
  <c r="AC204" i="79" s="1"/>
  <c r="AK386" i="79"/>
  <c r="AK390" i="79" s="1"/>
  <c r="AF386" i="79"/>
  <c r="AF389" i="79" s="1"/>
  <c r="AI569" i="79"/>
  <c r="AI578" i="79" s="1"/>
  <c r="N73" i="43" s="1"/>
  <c r="AL569" i="79"/>
  <c r="AL573" i="79" s="1"/>
  <c r="AE569" i="79"/>
  <c r="AE572" i="79" s="1"/>
  <c r="AG569" i="79"/>
  <c r="AG572" i="79" s="1"/>
  <c r="AG386" i="79"/>
  <c r="AG394" i="79" s="1"/>
  <c r="L70" i="43" s="1"/>
  <c r="AD386" i="79"/>
  <c r="AD390" i="79" s="1"/>
  <c r="AB569" i="79"/>
  <c r="Z201" i="79"/>
  <c r="AB386" i="79"/>
  <c r="AB389" i="79" s="1"/>
  <c r="Z386" i="79"/>
  <c r="Z389" i="79" s="1"/>
  <c r="AC386" i="79"/>
  <c r="AC390" i="79" s="1"/>
  <c r="AD935" i="79"/>
  <c r="AH935" i="79"/>
  <c r="AH946" i="79" s="1"/>
  <c r="M79" i="43" s="1"/>
  <c r="AJ935" i="79"/>
  <c r="AJ946" i="79" s="1"/>
  <c r="O79" i="43" s="1"/>
  <c r="AI935" i="79"/>
  <c r="AI946" i="79" s="1"/>
  <c r="N79" i="43" s="1"/>
  <c r="Z935" i="79"/>
  <c r="Z946" i="79" s="1"/>
  <c r="E79" i="43" s="1"/>
  <c r="AK935" i="79"/>
  <c r="AK946" i="79" s="1"/>
  <c r="P79" i="43" s="1"/>
  <c r="AL935" i="79"/>
  <c r="AE935" i="79"/>
  <c r="AE946" i="79" s="1"/>
  <c r="J79" i="43" s="1"/>
  <c r="AF935" i="79"/>
  <c r="AC935" i="79"/>
  <c r="AC946" i="79" s="1"/>
  <c r="H79" i="43" s="1"/>
  <c r="AA935" i="79"/>
  <c r="AA946" i="79" s="1"/>
  <c r="F79" i="43" s="1"/>
  <c r="AB935" i="79"/>
  <c r="AB946" i="79" s="1"/>
  <c r="G79" i="43" s="1"/>
  <c r="AG935" i="79"/>
  <c r="AG946" i="79" s="1"/>
  <c r="L79" i="43" s="1"/>
  <c r="Y1125" i="79"/>
  <c r="Z569" i="79"/>
  <c r="Y935" i="79"/>
  <c r="Y937" i="79" s="1"/>
  <c r="AA569" i="79"/>
  <c r="AA576" i="79" s="1"/>
  <c r="Y569" i="79"/>
  <c r="Y578" i="79" s="1"/>
  <c r="AJ1118" i="79"/>
  <c r="AJ1130" i="79" s="1"/>
  <c r="O82" i="43" s="1"/>
  <c r="AI1118" i="79"/>
  <c r="AL1118" i="79"/>
  <c r="AL1130" i="79" s="1"/>
  <c r="Q82" i="43" s="1"/>
  <c r="AG1118" i="79"/>
  <c r="AK1118" i="79"/>
  <c r="AK1130" i="79" s="1"/>
  <c r="P82" i="43" s="1"/>
  <c r="AH1118" i="79"/>
  <c r="AH1130" i="79" s="1"/>
  <c r="M82" i="43" s="1"/>
  <c r="AF1118" i="79"/>
  <c r="AC1118" i="79"/>
  <c r="AC1130" i="79" s="1"/>
  <c r="H82" i="43" s="1"/>
  <c r="AE1118" i="79"/>
  <c r="AE1130" i="79" s="1"/>
  <c r="J82" i="43" s="1"/>
  <c r="AB1118" i="79"/>
  <c r="AB1130" i="79" s="1"/>
  <c r="G82" i="43" s="1"/>
  <c r="AD1118" i="79"/>
  <c r="AD1130" i="79" s="1"/>
  <c r="I82" i="43" s="1"/>
  <c r="Z1118" i="79"/>
  <c r="Z1128" i="79" s="1"/>
  <c r="AA1118" i="79"/>
  <c r="AC569" i="79"/>
  <c r="AC575" i="79" s="1"/>
  <c r="AE202" i="79"/>
  <c r="AD201" i="79"/>
  <c r="AD204" i="79" s="1"/>
  <c r="AE386" i="79"/>
  <c r="AE389" i="79" s="1"/>
  <c r="AD569" i="79"/>
  <c r="AE206" i="79"/>
  <c r="AL752" i="79"/>
  <c r="AL762" i="79" s="1"/>
  <c r="Q76" i="43" s="1"/>
  <c r="AE752" i="79"/>
  <c r="AE762" i="79" s="1"/>
  <c r="J76" i="43" s="1"/>
  <c r="AI752" i="79"/>
  <c r="AG752" i="79"/>
  <c r="AF752" i="79"/>
  <c r="AF762" i="79" s="1"/>
  <c r="K76" i="43" s="1"/>
  <c r="Z752" i="79"/>
  <c r="Z762" i="79" s="1"/>
  <c r="E76" i="43" s="1"/>
  <c r="AD752" i="79"/>
  <c r="AC752" i="79"/>
  <c r="AC762" i="79" s="1"/>
  <c r="H76" i="43" s="1"/>
  <c r="AJ752" i="79"/>
  <c r="AJ762" i="79" s="1"/>
  <c r="O76" i="43" s="1"/>
  <c r="AH752" i="79"/>
  <c r="AH762" i="79" s="1"/>
  <c r="M76" i="43" s="1"/>
  <c r="AA752" i="79"/>
  <c r="AA762" i="79" s="1"/>
  <c r="F76" i="43" s="1"/>
  <c r="AB752" i="79"/>
  <c r="AB762" i="79" s="1"/>
  <c r="G76" i="43" s="1"/>
  <c r="AK752" i="79"/>
  <c r="AE203" i="79"/>
  <c r="AH132" i="46"/>
  <c r="M55" i="43" s="1"/>
  <c r="AG201" i="79"/>
  <c r="AG205" i="79" s="1"/>
  <c r="AE204" i="79"/>
  <c r="AF569" i="79"/>
  <c r="AF573" i="79" s="1"/>
  <c r="Y386" i="79"/>
  <c r="Y394" i="79" s="1"/>
  <c r="AF201" i="79"/>
  <c r="AF204" i="79" s="1"/>
  <c r="AH386" i="79"/>
  <c r="AH394" i="79" s="1"/>
  <c r="M70" i="43" s="1"/>
  <c r="AH519" i="46"/>
  <c r="AG262" i="46"/>
  <c r="L58" i="43" s="1"/>
  <c r="AI518" i="46"/>
  <c r="AH517" i="46"/>
  <c r="AG260" i="46"/>
  <c r="AG261" i="46" s="1"/>
  <c r="L57" i="43" s="1"/>
  <c r="AI519" i="46"/>
  <c r="AI522" i="46"/>
  <c r="N64" i="43" s="1"/>
  <c r="AH522" i="46"/>
  <c r="M64" i="43" s="1"/>
  <c r="Y1123" i="79"/>
  <c r="AG389" i="46"/>
  <c r="AG390" i="46"/>
  <c r="AG388" i="46"/>
  <c r="Y1120" i="79"/>
  <c r="AI201" i="79"/>
  <c r="AI202" i="79" s="1"/>
  <c r="AJ201" i="79"/>
  <c r="AJ206" i="79" s="1"/>
  <c r="AK201" i="79"/>
  <c r="AK204" i="79" s="1"/>
  <c r="AL201" i="79"/>
  <c r="AL206" i="79" s="1"/>
  <c r="AH201" i="79"/>
  <c r="AH208" i="79" s="1"/>
  <c r="M67" i="43" s="1"/>
  <c r="AA388" i="79"/>
  <c r="AA391" i="79"/>
  <c r="AA392" i="79"/>
  <c r="AA390" i="79"/>
  <c r="AA389" i="79"/>
  <c r="AF132" i="46"/>
  <c r="K55" i="43" s="1"/>
  <c r="AJ522" i="46"/>
  <c r="O64" i="43" s="1"/>
  <c r="Y759" i="79"/>
  <c r="Y758" i="79"/>
  <c r="Y753" i="79"/>
  <c r="Y757" i="79"/>
  <c r="Y755" i="79"/>
  <c r="Y754" i="79"/>
  <c r="Y756" i="79"/>
  <c r="AF260" i="46"/>
  <c r="AF259" i="46"/>
  <c r="AJ517" i="46"/>
  <c r="AJ519" i="46"/>
  <c r="AJ518" i="46"/>
  <c r="Y1126" i="79"/>
  <c r="Y1124" i="79"/>
  <c r="Y1119" i="79"/>
  <c r="Y1121" i="79"/>
  <c r="Y1127" i="79"/>
  <c r="AF389" i="46"/>
  <c r="AF390" i="46"/>
  <c r="AF388" i="46"/>
  <c r="AH260" i="46"/>
  <c r="AH259" i="46"/>
  <c r="AG519" i="46"/>
  <c r="AG517" i="46"/>
  <c r="AG518" i="46"/>
  <c r="AF262" i="46"/>
  <c r="K58" i="43" s="1"/>
  <c r="Y1130" i="79"/>
  <c r="AF517" i="46"/>
  <c r="AK387" i="46"/>
  <c r="AK389" i="46" s="1"/>
  <c r="AH262" i="46"/>
  <c r="M58" i="43" s="1"/>
  <c r="AH387" i="46"/>
  <c r="AH392" i="46" s="1"/>
  <c r="M61" i="43" s="1"/>
  <c r="AG132" i="46"/>
  <c r="L55" i="43" s="1"/>
  <c r="AA394" i="79"/>
  <c r="F70" i="43" s="1"/>
  <c r="AF522" i="46"/>
  <c r="K64" i="43" s="1"/>
  <c r="AF519" i="46"/>
  <c r="AI386" i="79"/>
  <c r="AI388" i="79" s="1"/>
  <c r="AG522" i="46"/>
  <c r="L64" i="43" s="1"/>
  <c r="Y762" i="79"/>
  <c r="AJ390" i="46"/>
  <c r="AI390" i="46"/>
  <c r="Y205" i="79"/>
  <c r="Y203" i="79"/>
  <c r="Y204" i="79"/>
  <c r="AJ388" i="46"/>
  <c r="Y208"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3" i="79"/>
  <c r="AK571" i="79"/>
  <c r="AK572" i="79"/>
  <c r="AK575" i="79"/>
  <c r="AK574" i="79"/>
  <c r="AK576"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8" i="79"/>
  <c r="J67" i="43" s="1"/>
  <c r="AE392" i="46"/>
  <c r="J61" i="43" s="1"/>
  <c r="AE390" i="46"/>
  <c r="AE388" i="46"/>
  <c r="Y132" i="46"/>
  <c r="Y131" i="46"/>
  <c r="Y392" i="46"/>
  <c r="Y390" i="46"/>
  <c r="Y202" i="79"/>
  <c r="Y206" i="79"/>
  <c r="Z262" i="46"/>
  <c r="E58" i="43" s="1"/>
  <c r="Z260" i="46"/>
  <c r="Z259" i="46"/>
  <c r="Z392" i="46"/>
  <c r="E61" i="43" s="1"/>
  <c r="Z390" i="46"/>
  <c r="Z388" i="46"/>
  <c r="AC131" i="46"/>
  <c r="H54" i="43" s="1"/>
  <c r="AA131" i="46"/>
  <c r="F54" i="43" s="1"/>
  <c r="AB131" i="46"/>
  <c r="G54" i="43" s="1"/>
  <c r="Z131" i="46"/>
  <c r="Z132" i="46"/>
  <c r="E55" i="43" s="1"/>
  <c r="I54" i="43"/>
  <c r="Y761" i="79" l="1"/>
  <c r="T18" i="47"/>
  <c r="P20" i="47"/>
  <c r="Q15" i="47"/>
  <c r="S23" i="47"/>
  <c r="U17" i="47"/>
  <c r="R26" i="47"/>
  <c r="AB575" i="79"/>
  <c r="AB574" i="79"/>
  <c r="AB204" i="79"/>
  <c r="AB205" i="79"/>
  <c r="AA202" i="79"/>
  <c r="AA205" i="79"/>
  <c r="AA206" i="79"/>
  <c r="AD574" i="79"/>
  <c r="AD578" i="79"/>
  <c r="I73" i="43" s="1"/>
  <c r="Z205" i="79"/>
  <c r="Z206" i="79"/>
  <c r="AJ575" i="79"/>
  <c r="AJ578" i="79"/>
  <c r="O73" i="43" s="1"/>
  <c r="AM522" i="46"/>
  <c r="F104" i="43" s="1"/>
  <c r="Y572" i="79"/>
  <c r="Y575" i="79"/>
  <c r="Y576" i="79"/>
  <c r="Z573" i="79"/>
  <c r="Z575" i="79"/>
  <c r="Y521" i="46"/>
  <c r="V21" i="47"/>
  <c r="AM259" i="46"/>
  <c r="Z1130" i="79"/>
  <c r="E82" i="43" s="1"/>
  <c r="D70" i="43"/>
  <c r="AM131" i="46"/>
  <c r="C93" i="43" s="1"/>
  <c r="AM262" i="46"/>
  <c r="D104" i="43" s="1"/>
  <c r="AM518" i="46"/>
  <c r="D76" i="43"/>
  <c r="AM132" i="46"/>
  <c r="C104" i="43" s="1"/>
  <c r="AM520" i="46"/>
  <c r="AM260" i="46"/>
  <c r="AM519" i="46"/>
  <c r="D67" i="43"/>
  <c r="AM517" i="46"/>
  <c r="AD573" i="79"/>
  <c r="AH574" i="79"/>
  <c r="AL574" i="79"/>
  <c r="AD570" i="79"/>
  <c r="AI574" i="79"/>
  <c r="R18" i="47"/>
  <c r="R17" i="47"/>
  <c r="R20" i="47"/>
  <c r="R21" i="47"/>
  <c r="R16" i="47"/>
  <c r="AE394" i="79"/>
  <c r="J70" i="43" s="1"/>
  <c r="R22" i="47"/>
  <c r="AB203" i="79"/>
  <c r="AD388" i="79"/>
  <c r="AC205" i="79"/>
  <c r="AG575" i="79"/>
  <c r="AA571" i="79"/>
  <c r="AG574" i="79"/>
  <c r="AH570" i="79"/>
  <c r="AA573" i="79"/>
  <c r="AL571" i="79"/>
  <c r="AC208" i="79"/>
  <c r="H67" i="43" s="1"/>
  <c r="Z391" i="79"/>
  <c r="AC203" i="79"/>
  <c r="AD387" i="79"/>
  <c r="AB206" i="79"/>
  <c r="AD389" i="79"/>
  <c r="AL578" i="79"/>
  <c r="Q73" i="43" s="1"/>
  <c r="AL570" i="79"/>
  <c r="AB208" i="79"/>
  <c r="G67" i="43" s="1"/>
  <c r="AD394" i="79"/>
  <c r="I70" i="43" s="1"/>
  <c r="Z388" i="79"/>
  <c r="AL572" i="79"/>
  <c r="Z392" i="79"/>
  <c r="AB202" i="79"/>
  <c r="AB390" i="79"/>
  <c r="AK206" i="79"/>
  <c r="AA203" i="79"/>
  <c r="AA208" i="79"/>
  <c r="F67" i="43" s="1"/>
  <c r="AE390" i="79"/>
  <c r="AB392" i="79"/>
  <c r="AB391" i="79"/>
  <c r="AB394" i="79"/>
  <c r="G70" i="43" s="1"/>
  <c r="AI572" i="79"/>
  <c r="AI575" i="79"/>
  <c r="AK205" i="79"/>
  <c r="AI571" i="79"/>
  <c r="R19" i="47"/>
  <c r="R24" i="47"/>
  <c r="R25" i="47"/>
  <c r="R23" i="47"/>
  <c r="R15" i="47"/>
  <c r="AG578" i="79"/>
  <c r="L73" i="43" s="1"/>
  <c r="AB388" i="79"/>
  <c r="AA570" i="79"/>
  <c r="AG576" i="79"/>
  <c r="AA204" i="79"/>
  <c r="AI570" i="79"/>
  <c r="AH571" i="79"/>
  <c r="AB387" i="79"/>
  <c r="AA572" i="79"/>
  <c r="AG571" i="79"/>
  <c r="AH578" i="79"/>
  <c r="M73" i="43" s="1"/>
  <c r="AA578" i="79"/>
  <c r="F73" i="43" s="1"/>
  <c r="AA575" i="79"/>
  <c r="AG570" i="79"/>
  <c r="AA574" i="79"/>
  <c r="AG573" i="79"/>
  <c r="AD391" i="79"/>
  <c r="AG203" i="79"/>
  <c r="AK390" i="46"/>
  <c r="AB572" i="79"/>
  <c r="AJ387" i="79"/>
  <c r="AL204" i="79"/>
  <c r="AK394" i="79"/>
  <c r="P70" i="43" s="1"/>
  <c r="AG388" i="79"/>
  <c r="AL205" i="79"/>
  <c r="AK388" i="79"/>
  <c r="AL391" i="79"/>
  <c r="AG389" i="79"/>
  <c r="AE571" i="79"/>
  <c r="AK387" i="79"/>
  <c r="Y940" i="79"/>
  <c r="AL389" i="79"/>
  <c r="AB576" i="79"/>
  <c r="AH391" i="79"/>
  <c r="AI387" i="79"/>
  <c r="AH392" i="79"/>
  <c r="AG208" i="79"/>
  <c r="L67" i="43" s="1"/>
  <c r="AD203" i="79"/>
  <c r="AH387" i="79"/>
  <c r="Y389" i="79"/>
  <c r="AG392" i="79"/>
  <c r="Y391" i="79"/>
  <c r="AK392" i="79"/>
  <c r="AL394" i="79"/>
  <c r="Q70" i="43" s="1"/>
  <c r="AJ392" i="79"/>
  <c r="AF578" i="79"/>
  <c r="K73" i="43" s="1"/>
  <c r="AG391" i="79"/>
  <c r="AL390" i="79"/>
  <c r="AJ388" i="79"/>
  <c r="AB578" i="79"/>
  <c r="G73" i="43" s="1"/>
  <c r="AG202" i="79"/>
  <c r="AC573" i="79"/>
  <c r="AF391" i="79"/>
  <c r="Y946" i="79"/>
  <c r="Q19" i="47"/>
  <c r="AC571" i="79"/>
  <c r="Q24" i="47"/>
  <c r="AD208" i="79"/>
  <c r="I67" i="43" s="1"/>
  <c r="AD206" i="79"/>
  <c r="AG206" i="79"/>
  <c r="Y942" i="79"/>
  <c r="AI521" i="46"/>
  <c r="N63" i="43" s="1"/>
  <c r="AG204" i="79"/>
  <c r="AH521" i="46"/>
  <c r="M63" i="43" s="1"/>
  <c r="Q26" i="47"/>
  <c r="AK208" i="79"/>
  <c r="P67" i="43" s="1"/>
  <c r="AF203" i="79"/>
  <c r="Y938" i="79"/>
  <c r="AJ576" i="79"/>
  <c r="AF388" i="79"/>
  <c r="AK389" i="79"/>
  <c r="AL388" i="79"/>
  <c r="AG390" i="79"/>
  <c r="AC572" i="79"/>
  <c r="AJ571" i="79"/>
  <c r="AF392" i="79"/>
  <c r="AH390" i="79"/>
  <c r="AF574" i="79"/>
  <c r="AJ572" i="79"/>
  <c r="AJ573" i="79"/>
  <c r="AF576" i="79"/>
  <c r="AK391" i="79"/>
  <c r="AJ391" i="79"/>
  <c r="Z202" i="79"/>
  <c r="AG387" i="79"/>
  <c r="AH389" i="79"/>
  <c r="AB573" i="79"/>
  <c r="AH388" i="79"/>
  <c r="AF575" i="79"/>
  <c r="Z204" i="79"/>
  <c r="AF571" i="79"/>
  <c r="AL387" i="79"/>
  <c r="AJ394" i="79"/>
  <c r="O70" i="43" s="1"/>
  <c r="Z203" i="79"/>
  <c r="AB571" i="79"/>
  <c r="AJ570" i="79"/>
  <c r="AF570" i="79"/>
  <c r="Y936" i="79"/>
  <c r="AJ390" i="79"/>
  <c r="Y571" i="79"/>
  <c r="AB570" i="79"/>
  <c r="AJ574" i="79"/>
  <c r="AF572" i="79"/>
  <c r="AD575" i="79"/>
  <c r="Y943" i="79"/>
  <c r="AC388" i="79"/>
  <c r="AE570" i="79"/>
  <c r="AF205" i="79"/>
  <c r="Q31" i="47"/>
  <c r="AE578" i="79"/>
  <c r="J73" i="43" s="1"/>
  <c r="Q17" i="47"/>
  <c r="AK203" i="79"/>
  <c r="AL576" i="79"/>
  <c r="Z394" i="79"/>
  <c r="E70" i="43" s="1"/>
  <c r="Z390" i="79"/>
  <c r="AC570" i="79"/>
  <c r="AC202" i="79"/>
  <c r="AC392" i="79"/>
  <c r="AF387" i="79"/>
  <c r="AE575" i="79"/>
  <c r="AD571" i="79"/>
  <c r="AC394" i="79"/>
  <c r="H70" i="43" s="1"/>
  <c r="AI576" i="79"/>
  <c r="AI573" i="79"/>
  <c r="AC391" i="79"/>
  <c r="Z208" i="79"/>
  <c r="E67" i="43" s="1"/>
  <c r="Q21" i="47"/>
  <c r="AL575" i="79"/>
  <c r="AC578" i="79"/>
  <c r="H73" i="43" s="1"/>
  <c r="Y570" i="79"/>
  <c r="Z387" i="79"/>
  <c r="AC206" i="79"/>
  <c r="AC387" i="79"/>
  <c r="AF390" i="79"/>
  <c r="AD572" i="79"/>
  <c r="Y944" i="79"/>
  <c r="AK202" i="79"/>
  <c r="AF394" i="79"/>
  <c r="K70" i="43" s="1"/>
  <c r="AG521" i="46"/>
  <c r="L63" i="43" s="1"/>
  <c r="AF261" i="46"/>
  <c r="K57" i="43" s="1"/>
  <c r="P39" i="47" s="1"/>
  <c r="AC574" i="79"/>
  <c r="AE576" i="79"/>
  <c r="AD392" i="79"/>
  <c r="AC389" i="79"/>
  <c r="AE573" i="79"/>
  <c r="AC576" i="79"/>
  <c r="AE574" i="79"/>
  <c r="AD576" i="79"/>
  <c r="D73" i="43"/>
  <c r="AH576" i="79"/>
  <c r="AH575" i="79"/>
  <c r="AH572" i="79"/>
  <c r="AA1125" i="79"/>
  <c r="AA1124" i="79"/>
  <c r="AA1122" i="79"/>
  <c r="AA1120" i="79"/>
  <c r="AA1127" i="79"/>
  <c r="AA1119" i="79"/>
  <c r="AA1126" i="79"/>
  <c r="AA1128" i="79"/>
  <c r="AA1123" i="79"/>
  <c r="AA1121" i="79"/>
  <c r="AI392" i="79"/>
  <c r="Z570" i="79"/>
  <c r="Z572" i="79"/>
  <c r="Z578" i="79"/>
  <c r="E73" i="43" s="1"/>
  <c r="Z756" i="79"/>
  <c r="Z759" i="79"/>
  <c r="Z755" i="79"/>
  <c r="Z753" i="79"/>
  <c r="Z758" i="79"/>
  <c r="Z754" i="79"/>
  <c r="Z760" i="79"/>
  <c r="Z757" i="79"/>
  <c r="Z1125" i="79"/>
  <c r="Z1120" i="79"/>
  <c r="Z1121" i="79"/>
  <c r="Z1124" i="79"/>
  <c r="Z1119" i="79"/>
  <c r="Z1123" i="79"/>
  <c r="Z1122" i="79"/>
  <c r="Z1126" i="79"/>
  <c r="Z1127" i="79"/>
  <c r="AG1128" i="79"/>
  <c r="AG1119" i="79"/>
  <c r="AG1121" i="79"/>
  <c r="AG1127" i="79"/>
  <c r="AG1124" i="79"/>
  <c r="AG1125" i="79"/>
  <c r="AG1126" i="79"/>
  <c r="AG1120" i="79"/>
  <c r="AG1123" i="79"/>
  <c r="AG1122" i="79"/>
  <c r="AF939" i="79"/>
  <c r="AF936" i="79"/>
  <c r="AF940" i="79"/>
  <c r="AF941" i="79"/>
  <c r="AF943" i="79"/>
  <c r="AF938" i="79"/>
  <c r="AF944" i="79"/>
  <c r="AF942" i="79"/>
  <c r="AF937" i="79"/>
  <c r="AD938" i="79"/>
  <c r="AD943" i="79"/>
  <c r="AD940" i="79"/>
  <c r="AD937" i="79"/>
  <c r="AD942" i="79"/>
  <c r="AD936" i="79"/>
  <c r="AD941" i="79"/>
  <c r="AD944" i="79"/>
  <c r="AD939" i="79"/>
  <c r="AK392" i="46"/>
  <c r="P61" i="43" s="1"/>
  <c r="AK388" i="46"/>
  <c r="AL208" i="79"/>
  <c r="Q67" i="43" s="1"/>
  <c r="AE391" i="79"/>
  <c r="AK758" i="79"/>
  <c r="AK759" i="79"/>
  <c r="AK753" i="79"/>
  <c r="AK757" i="79"/>
  <c r="AK756" i="79"/>
  <c r="AK760" i="79"/>
  <c r="AK754" i="79"/>
  <c r="AK755" i="79"/>
  <c r="AF753" i="79"/>
  <c r="AF757" i="79"/>
  <c r="AF760" i="79"/>
  <c r="AF754" i="79"/>
  <c r="AF758" i="79"/>
  <c r="AF759" i="79"/>
  <c r="AF755" i="79"/>
  <c r="AF756" i="79"/>
  <c r="AD1125" i="79"/>
  <c r="AD1123" i="79"/>
  <c r="AD1127" i="79"/>
  <c r="AD1119" i="79"/>
  <c r="AD1126" i="79"/>
  <c r="AD1122" i="79"/>
  <c r="AD1124" i="79"/>
  <c r="AD1128" i="79"/>
  <c r="AD1121" i="79"/>
  <c r="AD1120" i="79"/>
  <c r="AL1119" i="79"/>
  <c r="AL1127" i="79"/>
  <c r="AL1122" i="79"/>
  <c r="AL1128" i="79"/>
  <c r="AL1126" i="79"/>
  <c r="AL1120" i="79"/>
  <c r="AL1125" i="79"/>
  <c r="AL1121" i="79"/>
  <c r="AL1123" i="79"/>
  <c r="AL1124" i="79"/>
  <c r="AE942" i="79"/>
  <c r="AE944" i="79"/>
  <c r="AE938" i="79"/>
  <c r="AE940" i="79"/>
  <c r="AE939" i="79"/>
  <c r="AE943" i="79"/>
  <c r="AE936" i="79"/>
  <c r="AE941" i="79"/>
  <c r="AE937" i="79"/>
  <c r="AC940" i="79"/>
  <c r="AC937" i="79"/>
  <c r="AC939" i="79"/>
  <c r="AC936" i="79"/>
  <c r="AC942" i="79"/>
  <c r="AC938" i="79"/>
  <c r="AC943" i="79"/>
  <c r="AC941" i="79"/>
  <c r="AC944" i="79"/>
  <c r="Z574" i="79"/>
  <c r="AB756" i="79"/>
  <c r="AB758" i="79"/>
  <c r="AB760" i="79"/>
  <c r="AB755" i="79"/>
  <c r="AB753" i="79"/>
  <c r="AB754" i="79"/>
  <c r="AB757" i="79"/>
  <c r="AB759" i="79"/>
  <c r="AG760" i="79"/>
  <c r="AG758" i="79"/>
  <c r="AG757" i="79"/>
  <c r="AG759" i="79"/>
  <c r="AG753" i="79"/>
  <c r="AG755" i="79"/>
  <c r="AG754" i="79"/>
  <c r="AG756" i="79"/>
  <c r="AE388" i="79"/>
  <c r="AE392" i="79"/>
  <c r="AB1126" i="79"/>
  <c r="AB1120" i="79"/>
  <c r="AB1121" i="79"/>
  <c r="AB1127" i="79"/>
  <c r="AB1122" i="79"/>
  <c r="AB1128" i="79"/>
  <c r="AB1125" i="79"/>
  <c r="AB1123" i="79"/>
  <c r="AB1124" i="79"/>
  <c r="AB1119" i="79"/>
  <c r="AI1128" i="79"/>
  <c r="AI1124" i="79"/>
  <c r="AI1123" i="79"/>
  <c r="AI1122" i="79"/>
  <c r="AI1121" i="79"/>
  <c r="AI1125" i="79"/>
  <c r="AI1126" i="79"/>
  <c r="AI1119" i="79"/>
  <c r="AI1120" i="79"/>
  <c r="AI1127" i="79"/>
  <c r="AL936" i="79"/>
  <c r="AL937" i="79"/>
  <c r="AL944" i="79"/>
  <c r="AL938" i="79"/>
  <c r="AL941" i="79"/>
  <c r="AL942" i="79"/>
  <c r="AL943" i="79"/>
  <c r="AL939" i="79"/>
  <c r="AL940" i="79"/>
  <c r="AI389" i="79"/>
  <c r="AF208" i="79"/>
  <c r="K67" i="43" s="1"/>
  <c r="AA754" i="79"/>
  <c r="AA756" i="79"/>
  <c r="AA755" i="79"/>
  <c r="AA753" i="79"/>
  <c r="AA759" i="79"/>
  <c r="AA760" i="79"/>
  <c r="AA758" i="79"/>
  <c r="AA757" i="79"/>
  <c r="AI759" i="79"/>
  <c r="AI757" i="79"/>
  <c r="AI760" i="79"/>
  <c r="AI753" i="79"/>
  <c r="AI758" i="79"/>
  <c r="AI755" i="79"/>
  <c r="AI756" i="79"/>
  <c r="AI754" i="79"/>
  <c r="AD205" i="79"/>
  <c r="AD202" i="79"/>
  <c r="AF946" i="79"/>
  <c r="K79" i="43" s="1"/>
  <c r="AE1120" i="79"/>
  <c r="AE1122" i="79"/>
  <c r="AE1127" i="79"/>
  <c r="AE1126" i="79"/>
  <c r="AE1125" i="79"/>
  <c r="AE1121" i="79"/>
  <c r="AE1119" i="79"/>
  <c r="AE1124" i="79"/>
  <c r="AE1128" i="79"/>
  <c r="AE1123" i="79"/>
  <c r="AJ1126" i="79"/>
  <c r="AJ1127" i="79"/>
  <c r="AJ1121" i="79"/>
  <c r="AJ1123" i="79"/>
  <c r="AJ1120" i="79"/>
  <c r="AJ1125" i="79"/>
  <c r="AJ1119" i="79"/>
  <c r="AJ1128" i="79"/>
  <c r="AJ1122" i="79"/>
  <c r="AJ1124" i="79"/>
  <c r="AK943" i="79"/>
  <c r="AK936" i="79"/>
  <c r="AK938" i="79"/>
  <c r="AK942" i="79"/>
  <c r="AK944" i="79"/>
  <c r="AK941" i="79"/>
  <c r="AK939" i="79"/>
  <c r="AK940" i="79"/>
  <c r="AK937" i="79"/>
  <c r="AD755" i="79"/>
  <c r="AD757" i="79"/>
  <c r="AD756" i="79"/>
  <c r="AD760" i="79"/>
  <c r="AD759" i="79"/>
  <c r="AD758" i="79"/>
  <c r="AD753" i="79"/>
  <c r="AD754" i="79"/>
  <c r="AK1124" i="79"/>
  <c r="AK1128" i="79"/>
  <c r="AK1123" i="79"/>
  <c r="AK1119" i="79"/>
  <c r="AK1125" i="79"/>
  <c r="AK1121" i="79"/>
  <c r="AK1127" i="79"/>
  <c r="AK1122" i="79"/>
  <c r="AK1126" i="79"/>
  <c r="AK1120" i="79"/>
  <c r="AI391" i="79"/>
  <c r="AH754" i="79"/>
  <c r="AH760" i="79"/>
  <c r="AH759" i="79"/>
  <c r="AH753" i="79"/>
  <c r="AH756" i="79"/>
  <c r="AH755" i="79"/>
  <c r="AH758" i="79"/>
  <c r="AH757" i="79"/>
  <c r="AL946" i="79"/>
  <c r="Q79" i="43" s="1"/>
  <c r="Y573" i="79"/>
  <c r="Y574" i="79"/>
  <c r="Z942" i="79"/>
  <c r="Z936" i="79"/>
  <c r="Z943" i="79"/>
  <c r="Z938" i="79"/>
  <c r="Z944" i="79"/>
  <c r="Z941" i="79"/>
  <c r="Z939" i="79"/>
  <c r="Z940" i="79"/>
  <c r="Z937" i="79"/>
  <c r="AI394" i="79"/>
  <c r="N70" i="43" s="1"/>
  <c r="AF206" i="79"/>
  <c r="Z571" i="79"/>
  <c r="Y390" i="79"/>
  <c r="Y392" i="79"/>
  <c r="AJ758" i="79"/>
  <c r="AJ759" i="79"/>
  <c r="AJ760" i="79"/>
  <c r="AJ754" i="79"/>
  <c r="AJ753" i="79"/>
  <c r="AJ756" i="79"/>
  <c r="AJ757" i="79"/>
  <c r="AJ755" i="79"/>
  <c r="AL753" i="79"/>
  <c r="AL754" i="79"/>
  <c r="AL759" i="79"/>
  <c r="AL760" i="79"/>
  <c r="AL756" i="79"/>
  <c r="AL757" i="79"/>
  <c r="AL758" i="79"/>
  <c r="AL755" i="79"/>
  <c r="AG1130" i="79"/>
  <c r="L82" i="43" s="1"/>
  <c r="AK762" i="79"/>
  <c r="P76" i="43" s="1"/>
  <c r="AF1121" i="79"/>
  <c r="AF1126" i="79"/>
  <c r="AF1125" i="79"/>
  <c r="AF1123" i="79"/>
  <c r="AF1128" i="79"/>
  <c r="AF1120" i="79"/>
  <c r="AF1124" i="79"/>
  <c r="AF1119" i="79"/>
  <c r="AF1122" i="79"/>
  <c r="AF1127" i="79"/>
  <c r="AB936" i="79"/>
  <c r="AB943" i="79"/>
  <c r="AB938" i="79"/>
  <c r="AB942" i="79"/>
  <c r="AB941" i="79"/>
  <c r="AB944" i="79"/>
  <c r="AB940" i="79"/>
  <c r="AB939" i="79"/>
  <c r="AB937" i="79"/>
  <c r="AI939" i="79"/>
  <c r="AI942" i="79"/>
  <c r="AI940" i="79"/>
  <c r="AI943" i="79"/>
  <c r="AI937" i="79"/>
  <c r="AI941" i="79"/>
  <c r="AI944" i="79"/>
  <c r="AI936" i="79"/>
  <c r="AI938" i="79"/>
  <c r="AG762" i="79"/>
  <c r="L76" i="43" s="1"/>
  <c r="AE760" i="79"/>
  <c r="AE757" i="79"/>
  <c r="AE753" i="79"/>
  <c r="AE758" i="79"/>
  <c r="AE759" i="79"/>
  <c r="AE756" i="79"/>
  <c r="AE754" i="79"/>
  <c r="AE755" i="79"/>
  <c r="AC1119" i="79"/>
  <c r="AC1123" i="79"/>
  <c r="AC1120" i="79"/>
  <c r="AC1127" i="79"/>
  <c r="AC1128" i="79"/>
  <c r="AC1125" i="79"/>
  <c r="AC1122" i="79"/>
  <c r="AC1121" i="79"/>
  <c r="AC1124" i="79"/>
  <c r="AC1126" i="79"/>
  <c r="AG938" i="79"/>
  <c r="AG941" i="79"/>
  <c r="AG939" i="79"/>
  <c r="AG943" i="79"/>
  <c r="AG940" i="79"/>
  <c r="AG936" i="79"/>
  <c r="AG944" i="79"/>
  <c r="AG937" i="79"/>
  <c r="AG942" i="79"/>
  <c r="AD946" i="79"/>
  <c r="I79" i="43" s="1"/>
  <c r="AI390" i="79"/>
  <c r="AF202" i="79"/>
  <c r="AE387" i="79"/>
  <c r="Z576" i="79"/>
  <c r="Y388" i="79"/>
  <c r="Y387" i="79"/>
  <c r="AA1130" i="79"/>
  <c r="F82" i="43" s="1"/>
  <c r="AD762" i="79"/>
  <c r="I76" i="43" s="1"/>
  <c r="AC758" i="79"/>
  <c r="AC756" i="79"/>
  <c r="AC755" i="79"/>
  <c r="AC757" i="79"/>
  <c r="AC759" i="79"/>
  <c r="AC760" i="79"/>
  <c r="AC753" i="79"/>
  <c r="AC754" i="79"/>
  <c r="AI1130" i="79"/>
  <c r="N82" i="43" s="1"/>
  <c r="AF1130" i="79"/>
  <c r="K82" i="43" s="1"/>
  <c r="AH1128" i="79"/>
  <c r="AH1126" i="79"/>
  <c r="AH1127" i="79"/>
  <c r="AH1119" i="79"/>
  <c r="AH1125" i="79"/>
  <c r="AH1123" i="79"/>
  <c r="AH1121" i="79"/>
  <c r="AH1122" i="79"/>
  <c r="AH1120" i="79"/>
  <c r="AH1124" i="79"/>
  <c r="Y941" i="79"/>
  <c r="Y939" i="79"/>
  <c r="AA940" i="79"/>
  <c r="AA944" i="79"/>
  <c r="AA939" i="79"/>
  <c r="AA938" i="79"/>
  <c r="AA942" i="79"/>
  <c r="AA936" i="79"/>
  <c r="AA941" i="79"/>
  <c r="AA937" i="79"/>
  <c r="AA943" i="79"/>
  <c r="AJ939" i="79"/>
  <c r="AJ940" i="79"/>
  <c r="AJ937" i="79"/>
  <c r="AJ942" i="79"/>
  <c r="AJ938" i="79"/>
  <c r="AJ936" i="79"/>
  <c r="AJ943" i="79"/>
  <c r="AJ941" i="79"/>
  <c r="AJ944" i="79"/>
  <c r="AI762" i="79"/>
  <c r="N76" i="43" s="1"/>
  <c r="AH940" i="79"/>
  <c r="AH938" i="79"/>
  <c r="AH937" i="79"/>
  <c r="AH941" i="79"/>
  <c r="AH942" i="79"/>
  <c r="AH936" i="79"/>
  <c r="AH943" i="79"/>
  <c r="AH944" i="79"/>
  <c r="AH939" i="79"/>
  <c r="P15" i="47"/>
  <c r="AI208" i="79"/>
  <c r="N67" i="43" s="1"/>
  <c r="AF391" i="46"/>
  <c r="K60" i="43" s="1"/>
  <c r="AJ521" i="46"/>
  <c r="O63" i="43" s="1"/>
  <c r="AF521" i="46"/>
  <c r="K63" i="43" s="1"/>
  <c r="AH261" i="46"/>
  <c r="M57" i="43" s="1"/>
  <c r="R30" i="47" s="1"/>
  <c r="AA393" i="79"/>
  <c r="F69" i="43" s="1"/>
  <c r="AG391" i="46"/>
  <c r="L60" i="43" s="1"/>
  <c r="D82" i="43"/>
  <c r="Y1129" i="79"/>
  <c r="D81" i="43" s="1"/>
  <c r="P17" i="47"/>
  <c r="P18" i="47"/>
  <c r="AJ205" i="79"/>
  <c r="AI203" i="79"/>
  <c r="P21" i="47"/>
  <c r="P24" i="47"/>
  <c r="Q22" i="47"/>
  <c r="Q25" i="47"/>
  <c r="AL203" i="79"/>
  <c r="AI205" i="79"/>
  <c r="AH389" i="46"/>
  <c r="E94" i="43" s="1"/>
  <c r="AH390" i="46"/>
  <c r="AH388" i="46"/>
  <c r="P19" i="47"/>
  <c r="AJ203" i="79"/>
  <c r="P22" i="47"/>
  <c r="Q23" i="47"/>
  <c r="AI206" i="79"/>
  <c r="P16" i="47"/>
  <c r="P25" i="47"/>
  <c r="P23" i="47"/>
  <c r="Q18" i="47"/>
  <c r="Q16" i="47"/>
  <c r="AL202" i="79"/>
  <c r="AJ202" i="79"/>
  <c r="AJ204" i="79"/>
  <c r="D75" i="43"/>
  <c r="AI204" i="79"/>
  <c r="P26" i="47"/>
  <c r="Q20" i="47"/>
  <c r="AJ208" i="79"/>
  <c r="O67" i="43" s="1"/>
  <c r="AH206" i="79"/>
  <c r="AH204" i="79"/>
  <c r="AH202" i="79"/>
  <c r="AH203" i="79"/>
  <c r="AH205"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7"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7"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7" i="79"/>
  <c r="J66" i="43" s="1"/>
  <c r="Z391" i="46"/>
  <c r="E60" i="43" s="1"/>
  <c r="Z261" i="46"/>
  <c r="Y391" i="46"/>
  <c r="J54" i="43"/>
  <c r="D54" i="43"/>
  <c r="D55" i="43"/>
  <c r="E54" i="43"/>
  <c r="R54" i="43" l="1"/>
  <c r="AM388" i="79"/>
  <c r="Z761" i="79"/>
  <c r="E75" i="43" s="1"/>
  <c r="Y577" i="79"/>
  <c r="D72" i="43" s="1"/>
  <c r="AM387" i="79"/>
  <c r="AM389" i="79"/>
  <c r="AM208" i="79"/>
  <c r="G104" i="43" s="1"/>
  <c r="AD577" i="79"/>
  <c r="I72" i="43" s="1"/>
  <c r="AJ577" i="79"/>
  <c r="O72" i="43" s="1"/>
  <c r="AM521" i="46"/>
  <c r="AM523" i="46" s="1"/>
  <c r="U31" i="47"/>
  <c r="R55" i="43"/>
  <c r="AM261" i="46"/>
  <c r="AM263" i="46" s="1"/>
  <c r="AM388" i="46"/>
  <c r="AM572" i="79"/>
  <c r="AM390" i="46"/>
  <c r="AM203" i="79"/>
  <c r="AM202" i="79"/>
  <c r="AM1120" i="79"/>
  <c r="AM1121" i="79"/>
  <c r="AM755" i="79"/>
  <c r="AM1123" i="79"/>
  <c r="AM759" i="79"/>
  <c r="AM754" i="79"/>
  <c r="AM1119" i="79"/>
  <c r="AM753" i="79"/>
  <c r="AM937" i="79"/>
  <c r="AM1127" i="79"/>
  <c r="AM1125" i="79"/>
  <c r="AM204" i="79"/>
  <c r="AM389" i="46"/>
  <c r="AM133" i="46"/>
  <c r="AM1122" i="79"/>
  <c r="AM1124" i="79"/>
  <c r="AM939" i="79"/>
  <c r="AM576" i="79"/>
  <c r="AM758" i="79"/>
  <c r="AM1128" i="79"/>
  <c r="AM756" i="79"/>
  <c r="AM1126" i="79"/>
  <c r="AM757" i="79"/>
  <c r="AM205" i="79"/>
  <c r="AM206" i="79"/>
  <c r="AM571" i="79"/>
  <c r="D79" i="43"/>
  <c r="R79" i="43" s="1"/>
  <c r="AM946" i="79"/>
  <c r="K104" i="43" s="1"/>
  <c r="AM940" i="79"/>
  <c r="AM392" i="79"/>
  <c r="AM573" i="79"/>
  <c r="R73" i="43"/>
  <c r="AM578" i="79"/>
  <c r="AM392" i="46"/>
  <c r="E104" i="43" s="1"/>
  <c r="AM570" i="79"/>
  <c r="AM942" i="79"/>
  <c r="AM394" i="79"/>
  <c r="H104" i="43" s="1"/>
  <c r="AM574" i="79"/>
  <c r="AK391" i="46"/>
  <c r="P60" i="43" s="1"/>
  <c r="AM391" i="79"/>
  <c r="AM390" i="79"/>
  <c r="AM575" i="79"/>
  <c r="AM936" i="79"/>
  <c r="AM938" i="79"/>
  <c r="AM1130" i="79"/>
  <c r="L104" i="43" s="1"/>
  <c r="AM941" i="79"/>
  <c r="AM760" i="79"/>
  <c r="AM944" i="79"/>
  <c r="AM943" i="79"/>
  <c r="AM762" i="79"/>
  <c r="D103" i="43"/>
  <c r="C103" i="43"/>
  <c r="AB207" i="79"/>
  <c r="G66" i="43" s="1"/>
  <c r="AL577" i="79"/>
  <c r="Q72" i="43" s="1"/>
  <c r="E95" i="43"/>
  <c r="Z393" i="79"/>
  <c r="E69" i="43" s="1"/>
  <c r="AA207" i="79"/>
  <c r="F66" i="43" s="1"/>
  <c r="AG577" i="79"/>
  <c r="L72" i="43" s="1"/>
  <c r="AB393" i="79"/>
  <c r="G69" i="43" s="1"/>
  <c r="AA577" i="79"/>
  <c r="F72" i="43" s="1"/>
  <c r="R27" i="47"/>
  <c r="R29" i="47" s="1"/>
  <c r="P30" i="47"/>
  <c r="P37" i="47"/>
  <c r="P33" i="47"/>
  <c r="P56" i="47"/>
  <c r="P32" i="47"/>
  <c r="AG393" i="79"/>
  <c r="L69" i="43" s="1"/>
  <c r="AH393" i="79"/>
  <c r="M69" i="43" s="1"/>
  <c r="AB577" i="79"/>
  <c r="G72" i="43" s="1"/>
  <c r="AI577" i="79"/>
  <c r="N72" i="43" s="1"/>
  <c r="AJ393" i="79"/>
  <c r="O69" i="43" s="1"/>
  <c r="AL393" i="79"/>
  <c r="Q69" i="43" s="1"/>
  <c r="H97" i="43"/>
  <c r="P48" i="47"/>
  <c r="AD207" i="79"/>
  <c r="I66" i="43" s="1"/>
  <c r="K95" i="43"/>
  <c r="AF393" i="79"/>
  <c r="K69" i="43" s="1"/>
  <c r="P54" i="47"/>
  <c r="AF577" i="79"/>
  <c r="K72" i="43" s="1"/>
  <c r="AF207" i="79"/>
  <c r="K66" i="43" s="1"/>
  <c r="AK393" i="79"/>
  <c r="P69" i="43" s="1"/>
  <c r="AG207" i="79"/>
  <c r="L66" i="43" s="1"/>
  <c r="P34" i="47"/>
  <c r="P40" i="47"/>
  <c r="AK207" i="79"/>
  <c r="P66" i="43" s="1"/>
  <c r="Z207" i="79"/>
  <c r="E66" i="43" s="1"/>
  <c r="Y945" i="79"/>
  <c r="D78" i="43" s="1"/>
  <c r="H94" i="43"/>
  <c r="H96" i="43"/>
  <c r="AI207" i="79"/>
  <c r="N66" i="43" s="1"/>
  <c r="AE577" i="79"/>
  <c r="J72" i="43" s="1"/>
  <c r="P51" i="47"/>
  <c r="K94" i="43"/>
  <c r="AH577" i="79"/>
  <c r="M72" i="43" s="1"/>
  <c r="AC393" i="79"/>
  <c r="H69" i="43" s="1"/>
  <c r="I99" i="43"/>
  <c r="H93" i="43"/>
  <c r="H98" i="43"/>
  <c r="P55" i="47"/>
  <c r="AI1129" i="79"/>
  <c r="N81" i="43" s="1"/>
  <c r="AB1129" i="79"/>
  <c r="G81" i="43" s="1"/>
  <c r="J99" i="43"/>
  <c r="I95" i="43"/>
  <c r="P50" i="47"/>
  <c r="K101" i="43"/>
  <c r="R76" i="43"/>
  <c r="J98" i="43"/>
  <c r="R70" i="43"/>
  <c r="AC207" i="79"/>
  <c r="H66" i="43" s="1"/>
  <c r="AC577" i="79"/>
  <c r="H72" i="43" s="1"/>
  <c r="K97" i="43"/>
  <c r="L100" i="43"/>
  <c r="J97" i="43"/>
  <c r="P47" i="47"/>
  <c r="P35" i="47"/>
  <c r="P38" i="47"/>
  <c r="AD393" i="79"/>
  <c r="I69" i="43" s="1"/>
  <c r="AD1129" i="79"/>
  <c r="I81" i="43" s="1"/>
  <c r="AF945" i="79"/>
  <c r="K78" i="43" s="1"/>
  <c r="I93" i="43"/>
  <c r="P53" i="47"/>
  <c r="P36" i="47"/>
  <c r="P31" i="47"/>
  <c r="H95" i="43"/>
  <c r="AG945" i="79"/>
  <c r="L78" i="43" s="1"/>
  <c r="AI393" i="79"/>
  <c r="N69" i="43" s="1"/>
  <c r="I98" i="43"/>
  <c r="L94" i="43"/>
  <c r="R61" i="43"/>
  <c r="P46" i="47"/>
  <c r="P52" i="47"/>
  <c r="P41" i="47"/>
  <c r="J96" i="43"/>
  <c r="L95" i="43"/>
  <c r="K93" i="43"/>
  <c r="P45" i="47"/>
  <c r="P49" i="47"/>
  <c r="L102" i="43"/>
  <c r="M102" i="43" s="1"/>
  <c r="I94" i="43"/>
  <c r="AE393" i="79"/>
  <c r="J69" i="43" s="1"/>
  <c r="Z577" i="79"/>
  <c r="E72" i="43" s="1"/>
  <c r="AH945" i="79"/>
  <c r="M78" i="43" s="1"/>
  <c r="K99" i="43"/>
  <c r="AD761" i="79"/>
  <c r="I75" i="43" s="1"/>
  <c r="J93" i="43"/>
  <c r="AE945" i="79"/>
  <c r="J78" i="43" s="1"/>
  <c r="AL1129" i="79"/>
  <c r="Q81" i="43" s="1"/>
  <c r="AK761" i="79"/>
  <c r="P75" i="43" s="1"/>
  <c r="L93" i="43"/>
  <c r="Z1129" i="79"/>
  <c r="E81" i="43" s="1"/>
  <c r="G97" i="43"/>
  <c r="AH1129" i="79"/>
  <c r="M81" i="43" s="1"/>
  <c r="AF1129" i="79"/>
  <c r="K81" i="43" s="1"/>
  <c r="AC945" i="79"/>
  <c r="H78" i="43" s="1"/>
  <c r="AG1129" i="79"/>
  <c r="L81" i="43" s="1"/>
  <c r="L98" i="43"/>
  <c r="J94" i="43"/>
  <c r="L97" i="43"/>
  <c r="AL761" i="79"/>
  <c r="Q75" i="43" s="1"/>
  <c r="AF761" i="79"/>
  <c r="K75" i="43" s="1"/>
  <c r="AD945" i="79"/>
  <c r="I78" i="43" s="1"/>
  <c r="J95" i="43"/>
  <c r="I96" i="43"/>
  <c r="AC761" i="79"/>
  <c r="H75" i="43" s="1"/>
  <c r="K100" i="43"/>
  <c r="AK1129" i="79"/>
  <c r="P81" i="43" s="1"/>
  <c r="AJ1129" i="79"/>
  <c r="O81" i="43" s="1"/>
  <c r="AI761" i="79"/>
  <c r="N75" i="43" s="1"/>
  <c r="AA761" i="79"/>
  <c r="F75" i="43" s="1"/>
  <c r="I97" i="43"/>
  <c r="K96" i="43"/>
  <c r="Y393" i="79"/>
  <c r="D69" i="43" s="1"/>
  <c r="L99" i="43"/>
  <c r="R82" i="43"/>
  <c r="AJ945" i="79"/>
  <c r="O78" i="43" s="1"/>
  <c r="K98" i="43"/>
  <c r="AE1129" i="79"/>
  <c r="J81" i="43" s="1"/>
  <c r="AE761" i="79"/>
  <c r="J75" i="43" s="1"/>
  <c r="Z945" i="79"/>
  <c r="E78" i="43" s="1"/>
  <c r="AL945" i="79"/>
  <c r="Q78" i="43" s="1"/>
  <c r="L101" i="43"/>
  <c r="AA945" i="79"/>
  <c r="F78" i="43" s="1"/>
  <c r="AC1129" i="79"/>
  <c r="H81" i="43" s="1"/>
  <c r="AI945" i="79"/>
  <c r="N78" i="43" s="1"/>
  <c r="AB945" i="79"/>
  <c r="G78" i="43" s="1"/>
  <c r="AJ761" i="79"/>
  <c r="O75" i="43" s="1"/>
  <c r="AH761" i="79"/>
  <c r="M75" i="43" s="1"/>
  <c r="AK945" i="79"/>
  <c r="P78" i="43" s="1"/>
  <c r="AG761" i="79"/>
  <c r="L75" i="43" s="1"/>
  <c r="AB761" i="79"/>
  <c r="G75" i="43" s="1"/>
  <c r="L96" i="43"/>
  <c r="J100" i="43"/>
  <c r="AA1129"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7" i="79"/>
  <c r="O66" i="43" s="1"/>
  <c r="Q27" i="47"/>
  <c r="Q29" i="47" s="1"/>
  <c r="Q42" i="47" s="1"/>
  <c r="Q44" i="47" s="1"/>
  <c r="P27" i="47"/>
  <c r="P29" i="47" s="1"/>
  <c r="Q60" i="47"/>
  <c r="Q67" i="47"/>
  <c r="Q69" i="47"/>
  <c r="Q50" i="47"/>
  <c r="R40" i="47"/>
  <c r="Q71" i="47"/>
  <c r="R41" i="47"/>
  <c r="R33" i="47"/>
  <c r="AL207"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7"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Q234" i="47" l="1"/>
  <c r="N226" i="47"/>
  <c r="L166" i="47"/>
  <c r="M183" i="47"/>
  <c r="J230" i="47"/>
  <c r="M180" i="47"/>
  <c r="M167" i="47"/>
  <c r="Q170" i="47"/>
  <c r="T228" i="47"/>
  <c r="N195" i="47"/>
  <c r="U166" i="47"/>
  <c r="K172" i="47"/>
  <c r="J168" i="47"/>
  <c r="U220" i="47"/>
  <c r="J203" i="47"/>
  <c r="M173" i="47"/>
  <c r="L211" i="47"/>
  <c r="L219" i="47"/>
  <c r="P186" i="47"/>
  <c r="N191" i="47"/>
  <c r="V189" i="47"/>
  <c r="J174" i="47"/>
  <c r="U227" i="47"/>
  <c r="O191" i="47"/>
  <c r="R189" i="47"/>
  <c r="K235" i="47"/>
  <c r="R215" i="47"/>
  <c r="V210" i="47"/>
  <c r="Q185" i="47"/>
  <c r="J232" i="47"/>
  <c r="L168" i="47"/>
  <c r="T195" i="47"/>
  <c r="M217" i="47"/>
  <c r="K182" i="47"/>
  <c r="T188" i="47"/>
  <c r="J175" i="47"/>
  <c r="V197" i="47"/>
  <c r="M212" i="47"/>
  <c r="K211" i="47"/>
  <c r="R166" i="47"/>
  <c r="V168" i="47"/>
  <c r="U199" i="47"/>
  <c r="M201" i="47"/>
  <c r="J221" i="47"/>
  <c r="V184" i="47"/>
  <c r="M235" i="47"/>
  <c r="O229" i="47"/>
  <c r="U232" i="47"/>
  <c r="J226" i="47"/>
  <c r="V220" i="47"/>
  <c r="K232" i="47"/>
  <c r="J215" i="47"/>
  <c r="P211" i="47"/>
  <c r="V219" i="47"/>
  <c r="V221" i="47"/>
  <c r="M221" i="47"/>
  <c r="M229" i="47"/>
  <c r="K230" i="47"/>
  <c r="U204" i="47"/>
  <c r="S189" i="47"/>
  <c r="O236" i="47"/>
  <c r="R181" i="47"/>
  <c r="P195" i="47"/>
  <c r="S197" i="47"/>
  <c r="S195" i="47"/>
  <c r="J176" i="47"/>
  <c r="V167" i="47"/>
  <c r="I233" i="47"/>
  <c r="I217" i="47"/>
  <c r="I204" i="47"/>
  <c r="I190" i="47"/>
  <c r="I226" i="47"/>
  <c r="O195" i="47"/>
  <c r="O225" i="47"/>
  <c r="N198" i="47"/>
  <c r="N190" i="47"/>
  <c r="N176" i="47"/>
  <c r="N170" i="47"/>
  <c r="N189" i="47"/>
  <c r="N184" i="47"/>
  <c r="N201" i="47"/>
  <c r="N165" i="47"/>
  <c r="N206" i="47"/>
  <c r="N180" i="47"/>
  <c r="N196" i="47"/>
  <c r="N168" i="47"/>
  <c r="E34" i="43"/>
  <c r="N175" i="47"/>
  <c r="N225" i="47"/>
  <c r="N197" i="47"/>
  <c r="N236" i="47"/>
  <c r="N174" i="47"/>
  <c r="N172" i="47"/>
  <c r="N167" i="47"/>
  <c r="N202" i="47"/>
  <c r="N203" i="47"/>
  <c r="N233" i="47"/>
  <c r="N199" i="47"/>
  <c r="N171" i="47"/>
  <c r="N215" i="47"/>
  <c r="N214" i="47"/>
  <c r="N218" i="47"/>
  <c r="N212" i="47"/>
  <c r="N185" i="47"/>
  <c r="N181" i="47"/>
  <c r="N231" i="47"/>
  <c r="N211" i="47"/>
  <c r="N210" i="47"/>
  <c r="N220" i="47"/>
  <c r="N213" i="47"/>
  <c r="N228" i="47"/>
  <c r="N221" i="47"/>
  <c r="N217" i="47"/>
  <c r="N216" i="47"/>
  <c r="N173" i="47"/>
  <c r="N229" i="47"/>
  <c r="N200" i="47"/>
  <c r="N232" i="47"/>
  <c r="N234" i="47"/>
  <c r="N169" i="47"/>
  <c r="N188" i="47"/>
  <c r="N227" i="47"/>
  <c r="N204" i="47"/>
  <c r="L182" i="47"/>
  <c r="L196" i="47"/>
  <c r="V200" i="47"/>
  <c r="V170" i="47"/>
  <c r="V169" i="47"/>
  <c r="J180" i="47"/>
  <c r="V198" i="47"/>
  <c r="P206" i="47"/>
  <c r="O211" i="47"/>
  <c r="T212" i="47"/>
  <c r="V205" i="47"/>
  <c r="L201" i="47"/>
  <c r="S170" i="47"/>
  <c r="N219" i="47"/>
  <c r="R214" i="47"/>
  <c r="R165" i="47"/>
  <c r="Q227" i="47"/>
  <c r="R210" i="47"/>
  <c r="K198" i="47"/>
  <c r="K202" i="47"/>
  <c r="K197" i="47"/>
  <c r="K176" i="47"/>
  <c r="S191" i="47"/>
  <c r="S235" i="47"/>
  <c r="S232" i="47"/>
  <c r="S204" i="47"/>
  <c r="S200" i="47"/>
  <c r="S181" i="47"/>
  <c r="S218" i="47"/>
  <c r="S169" i="47"/>
  <c r="S221" i="47"/>
  <c r="S213" i="47"/>
  <c r="S199" i="47"/>
  <c r="S202" i="47"/>
  <c r="S196" i="47"/>
  <c r="S217" i="47"/>
  <c r="S174" i="47"/>
  <c r="S186" i="47"/>
  <c r="S203" i="47"/>
  <c r="S206" i="47"/>
  <c r="S185" i="47"/>
  <c r="S183" i="47"/>
  <c r="S166" i="47"/>
  <c r="S171" i="47"/>
  <c r="S167" i="47"/>
  <c r="S234" i="47"/>
  <c r="S230" i="47"/>
  <c r="S229" i="47"/>
  <c r="S180" i="47"/>
  <c r="S212" i="47"/>
  <c r="S198" i="47"/>
  <c r="S165" i="47"/>
  <c r="S176" i="47"/>
  <c r="S184" i="47"/>
  <c r="S226" i="47"/>
  <c r="S175" i="47"/>
  <c r="S187" i="47"/>
  <c r="S219" i="47"/>
  <c r="S236" i="47"/>
  <c r="S215" i="47"/>
  <c r="S172" i="47"/>
  <c r="S214" i="47"/>
  <c r="S205" i="47"/>
  <c r="S233" i="47"/>
  <c r="S220" i="47"/>
  <c r="S173" i="47"/>
  <c r="S190" i="47"/>
  <c r="E39" i="43"/>
  <c r="S227" i="47"/>
  <c r="S228" i="47"/>
  <c r="Q168" i="47"/>
  <c r="Q236" i="47"/>
  <c r="Q232" i="47"/>
  <c r="Q214" i="47"/>
  <c r="Q166" i="47"/>
  <c r="Q215" i="47"/>
  <c r="Q217" i="47"/>
  <c r="Q229" i="47"/>
  <c r="Q225" i="47"/>
  <c r="Q218" i="47"/>
  <c r="Q183" i="47"/>
  <c r="Q198" i="47"/>
  <c r="Q189" i="47"/>
  <c r="Q212" i="47"/>
  <c r="Q205" i="47"/>
  <c r="Q233" i="47"/>
  <c r="Q219" i="47"/>
  <c r="Q211" i="47"/>
  <c r="Q226" i="47"/>
  <c r="Q195" i="47"/>
  <c r="Q197" i="47"/>
  <c r="Q169" i="47"/>
  <c r="Q171" i="47"/>
  <c r="E37" i="43"/>
  <c r="Q201" i="47"/>
  <c r="Q182" i="47"/>
  <c r="Q181" i="47"/>
  <c r="Q210" i="47"/>
  <c r="Q204" i="47"/>
  <c r="Q190" i="47"/>
  <c r="Q180" i="47"/>
  <c r="Q216" i="47"/>
  <c r="Q191" i="47"/>
  <c r="Q176" i="47"/>
  <c r="Q221" i="47"/>
  <c r="Q213" i="47"/>
  <c r="Q235" i="47"/>
  <c r="Q199" i="47"/>
  <c r="Q230" i="47"/>
  <c r="Q231" i="47"/>
  <c r="Q165" i="47"/>
  <c r="Q184" i="47"/>
  <c r="Q200" i="47"/>
  <c r="Q206" i="47"/>
  <c r="Q175" i="47"/>
  <c r="Q203" i="47"/>
  <c r="Q196" i="47"/>
  <c r="Q202" i="47"/>
  <c r="Q186" i="47"/>
  <c r="Q167" i="47"/>
  <c r="Q173" i="47"/>
  <c r="T232" i="47"/>
  <c r="N230" i="47"/>
  <c r="J231" i="47"/>
  <c r="J216" i="47"/>
  <c r="V234" i="47"/>
  <c r="V228" i="47"/>
  <c r="T205" i="47"/>
  <c r="N182" i="47"/>
  <c r="P183" i="47"/>
  <c r="J196" i="47"/>
  <c r="I174" i="47"/>
  <c r="T220" i="47"/>
  <c r="T216" i="47"/>
  <c r="O216" i="47"/>
  <c r="M197" i="47"/>
  <c r="L205" i="47"/>
  <c r="S216" i="47"/>
  <c r="K226" i="47"/>
  <c r="K183" i="47"/>
  <c r="Q228" i="47"/>
  <c r="Q188" i="47"/>
  <c r="O175" i="47"/>
  <c r="T182" i="47"/>
  <c r="O232" i="47"/>
  <c r="R206" i="47"/>
  <c r="R198" i="47"/>
  <c r="P229" i="47"/>
  <c r="N166" i="47"/>
  <c r="V196" i="47"/>
  <c r="P235" i="47"/>
  <c r="P173" i="47"/>
  <c r="O183" i="47"/>
  <c r="N183" i="47"/>
  <c r="S182" i="47"/>
  <c r="R201" i="47"/>
  <c r="R196" i="47"/>
  <c r="U234" i="47"/>
  <c r="U226" i="47"/>
  <c r="U216" i="47"/>
  <c r="U175" i="47"/>
  <c r="M215" i="47"/>
  <c r="P220" i="47"/>
  <c r="O235" i="47"/>
  <c r="J166" i="47"/>
  <c r="J171" i="47"/>
  <c r="V166" i="47"/>
  <c r="M211" i="47"/>
  <c r="P202" i="47"/>
  <c r="O217" i="47"/>
  <c r="P187" i="47"/>
  <c r="P175" i="47"/>
  <c r="I205" i="47"/>
  <c r="T231" i="47"/>
  <c r="J210" i="47"/>
  <c r="M168" i="47"/>
  <c r="L202" i="47"/>
  <c r="N187" i="47"/>
  <c r="S210" i="47"/>
  <c r="K175" i="47"/>
  <c r="R204" i="47"/>
  <c r="U186" i="47"/>
  <c r="Q174" i="47"/>
  <c r="T218" i="47"/>
  <c r="L180" i="47"/>
  <c r="O233" i="47"/>
  <c r="N186" i="47"/>
  <c r="T169" i="47"/>
  <c r="T170" i="47"/>
  <c r="S231" i="47"/>
  <c r="V235" i="47"/>
  <c r="V195" i="47"/>
  <c r="J170" i="47"/>
  <c r="T183" i="47"/>
  <c r="E42" i="43"/>
  <c r="S225" i="47"/>
  <c r="U169" i="47"/>
  <c r="L220" i="47"/>
  <c r="S188" i="47"/>
  <c r="O185" i="47"/>
  <c r="J236" i="47"/>
  <c r="J227" i="47"/>
  <c r="V212" i="47"/>
  <c r="L216" i="47"/>
  <c r="S201" i="47"/>
  <c r="O187" i="47"/>
  <c r="P191" i="47"/>
  <c r="V203" i="47"/>
  <c r="I191" i="47"/>
  <c r="T235" i="47"/>
  <c r="M165" i="47"/>
  <c r="L198" i="47"/>
  <c r="N235" i="47"/>
  <c r="K233" i="47"/>
  <c r="R200" i="47"/>
  <c r="U211" i="47"/>
  <c r="U231" i="47"/>
  <c r="Q187" i="47"/>
  <c r="M228" i="47"/>
  <c r="U165" i="47"/>
  <c r="O218" i="47"/>
  <c r="T75" i="47"/>
  <c r="T210" i="47"/>
  <c r="T181" i="47"/>
  <c r="T236" i="47"/>
  <c r="T217" i="47"/>
  <c r="T221" i="47"/>
  <c r="T213" i="47"/>
  <c r="T166" i="47"/>
  <c r="T233" i="47"/>
  <c r="E40" i="43"/>
  <c r="T203" i="47"/>
  <c r="T199" i="47"/>
  <c r="T214" i="47"/>
  <c r="T227" i="47"/>
  <c r="T187" i="47"/>
  <c r="T204" i="47"/>
  <c r="T197" i="47"/>
  <c r="T190" i="47"/>
  <c r="T186" i="47"/>
  <c r="T174" i="47"/>
  <c r="T198" i="47"/>
  <c r="T173" i="47"/>
  <c r="T167" i="47"/>
  <c r="T171" i="47"/>
  <c r="T175" i="47"/>
  <c r="T211" i="47"/>
  <c r="T200" i="47"/>
  <c r="T185" i="47"/>
  <c r="T196" i="47"/>
  <c r="T202" i="47"/>
  <c r="T180" i="47"/>
  <c r="T229" i="47"/>
  <c r="T219" i="47"/>
  <c r="T184" i="47"/>
  <c r="T165" i="47"/>
  <c r="T215" i="47"/>
  <c r="T234" i="47"/>
  <c r="T226" i="47"/>
  <c r="T172" i="47"/>
  <c r="T191" i="47"/>
  <c r="T176" i="47"/>
  <c r="T225" i="47"/>
  <c r="T168" i="47"/>
  <c r="T189" i="47"/>
  <c r="P232" i="47"/>
  <c r="P180" i="47"/>
  <c r="P188" i="47"/>
  <c r="P170" i="47"/>
  <c r="P215" i="47"/>
  <c r="P182" i="47"/>
  <c r="E36" i="43"/>
  <c r="P203" i="47"/>
  <c r="P199" i="47"/>
  <c r="P200" i="47"/>
  <c r="P205" i="47"/>
  <c r="P185" i="47"/>
  <c r="P196" i="47"/>
  <c r="P204" i="47"/>
  <c r="P197" i="47"/>
  <c r="P184" i="47"/>
  <c r="P169" i="47"/>
  <c r="P166" i="47"/>
  <c r="P167" i="47"/>
  <c r="P171" i="47"/>
  <c r="P230" i="47"/>
  <c r="P212" i="47"/>
  <c r="P225" i="47"/>
  <c r="P218" i="47"/>
  <c r="P214" i="47"/>
  <c r="P227" i="47"/>
  <c r="P216" i="47"/>
  <c r="P236" i="47"/>
  <c r="P168" i="47"/>
  <c r="P174" i="47"/>
  <c r="P201" i="47"/>
  <c r="P189" i="47"/>
  <c r="P221" i="47"/>
  <c r="P213" i="47"/>
  <c r="P176" i="47"/>
  <c r="P172" i="47"/>
  <c r="P219" i="47"/>
  <c r="P231" i="47"/>
  <c r="P165" i="47"/>
  <c r="P190" i="47"/>
  <c r="P226" i="47"/>
  <c r="P181" i="47"/>
  <c r="P228" i="47"/>
  <c r="P217" i="47"/>
  <c r="P210" i="47"/>
  <c r="J167" i="47"/>
  <c r="T206" i="47"/>
  <c r="O231" i="47"/>
  <c r="T201" i="47"/>
  <c r="O220" i="47"/>
  <c r="J233" i="47"/>
  <c r="M236" i="47"/>
  <c r="L234" i="47"/>
  <c r="L213" i="47"/>
  <c r="O180" i="47"/>
  <c r="J211" i="47"/>
  <c r="V216" i="47"/>
  <c r="E32" i="43"/>
  <c r="S168" i="47"/>
  <c r="O206" i="47"/>
  <c r="P234" i="47"/>
  <c r="V176" i="47"/>
  <c r="I220" i="47"/>
  <c r="T230" i="47"/>
  <c r="P198" i="47"/>
  <c r="M202" i="47"/>
  <c r="L185" i="47"/>
  <c r="N205" i="47"/>
  <c r="Q220" i="47"/>
  <c r="K165" i="47"/>
  <c r="R185" i="47"/>
  <c r="U215" i="47"/>
  <c r="U235" i="47"/>
  <c r="Q172" i="47"/>
  <c r="S211" i="47"/>
  <c r="L204" i="47"/>
  <c r="P233" i="47"/>
  <c r="J219" i="47"/>
  <c r="K219" i="47"/>
  <c r="K170" i="47"/>
  <c r="K169" i="47"/>
  <c r="K234" i="47"/>
  <c r="K216" i="47"/>
  <c r="K218" i="47"/>
  <c r="K195" i="47"/>
  <c r="K180" i="47"/>
  <c r="K166" i="47"/>
  <c r="K174" i="47"/>
  <c r="K231" i="47"/>
  <c r="K227" i="47"/>
  <c r="K200" i="47"/>
  <c r="K205" i="47"/>
  <c r="K185" i="47"/>
  <c r="K171" i="47"/>
  <c r="K214" i="47"/>
  <c r="K210" i="47"/>
  <c r="K221" i="47"/>
  <c r="K213" i="47"/>
  <c r="K196" i="47"/>
  <c r="K225" i="47"/>
  <c r="K168" i="47"/>
  <c r="K184" i="47"/>
  <c r="K191" i="47"/>
  <c r="K203" i="47"/>
  <c r="K199" i="47"/>
  <c r="K186" i="47"/>
  <c r="K181" i="47"/>
  <c r="K220" i="47"/>
  <c r="K167" i="47"/>
  <c r="K201" i="47"/>
  <c r="L172" i="47"/>
  <c r="O165" i="47"/>
  <c r="J214" i="47"/>
  <c r="J218" i="47"/>
  <c r="J225" i="47"/>
  <c r="J229" i="47"/>
  <c r="V185" i="47"/>
  <c r="V180" i="47"/>
  <c r="J197" i="47"/>
  <c r="L188" i="47"/>
  <c r="V229" i="47"/>
  <c r="O230" i="47"/>
  <c r="I184" i="47"/>
  <c r="I215" i="47"/>
  <c r="M195" i="47"/>
  <c r="O198" i="47"/>
  <c r="M185" i="47"/>
  <c r="M196" i="47"/>
  <c r="L214" i="47"/>
  <c r="L212" i="47"/>
  <c r="K188" i="47"/>
  <c r="K229" i="47"/>
  <c r="E31" i="43"/>
  <c r="K228" i="47"/>
  <c r="R230" i="47"/>
  <c r="R211" i="47"/>
  <c r="R199" i="47"/>
  <c r="U225" i="47"/>
  <c r="U173" i="47"/>
  <c r="K206" i="47"/>
  <c r="R236" i="47"/>
  <c r="O176" i="47"/>
  <c r="E38" i="43"/>
  <c r="O227" i="47"/>
  <c r="U47" i="47"/>
  <c r="U206" i="47"/>
  <c r="U228" i="47"/>
  <c r="U233" i="47"/>
  <c r="U213" i="47"/>
  <c r="U217" i="47"/>
  <c r="U210" i="47"/>
  <c r="U229" i="47"/>
  <c r="U184" i="47"/>
  <c r="U205" i="47"/>
  <c r="U214" i="47"/>
  <c r="U236" i="47"/>
  <c r="U196" i="47"/>
  <c r="U189" i="47"/>
  <c r="U185" i="47"/>
  <c r="U181" i="47"/>
  <c r="U176" i="47"/>
  <c r="U190" i="47"/>
  <c r="U197" i="47"/>
  <c r="E41" i="43"/>
  <c r="U191" i="47"/>
  <c r="U187" i="47"/>
  <c r="U195" i="47"/>
  <c r="U180" i="47"/>
  <c r="U221" i="47"/>
  <c r="U201" i="47"/>
  <c r="U167" i="47"/>
  <c r="U168" i="47"/>
  <c r="U170" i="47"/>
  <c r="U172" i="47"/>
  <c r="U174" i="47"/>
  <c r="U200" i="47"/>
  <c r="U203" i="47"/>
  <c r="M218" i="47"/>
  <c r="J184" i="47"/>
  <c r="V202" i="47"/>
  <c r="O221" i="47"/>
  <c r="J191" i="47"/>
  <c r="J201" i="47"/>
  <c r="J190" i="47"/>
  <c r="J186" i="47"/>
  <c r="V206" i="47"/>
  <c r="V182" i="47"/>
  <c r="V183" i="47"/>
  <c r="M210" i="47"/>
  <c r="J182" i="47"/>
  <c r="V199" i="47"/>
  <c r="O219" i="47"/>
  <c r="M190" i="47"/>
  <c r="O201" i="47"/>
  <c r="I168" i="47"/>
  <c r="J217" i="47"/>
  <c r="V165" i="47"/>
  <c r="M182" i="47"/>
  <c r="M198" i="47"/>
  <c r="L187" i="47"/>
  <c r="L189" i="47"/>
  <c r="K217" i="47"/>
  <c r="K173" i="47"/>
  <c r="K187" i="47"/>
  <c r="R184" i="47"/>
  <c r="R202" i="47"/>
  <c r="R195" i="47"/>
  <c r="U183" i="47"/>
  <c r="U219" i="47"/>
  <c r="U230" i="47"/>
  <c r="U218" i="47"/>
  <c r="O189" i="47"/>
  <c r="K215" i="47"/>
  <c r="L221" i="47"/>
  <c r="O212" i="47"/>
  <c r="O186" i="47"/>
  <c r="I229" i="47"/>
  <c r="I187" i="47"/>
  <c r="I188" i="47"/>
  <c r="I176" i="47"/>
  <c r="I218" i="47"/>
  <c r="I206" i="47"/>
  <c r="I181" i="47"/>
  <c r="I171" i="47"/>
  <c r="I214" i="47"/>
  <c r="I202" i="47"/>
  <c r="I200" i="47"/>
  <c r="I173" i="47"/>
  <c r="I221" i="47"/>
  <c r="I211" i="47"/>
  <c r="I197" i="47"/>
  <c r="I180" i="47"/>
  <c r="V201" i="47"/>
  <c r="V172" i="47"/>
  <c r="V187" i="47"/>
  <c r="V213" i="47"/>
  <c r="V173" i="47"/>
  <c r="V226" i="47"/>
  <c r="V186" i="47"/>
  <c r="V181" i="47"/>
  <c r="V232" i="47"/>
  <c r="V236" i="47"/>
  <c r="V233" i="47"/>
  <c r="V217" i="47"/>
  <c r="V225" i="47"/>
  <c r="V191" i="47"/>
  <c r="V231" i="47"/>
  <c r="V204" i="47"/>
  <c r="V227" i="47"/>
  <c r="V174" i="47"/>
  <c r="M175" i="47"/>
  <c r="M166" i="47"/>
  <c r="M169" i="47"/>
  <c r="M171" i="47"/>
  <c r="M232" i="47"/>
  <c r="M205" i="47"/>
  <c r="M234" i="47"/>
  <c r="M230" i="47"/>
  <c r="M226" i="47"/>
  <c r="M219" i="47"/>
  <c r="M176" i="47"/>
  <c r="M233" i="47"/>
  <c r="M231" i="47"/>
  <c r="M227" i="47"/>
  <c r="M220" i="47"/>
  <c r="M216" i="47"/>
  <c r="M184" i="47"/>
  <c r="M200" i="47"/>
  <c r="M191" i="47"/>
  <c r="M188" i="47"/>
  <c r="M186" i="47"/>
  <c r="M187" i="47"/>
  <c r="M204" i="47"/>
  <c r="M174" i="47"/>
  <c r="L81" i="47"/>
  <c r="L186" i="47"/>
  <c r="L230" i="47"/>
  <c r="L169" i="47"/>
  <c r="L210" i="47"/>
  <c r="L206" i="47"/>
  <c r="L191" i="47"/>
  <c r="L184" i="47"/>
  <c r="L183" i="47"/>
  <c r="L175" i="47"/>
  <c r="L195" i="47"/>
  <c r="L231" i="47"/>
  <c r="L232" i="47"/>
  <c r="L174" i="47"/>
  <c r="L165" i="47"/>
  <c r="L171" i="47"/>
  <c r="L197" i="47"/>
  <c r="L176" i="47"/>
  <c r="L167" i="47"/>
  <c r="L173" i="47"/>
  <c r="L170" i="47"/>
  <c r="L227" i="47"/>
  <c r="L236" i="47"/>
  <c r="L200" i="47"/>
  <c r="L190" i="47"/>
  <c r="L233" i="47"/>
  <c r="L217" i="47"/>
  <c r="L228" i="47"/>
  <c r="L181" i="47"/>
  <c r="M199" i="47"/>
  <c r="J183" i="47"/>
  <c r="V188" i="47"/>
  <c r="O234" i="47"/>
  <c r="J204" i="47"/>
  <c r="E30" i="43"/>
  <c r="J181" i="47"/>
  <c r="J185" i="47"/>
  <c r="V175" i="47"/>
  <c r="V230" i="47"/>
  <c r="V190" i="47"/>
  <c r="M206" i="47"/>
  <c r="O184" i="47"/>
  <c r="L235" i="47"/>
  <c r="O204" i="47"/>
  <c r="I196" i="47"/>
  <c r="I232" i="47"/>
  <c r="J169" i="47"/>
  <c r="M181" i="47"/>
  <c r="M189" i="47"/>
  <c r="L218" i="47"/>
  <c r="L225" i="47"/>
  <c r="M203" i="47"/>
  <c r="R190" i="47"/>
  <c r="K190" i="47"/>
  <c r="K189" i="47"/>
  <c r="K212" i="47"/>
  <c r="R219" i="47"/>
  <c r="R234" i="47"/>
  <c r="V171" i="47"/>
  <c r="U212" i="47"/>
  <c r="U171" i="47"/>
  <c r="U202" i="47"/>
  <c r="O181" i="47"/>
  <c r="E33" i="43"/>
  <c r="L226" i="47"/>
  <c r="R57" i="43"/>
  <c r="J220" i="47"/>
  <c r="J206" i="47"/>
  <c r="J173" i="47"/>
  <c r="J187" i="47"/>
  <c r="J213" i="47"/>
  <c r="J165" i="47"/>
  <c r="J189" i="47"/>
  <c r="J212" i="47"/>
  <c r="J199" i="47"/>
  <c r="J205" i="47"/>
  <c r="J172" i="47"/>
  <c r="J228" i="47"/>
  <c r="J235" i="47"/>
  <c r="J200" i="47"/>
  <c r="R68" i="47"/>
  <c r="R173" i="47"/>
  <c r="R231" i="47"/>
  <c r="R180" i="47"/>
  <c r="R182" i="47"/>
  <c r="R227" i="47"/>
  <c r="R225" i="47"/>
  <c r="R172" i="47"/>
  <c r="R216" i="47"/>
  <c r="R203" i="47"/>
  <c r="R191" i="47"/>
  <c r="R197" i="47"/>
  <c r="R187" i="47"/>
  <c r="R205" i="47"/>
  <c r="R183" i="47"/>
  <c r="R233" i="47"/>
  <c r="R167" i="47"/>
  <c r="R175" i="47"/>
  <c r="R168" i="47"/>
  <c r="R176" i="47"/>
  <c r="R170" i="47"/>
  <c r="R217" i="47"/>
  <c r="R174" i="47"/>
  <c r="R229" i="47"/>
  <c r="R169" i="47"/>
  <c r="R188" i="47"/>
  <c r="R226" i="47"/>
  <c r="R235" i="47"/>
  <c r="R221" i="47"/>
  <c r="R228" i="47"/>
  <c r="R220" i="47"/>
  <c r="R212" i="47"/>
  <c r="R213" i="47"/>
  <c r="R232" i="47"/>
  <c r="O98" i="47"/>
  <c r="O226" i="47"/>
  <c r="O210" i="47"/>
  <c r="O190" i="47"/>
  <c r="O213" i="47"/>
  <c r="E35" i="43"/>
  <c r="O169" i="47"/>
  <c r="O171" i="47"/>
  <c r="O170" i="47"/>
  <c r="O202" i="47"/>
  <c r="O203" i="47"/>
  <c r="O188" i="47"/>
  <c r="O172" i="47"/>
  <c r="O173" i="47"/>
  <c r="O228" i="47"/>
  <c r="O167" i="47"/>
  <c r="O197" i="47"/>
  <c r="O200" i="47"/>
  <c r="O174" i="47"/>
  <c r="O215" i="47"/>
  <c r="O199" i="47"/>
  <c r="O214" i="47"/>
  <c r="O205" i="47"/>
  <c r="M170" i="47"/>
  <c r="O182" i="47"/>
  <c r="J188" i="47"/>
  <c r="J195" i="47"/>
  <c r="J198" i="47"/>
  <c r="J202" i="47"/>
  <c r="V218" i="47"/>
  <c r="V211" i="47"/>
  <c r="V215" i="47"/>
  <c r="M172" i="47"/>
  <c r="O196" i="47"/>
  <c r="L203" i="47"/>
  <c r="O168" i="47"/>
  <c r="I199" i="47"/>
  <c r="I236" i="47"/>
  <c r="M214" i="47"/>
  <c r="M213" i="47"/>
  <c r="L229" i="47"/>
  <c r="L215" i="47"/>
  <c r="J234" i="47"/>
  <c r="K236" i="47"/>
  <c r="K204" i="47"/>
  <c r="R186" i="47"/>
  <c r="R171" i="47"/>
  <c r="R218" i="47"/>
  <c r="V214" i="47"/>
  <c r="U182" i="47"/>
  <c r="U188" i="47"/>
  <c r="U198" i="47"/>
  <c r="M225" i="47"/>
  <c r="O166" i="47"/>
  <c r="L199" i="47"/>
  <c r="I169" i="47"/>
  <c r="I201" i="47"/>
  <c r="I166" i="47"/>
  <c r="I189" i="47"/>
  <c r="I183" i="47"/>
  <c r="I231" i="47"/>
  <c r="I225" i="47"/>
  <c r="I228" i="47"/>
  <c r="I172" i="47"/>
  <c r="I165" i="47"/>
  <c r="I167" i="47"/>
  <c r="I203" i="47"/>
  <c r="I219" i="47"/>
  <c r="I212" i="47"/>
  <c r="I234" i="47"/>
  <c r="H20" i="43"/>
  <c r="I170" i="47"/>
  <c r="I185" i="47"/>
  <c r="E29" i="43"/>
  <c r="I195" i="47"/>
  <c r="I216" i="47"/>
  <c r="I235" i="47"/>
  <c r="I230" i="47"/>
  <c r="I175" i="47"/>
  <c r="I150" i="47"/>
  <c r="I186" i="47"/>
  <c r="I182" i="47"/>
  <c r="I198" i="47"/>
  <c r="I227" i="47"/>
  <c r="I210" i="47"/>
  <c r="I213" i="47"/>
  <c r="U83" i="47"/>
  <c r="AM207" i="79"/>
  <c r="AM209" i="79" s="1"/>
  <c r="J104" i="43"/>
  <c r="I104" i="43"/>
  <c r="R75" i="43"/>
  <c r="R66" i="43"/>
  <c r="R69" i="43"/>
  <c r="R60" i="43"/>
  <c r="R72" i="43"/>
  <c r="Q82" i="47"/>
  <c r="P83" i="47"/>
  <c r="AM391" i="46"/>
  <c r="AM393" i="46" s="1"/>
  <c r="U63" i="47"/>
  <c r="U71" i="47"/>
  <c r="AM1129" i="79"/>
  <c r="AM1131" i="79" s="1"/>
  <c r="U48" i="47"/>
  <c r="U50" i="47"/>
  <c r="AM761" i="79"/>
  <c r="AM763" i="79" s="1"/>
  <c r="U61" i="47"/>
  <c r="U65" i="47"/>
  <c r="U49" i="47"/>
  <c r="U56" i="47"/>
  <c r="U68" i="47"/>
  <c r="U70" i="47"/>
  <c r="U45" i="47"/>
  <c r="U46" i="47"/>
  <c r="U60" i="47"/>
  <c r="U66" i="47"/>
  <c r="U69" i="47"/>
  <c r="U52" i="47"/>
  <c r="AM577" i="79"/>
  <c r="AM579" i="79" s="1"/>
  <c r="AM393" i="79"/>
  <c r="AM395" i="79" s="1"/>
  <c r="U62" i="47"/>
  <c r="U64" i="47"/>
  <c r="U54" i="47"/>
  <c r="U55" i="47"/>
  <c r="U67" i="47"/>
  <c r="U53" i="47"/>
  <c r="U51" i="47"/>
  <c r="AM945" i="79"/>
  <c r="AM947"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5" i="47"/>
  <c r="W204" i="47"/>
  <c r="W214" i="47"/>
  <c r="W217" i="47"/>
  <c r="W176" i="47"/>
  <c r="W180" i="47"/>
  <c r="W171" i="47"/>
  <c r="W170" i="47"/>
  <c r="W210" i="47"/>
  <c r="W206" i="47"/>
  <c r="W165" i="47"/>
  <c r="W232" i="47"/>
  <c r="W173" i="47"/>
  <c r="W215" i="47"/>
  <c r="W229" i="47"/>
  <c r="W218" i="47"/>
  <c r="W205" i="47"/>
  <c r="W197" i="47"/>
  <c r="W221" i="47"/>
  <c r="W191" i="47"/>
  <c r="W199" i="47"/>
  <c r="W190" i="47"/>
  <c r="W188" i="47"/>
  <c r="W168" i="47"/>
  <c r="W184" i="47"/>
  <c r="W181" i="47"/>
  <c r="W211" i="47"/>
  <c r="W233" i="47"/>
  <c r="W174" i="47"/>
  <c r="W228" i="47"/>
  <c r="W186" i="47"/>
  <c r="W236" i="47"/>
  <c r="W187" i="47"/>
  <c r="W226" i="47"/>
  <c r="W196" i="47"/>
  <c r="W175" i="47"/>
  <c r="W230" i="47"/>
  <c r="W231" i="47"/>
  <c r="W202" i="47"/>
  <c r="W213" i="47"/>
  <c r="W235" i="47"/>
  <c r="W234" i="47"/>
  <c r="W183" i="47"/>
  <c r="W225" i="47"/>
  <c r="W200" i="47"/>
  <c r="W212" i="47"/>
  <c r="W227" i="47"/>
  <c r="W219" i="47"/>
  <c r="W166" i="47"/>
  <c r="W220" i="47"/>
  <c r="W189" i="47"/>
  <c r="W198" i="47"/>
  <c r="E43" i="43"/>
  <c r="W203" i="47"/>
  <c r="W201" i="47"/>
  <c r="W172" i="47"/>
  <c r="W216" i="47"/>
  <c r="W182" i="47"/>
  <c r="W185" i="47"/>
  <c r="W167" i="47"/>
  <c r="W169"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164" i="47" l="1"/>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F38" i="43" s="1"/>
  <c r="G38" i="43" s="1"/>
  <c r="V164" i="47"/>
  <c r="V177" i="47" s="1"/>
  <c r="V179" i="47" s="1"/>
  <c r="V192" i="47" s="1"/>
  <c r="V194" i="47" s="1"/>
  <c r="V207" i="47" s="1"/>
  <c r="V209" i="47" s="1"/>
  <c r="V222" i="47" s="1"/>
  <c r="V224" i="47" s="1"/>
  <c r="V237" i="47" s="1"/>
  <c r="Q84" i="43" s="1"/>
  <c r="Q85" i="43" s="1"/>
  <c r="U164" i="47"/>
  <c r="U177" i="47" s="1"/>
  <c r="U179" i="47" s="1"/>
  <c r="U192" i="47" s="1"/>
  <c r="U194" i="47" s="1"/>
  <c r="U207" i="47" s="1"/>
  <c r="U209" i="47" s="1"/>
  <c r="U222" i="47" s="1"/>
  <c r="U224" i="47" s="1"/>
  <c r="U237" i="47" s="1"/>
  <c r="P84" i="43" s="1"/>
  <c r="P85" i="43" s="1"/>
  <c r="T164" i="47"/>
  <c r="T177" i="47" s="1"/>
  <c r="T179" i="47" s="1"/>
  <c r="T192" i="47" s="1"/>
  <c r="T194" i="47" s="1"/>
  <c r="T207" i="47" s="1"/>
  <c r="T209" i="47" s="1"/>
  <c r="T222" i="47" s="1"/>
  <c r="T224" i="47" s="1"/>
  <c r="T237" i="47" s="1"/>
  <c r="O84" i="43" s="1"/>
  <c r="F40" i="43" s="1"/>
  <c r="G40" i="43" s="1"/>
  <c r="S164" i="47"/>
  <c r="S177" i="47" s="1"/>
  <c r="S179" i="47" s="1"/>
  <c r="S192" i="47" s="1"/>
  <c r="S194" i="47" s="1"/>
  <c r="S207" i="47" s="1"/>
  <c r="S209" i="47" s="1"/>
  <c r="S222" i="47" s="1"/>
  <c r="S224" i="47" s="1"/>
  <c r="S237" i="47" s="1"/>
  <c r="N84" i="43" s="1"/>
  <c r="N85" i="43" s="1"/>
  <c r="P164" i="47"/>
  <c r="P177" i="47" s="1"/>
  <c r="P179" i="47" s="1"/>
  <c r="P192" i="47" s="1"/>
  <c r="P194" i="47" s="1"/>
  <c r="P207" i="47" s="1"/>
  <c r="P209" i="47" s="1"/>
  <c r="P222" i="47" s="1"/>
  <c r="P224" i="47" s="1"/>
  <c r="P237" i="47" s="1"/>
  <c r="K84" i="43" s="1"/>
  <c r="F36" i="43" s="1"/>
  <c r="G36"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K85" i="43"/>
  <c r="F42" i="43"/>
  <c r="G42" i="43" s="1"/>
  <c r="O164" i="47"/>
  <c r="O177" i="47" s="1"/>
  <c r="O179" i="47" s="1"/>
  <c r="O192" i="47" s="1"/>
  <c r="O194" i="47" s="1"/>
  <c r="O207" i="47" s="1"/>
  <c r="O209" i="47" s="1"/>
  <c r="O222" i="47" s="1"/>
  <c r="O224" i="47" s="1"/>
  <c r="O237" i="47" s="1"/>
  <c r="J84" i="43" s="1"/>
  <c r="F35" i="43" s="1"/>
  <c r="G35" i="43" s="1"/>
  <c r="F39" i="43"/>
  <c r="G39" i="43" s="1"/>
  <c r="M85" i="43"/>
  <c r="N164" i="47"/>
  <c r="N177" i="47" s="1"/>
  <c r="N179" i="47" s="1"/>
  <c r="N192" i="47" s="1"/>
  <c r="N194" i="47" s="1"/>
  <c r="N207" i="47" s="1"/>
  <c r="N209" i="47" s="1"/>
  <c r="N222" i="47" s="1"/>
  <c r="N224" i="47" s="1"/>
  <c r="N237" i="47" s="1"/>
  <c r="I84" i="43" s="1"/>
  <c r="F34" i="43" s="1"/>
  <c r="G34" i="43" s="1"/>
  <c r="O85" i="43"/>
  <c r="M164" i="47"/>
  <c r="M177" i="47" s="1"/>
  <c r="M179" i="47" s="1"/>
  <c r="M192" i="47" s="1"/>
  <c r="M194" i="47" s="1"/>
  <c r="M207" i="47" s="1"/>
  <c r="M209" i="47" s="1"/>
  <c r="M222" i="47" s="1"/>
  <c r="M224" i="47" s="1"/>
  <c r="M237" i="47" s="1"/>
  <c r="H84" i="43" s="1"/>
  <c r="H85" i="43" s="1"/>
  <c r="F37" i="43"/>
  <c r="G37"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I85" i="43"/>
  <c r="J85" i="43"/>
  <c r="L164" i="47"/>
  <c r="L177" i="47" s="1"/>
  <c r="L179" i="47" s="1"/>
  <c r="L192" i="47" s="1"/>
  <c r="L194" i="47" s="1"/>
  <c r="L207" i="47" s="1"/>
  <c r="L209" i="47" s="1"/>
  <c r="L222" i="47" s="1"/>
  <c r="L224" i="47" s="1"/>
  <c r="L237" i="47" s="1"/>
  <c r="G84" i="43" s="1"/>
  <c r="G85" i="43" s="1"/>
  <c r="F30" i="43"/>
  <c r="G30" i="43" s="1"/>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W89" i="47"/>
  <c r="W102" i="47" s="1"/>
  <c r="G105" i="43"/>
  <c r="F31" i="43" l="1"/>
  <c r="F43" i="43" s="1"/>
  <c r="F85" i="43"/>
  <c r="R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<sst xmlns="http://schemas.openxmlformats.org/spreadsheetml/2006/main" count="3294" uniqueCount="851">
  <si>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</si>
  <si>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</si>
  <si>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</si>
  <si>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</si>
  <si>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</si>
  <si>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</si>
  <si>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</si>
  <si>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</si>
  <si>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</si>
  <si>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</si>
  <si>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</si>
  <si>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</si>
  <si>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</si>
  <si>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</si>
  <si>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</si>
  <si>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</si>
  <si>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</si>
  <si>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</si>
  <si>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</si>
  <si>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</si>
  <si>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</si>
  <si>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</si>
  <si>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</si>
  <si>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</si>
  <si>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</si>
  <si>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</si>
  <si>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</si>
  <si>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</si>
  <si>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</si>
  <si>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</si>
  <si>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</si>
  <si>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</si>
  <si>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</si>
  <si>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</si>
  <si>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</si>
  <si>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</si>
  <si>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</si>
  <si>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</si>
  <si>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</si>
  <si>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</si>
  <si>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</si>
  <si>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</si>
  <si>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</si>
  <si>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</si>
  <si>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</si>
  <si>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</si>
  <si>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</si>
  <si>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</si>
  <si>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</si>
  <si>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</si>
  <si>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</si>
  <si>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</si>
  <si>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</si>
  <si>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</si>
  <si>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</si>
  <si>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</si>
  <si>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</si>
  <si>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</si>
  <si>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</si>
  <si>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</si>
  <si>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</si>
  <si>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</si>
  <si>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</si>
  <si>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</si>
  <si>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</si>
  <si>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</si>
  <si>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</si>
  <si>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</si>
  <si>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</si>
  <si>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</si>
  <si>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</si>
  <si>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</si>
  <si>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</si>
  <si>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</si>
  <si>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</si>
  <si>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</si>
  <si>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</si>
  <si>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</si>
  <si>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</si>
  <si>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</si>
  <si>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</si>
  <si>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</si>
  <si>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</si>
  <si>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</si>
  <si>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</si>
  <si>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</si>
  <si>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</si>
  <si>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</si>
  <si>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</si>
  <si>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</si>
  <si>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</si>
  <si>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</si>
  <si>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</si>
  <si>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</si>
  <si>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</si>
  <si>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</si>
  <si>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</si>
  <si>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</si>
  <si>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</si>
  <si>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</si>
  <si>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</si>
  <si>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</si>
  <si>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</si>
  <si>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</si>
  <si>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</si>
  <si>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</si>
  <si>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</si>
  <si>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</si>
  <si>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</si>
  <si>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</si>
  <si>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</si>
  <si>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</si>
  <si>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</si>
  <si>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</si>
  <si>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</si>
  <si>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</si>
  <si>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</si>
  <si>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</si>
  <si>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</si>
  <si>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</si>
  <si>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</si>
  <si>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</si>
  <si>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</si>
  <si>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</si>
  <si>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</si>
  <si>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</si>
  <si>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</si>
  <si>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</si>
  <si>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</si>
  <si>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</si>
  <si>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</si>
  <si>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</si>
  <si>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</si>
  <si>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</si>
  <si>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</si>
  <si>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</si>
  <si>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</si>
  <si>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</si>
  <si>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</si>
  <si>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</si>
  <si>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</si>
  <si>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</si>
  <si>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</si>
  <si>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</si>
  <si>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</si>
  <si>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</si>
  <si>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</si>
  <si>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</si>
  <si>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</si>
  <si>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</si>
  <si>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</si>
  <si>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</si>
  <si>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</si>
  <si>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</si>
  <si>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</si>
  <si>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</si>
  <si>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</si>
  <si>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</si>
  <si>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</si>
  <si>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</si>
  <si>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</si>
  <si>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</si>
  <si>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</si>
  <si>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</si>
  <si>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</si>
  <si>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</si>
  <si>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</si>
  <si>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</si>
  <si>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</si>
  <si>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</si>
  <si>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</si>
  <si>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</si>
  <si>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</si>
  <si>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</si>
  <si>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</si>
  <si>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</si>
  <si>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</si>
  <si>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</si>
  <si>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</si>
  <si>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</si>
  <si>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</si>
  <si>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</si>
  <si>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</si>
  <si>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</si>
  <si>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</si>
  <si>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</si>
  <si>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</si>
  <si>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</si>
  <si>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</si>
  <si>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</si>
  <si>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</si>
  <si>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</si>
  <si>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</si>
  <si>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</si>
  <si>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</si>
  <si>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</si>
  <si>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</si>
  <si>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</si>
  <si>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</si>
  <si>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</si>
  <si>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</si>
  <si>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</si>
  <si>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</si>
  <si>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</si>
  <si>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</si>
  <si>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</si>
  <si>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</si>
  <si>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</si>
  <si>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</si>
  <si>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</si>
  <si>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</si>
  <si>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</si>
  <si>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</si>
  <si>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</si>
  <si>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</si>
  <si>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</si>
  <si>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</si>
  <si>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</si>
  <si>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</si>
  <si>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</si>
  <si>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</si>
  <si>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</si>
  <si>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</si>
  <si>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</si>
  <si>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</si>
  <si>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</si>
  <si>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</si>
  <si>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</si>
  <si>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</si>
  <si>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</si>
  <si>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</si>
  <si>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</si>
  <si>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</si>
  <si>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</si>
  <si>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</si>
  <si>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</si>
  <si>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</si>
  <si>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</si>
  <si>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</si>
  <si>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</si>
  <si>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</si>
  <si>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</si>
  <si>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</si>
  <si>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</si>
  <si>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</si>
  <si>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</si>
  <si>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</si>
  <si>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</si>
  <si>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</si>
  <si>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</si>
  <si>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</si>
  <si>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</si>
  <si>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</si>
  <si>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</si>
  <si>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</si>
  <si>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</si>
  <si>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</si>
  <si>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</si>
  <si>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</si>
  <si>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</si>
  <si>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</si>
  <si>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</si>
  <si>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</si>
  <si>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</si>
  <si>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</si>
  <si>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</si>
  <si>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</si>
  <si>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</si>
  <si>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</si>
  <si>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</si>
  <si>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</si>
  <si>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</si>
  <si>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</si>
  <si>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</si>
  <si>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</si>
  <si>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</si>
  <si>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</si>
  <si>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</si>
  <si>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</si>
  <si>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</si>
  <si>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</si>
  <si>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</si>
  <si>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</si>
  <si>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</si>
  <si>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</si>
  <si>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</si>
  <si>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</si>
  <si>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</si>
  <si>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</si>
  <si>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</si>
  <si>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</si>
  <si>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</si>
  <si>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</si>
  <si>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</si>
  <si>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</si>
  <si>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</si>
  <si>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</si>
  <si>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</si>
  <si>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</si>
  <si>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</si>
  <si>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</si>
  <si>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</si>
  <si>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</si>
  <si>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</si>
  <si>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</si>
  <si>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</si>
  <si>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</si>
  <si>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</si>
  <si>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</si>
  <si>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</si>
  <si>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</si>
  <si>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</si>
  <si>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</si>
  <si>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</si>
  <si>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</si>
  <si>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</si>
  <si>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</si>
  <si>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</si>
  <si>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</si>
  <si>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</si>
  <si>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</si>
  <si>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</si>
  <si>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</si>
  <si>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</si>
  <si>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</si>
  <si>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</si>
  <si>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</si>
  <si>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</si>
  <si>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</si>
  <si>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</si>
  <si>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</si>
  <si>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</si>
  <si>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</si>
  <si>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</si>
  <si>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</si>
  <si>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</si>
  <si>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</si>
  <si>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</si>
  <si>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</si>
  <si>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</si>
  <si>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</si>
  <si>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</si>
  <si>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</si>
  <si>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</si>
  <si>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</si>
  <si>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</si>
  <si>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</si>
  <si>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</si>
  <si>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</si>
  <si>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</si>
  <si>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</si>
  <si>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</si>
  <si>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</si>
  <si>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</si>
  <si>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</si>
  <si>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</si>
  <si>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</si>
  <si>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</si>
  <si>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</si>
  <si>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</si>
  <si>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</si>
  <si>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</si>
  <si>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</si>
  <si>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</si>
  <si>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</si>
  <si>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</si>
  <si>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</si>
  <si>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</si>
  <si>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</si>
  <si>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</si>
  <si>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</si>
  <si>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</si>
  <si>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</si>
  <si>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</si>
  <si>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</si>
  <si>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</si>
  <si>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</si>
  <si>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</si>
  <si>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</si>
  <si>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</si>
  <si>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</si>
  <si>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</si>
  <si>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</si>
  <si>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</si>
  <si>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</si>
  <si>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</si>
  <si>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</si>
  <si>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</si>
  <si>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</si>
  <si>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</si>
  <si>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</si>
  <si>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</si>
  <si>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</si>
  <si>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</si>
  <si>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</si>
  <si>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</si>
  <si>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</si>
  <si>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</si>
  <si>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</si>
  <si>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</si>
  <si>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</si>
  <si>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</si>
  <si>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</si>
  <si>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</si>
  <si>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</si>
  <si>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</si>
  <si>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</si>
  <si>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</si>
  <si>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</si>
  <si>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</si>
  <si>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</si>
  <si>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</si>
  <si>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</si>
  <si>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</si>
  <si>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</si>
  <si>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</si>
  <si>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</si>
  <si>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</si>
  <si>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</si>
  <si>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</si>
  <si>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</si>
  <si>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</si>
  <si>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</si>
  <si>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</si>
  <si>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</si>
  <si>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</si>
  <si>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</si>
  <si>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</si>
  <si>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</si>
  <si>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</si>
  <si>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</si>
  <si>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</si>
  <si>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</si>
  <si>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</si>
  <si>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</si>
  <si>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</si>
  <si>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</si>
  <si>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</si>
  <si>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</si>
  <si>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</si>
  <si>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</si>
  <si>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</si>
  <si>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</si>
  <si>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</si>
  <si>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</si>
  <si>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</si>
  <si>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</si>
  <si>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</si>
  <si>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</si>
  <si>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</si>
  <si>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</si>
  <si>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</si>
  <si>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</si>
  <si>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</si>
  <si>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</si>
  <si>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</si>
  <si>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</si>
  <si>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</si>
  <si>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</si>
  <si>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</si>
  <si>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</si>
  <si>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</si>
  <si>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</si>
  <si>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</si>
  <si>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</si>
  <si>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</si>
  <si>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</si>
  <si>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</si>
  <si>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</si>
  <si>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</si>
  <si>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</si>
  <si>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</si>
  <si>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</si>
  <si>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</si>
  <si>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</si>
  <si>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</si>
  <si>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</si>
  <si>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</si>
  <si>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</si>
  <si>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</si>
  <si>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</si>
  <si>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</si>
  <si>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</si>
  <si>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</si>
  <si>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</si>
  <si>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</si>
  <si>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</si>
  <si>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</si>
  <si>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</si>
  <si>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</si>
  <si>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</si>
  <si>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</si>
  <si>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</si>
  <si>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</si>
  <si>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</si>
  <si>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</si>
  <si>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</si>
  <si>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</si>
  <si>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</si>
  <si>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</si>
  <si>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</si>
  <si>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</si>
  <si>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</si>
  <si>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</si>
  <si>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</si>
  <si>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</si>
  <si>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</si>
  <si>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</si>
  <si>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</si>
  <si>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</si>
  <si>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</si>
  <si>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</si>
  <si>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</si>
  <si>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</si>
  <si>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</si>
  <si>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</si>
  <si>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</si>
  <si>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</si>
  <si>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</si>
  <si>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</si>
  <si>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</si>
  <si>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</si>
  <si>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</si>
  <si>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</si>
  <si>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</si>
  <si>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</si>
  <si>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</si>
  <si>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</si>
  <si>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</si>
  <si>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</si>
  <si>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</si>
  <si>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</si>
  <si>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</si>
  <si>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</si>
  <si>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</si>
  <si>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</si>
  <si>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</si>
  <si>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</si>
  <si>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</si>
  <si>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</si>
  <si>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</si>
  <si>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</si>
  <si>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</si>
  <si>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</si>
  <si>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</si>
  <si>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</si>
  <si>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</si>
  <si>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</si>
  <si>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</si>
  <si>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</si>
  <si>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</si>
  <si>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</si>
  <si>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</si>
  <si>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</si>
  <si>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</si>
  <si>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</si>
  <si>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</si>
  <si>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</si>
  <si>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</si>
  <si>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</si>
  <si>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</si>
  <si>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</si>
  <si>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</si>
  <si>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</si>
  <si>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</si>
  <si>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</si>
  <si>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</si>
  <si>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</si>
  <si>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</si>
  <si>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</si>
  <si>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</si>
  <si>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</si>
  <si>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</si>
  <si>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</si>
  <si>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</si>
  <si>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</si>
  <si>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</si>
  <si>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</si>
  <si>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</si>
  <si>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</si>
  <si>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</si>
  <si>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</si>
  <si>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</si>
  <si>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</si>
  <si>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</si>
  <si>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</si>
  <si>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</si>
  <si>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</si>
  <si>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</si>
  <si>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</si>
  <si>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</si>
  <si>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</si>
  <si>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</si>
  <si>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</si>
  <si>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</si>
  <si>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</si>
  <si>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</si>
  <si>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</si>
  <si>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</si>
  <si>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</si>
  <si>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</si>
  <si>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</si>
  <si>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</si>
  <si>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</si>
  <si>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</si>
  <si>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</si>
  <si>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</si>
  <si>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</si>
  <si>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</si>
  <si>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</si>
  <si>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</si>
  <si>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</si>
  <si>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</si>
  <si>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</si>
  <si>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</si>
  <si>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</si>
  <si>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</si>
  <si>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</si>
  <si>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</si>
  <si>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</si>
  <si>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</si>
  <si>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</si>
  <si>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</si>
  <si>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</si>
  <si>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</si>
  <si>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</si>
  <si>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</si>
  <si>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</si>
  <si>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</si>
  <si>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</si>
  <si>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</si>
  <si>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</si>
  <si>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</si>
  <si>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</si>
  <si>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</si>
  <si>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</si>
  <si>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</si>
  <si>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</si>
  <si>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</si>
  <si>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</si>
  <si>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</si>
  <si>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</si>
  <si>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</si>
  <si>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</si>
  <si>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</si>
  <si>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</si>
  <si>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</si>
  <si>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</si>
  <si>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</si>
  <si>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</si>
  <si>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</si>
  <si>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</si>
  <si>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</si>
  <si>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</si>
  <si>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</si>
  <si>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</si>
  <si>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</si>
  <si>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</si>
  <si>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</si>
  <si>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</si>
  <si>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</si>
  <si>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</si>
  <si>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</si>
  <si>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</si>
  <si>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</si>
  <si>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</si>
  <si>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</si>
  <si>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</si>
  <si>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</si>
  <si>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</si>
  <si>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</si>
  <si>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</si>
  <si>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</si>
  <si>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</si>
  <si>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</si>
  <si>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</si>
  <si>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</si>
  <si>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</si>
  <si>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</si>
  <si>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</si>
  <si>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</si>
  <si>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</si>
  <si>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</si>
  <si>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</si>
  <si>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</si>
  <si>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</si>
  <si>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</si>
  <si>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</si>
  <si>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</si>
  <si>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</si>
  <si>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</si>
  <si>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</si>
  <si>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</si>
  <si>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</si>
  <si>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</si>
  <si>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</si>
  <si>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</si>
  <si>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</si>
  <si>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</si>
  <si>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</si>
  <si>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</si>
  <si>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</si>
  <si>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</si>
  <si>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</si>
  <si>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</si>
  <si>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</si>
  <si>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</si>
  <si>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</si>
  <si>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</si>
  <si>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</si>
  <si>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</si>
  <si>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</si>
  <si>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</si>
  <si>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</si>
  <si>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</si>
  <si>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</si>
  <si>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</si>
  <si>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</si>
  <si>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</si>
  <si>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</si>
  <si>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</si>
  <si>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</si>
  <si>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</si>
  <si>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</si>
  <si>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</si>
  <si>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</si>
  <si>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</si>
  <si>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</si>
  <si>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</si>
  <si>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</si>
  <si>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</si>
  <si>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</si>
  <si>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</si>
  <si>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</si>
  <si>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</si>
  <si>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</si>
  <si>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</si>
  <si>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</si>
  <si>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</si>
  <si>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</si>
  <si>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</si>
  <si>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</si>
  <si>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 Peninsula Energy Inc.</t>
  </si>
  <si>
    <t>EB-2016-0094</t>
  </si>
  <si>
    <t>2017 IRM</t>
  </si>
  <si>
    <t>EB-2020-0040</t>
  </si>
  <si>
    <t>2016-2018</t>
  </si>
  <si>
    <t>GS 50-4,999 kW</t>
  </si>
  <si>
    <t>The 2011-2014 values are forecast lost load from the 2011 Cost of Service Settlement Agreement, p. 18, for EB-2010-0138, dated May 4, 2011. The values are allocated by rate class based on the load differences from NPEI running the load forecast model with CDM and without CDM.</t>
  </si>
  <si>
    <t>2014-2015</t>
  </si>
  <si>
    <t>p.22 of 26 of Proposed Partial Settlement Agreement - Amended March 24, 2015 that forms a part of the decision on EB-2014-0096. As indicated in IRR p.151, these are for 2014 and 2015 only.</t>
  </si>
  <si>
    <t>EB-2014-0096</t>
  </si>
  <si>
    <t>EB-2015-0090 AND EB-2015-0328</t>
  </si>
  <si>
    <t>EB-2017-0063</t>
  </si>
  <si>
    <t>Note:  2011-2015 and 2019 removed from this table, whose distribution rates are not part of the LRAMVA disposition</t>
  </si>
  <si>
    <t>2016 True-up</t>
  </si>
  <si>
    <t>2017 True-up</t>
  </si>
  <si>
    <t>Less Street light projects</t>
  </si>
  <si>
    <t>2017 True-Up</t>
  </si>
  <si>
    <t>100%%</t>
  </si>
  <si>
    <t>Less streetlights</t>
  </si>
  <si>
    <t>207 Verified True-up</t>
  </si>
  <si>
    <t>2018 Unverified true-up</t>
  </si>
  <si>
    <t>Home Depot Home Appliance Market Uplife Conservation fund Pilot Program</t>
  </si>
  <si>
    <t>Save on Energy Instant Discount Program</t>
  </si>
  <si>
    <t>Smart Thermostat Program</t>
  </si>
  <si>
    <t>Hotel/Motel LDC Innovation Fund Pilot Program</t>
  </si>
  <si>
    <t>Centrally Delivered Programs</t>
  </si>
  <si>
    <t>Whole Home Pilot Program</t>
  </si>
  <si>
    <t>Adjustments to 2017 savings</t>
  </si>
  <si>
    <t>Save on Energy Smart Thermostat Program</t>
  </si>
  <si>
    <t>Save on Energy Business Refrigeration Incentive Program</t>
  </si>
  <si>
    <t>High Efficiency Agricultural Pumping Local Program</t>
  </si>
  <si>
    <t>Table 8-a:  Niagara Falls</t>
  </si>
  <si>
    <t>Summary of Project #1 - Niagara Falls</t>
  </si>
  <si>
    <t>Details of Project #1 (December 2015)</t>
  </si>
  <si>
    <t>Cobrahead - HPS</t>
  </si>
  <si>
    <t>Decorative - Top Hat HPS</t>
  </si>
  <si>
    <t>CREE XSPA_2GA-USN (53W)</t>
  </si>
  <si>
    <t>CREE XSPA_2GB-USN (48W)</t>
  </si>
  <si>
    <t>CREE XSPA_2GC-USN (43W)</t>
  </si>
  <si>
    <t>CREE XSPA_2GD-USN (38W)</t>
  </si>
  <si>
    <t>CREE XSPA_2GF-USN (29W)</t>
  </si>
  <si>
    <t>CREE XSPA_2HA-USN (101W)</t>
  </si>
  <si>
    <t>CREE XSPA_2HB-USN (91W)</t>
  </si>
  <si>
    <t>CREE XSPA_2HC-USN (83W)</t>
  </si>
  <si>
    <t>CREE XSPA_2HD-USN (73W)</t>
  </si>
  <si>
    <t>CREE XSPA_2HE-USN (65W)</t>
  </si>
  <si>
    <t>CREE XSPA_2HF-USN (56W)</t>
  </si>
  <si>
    <t>CREE XSPA_2HN-USN (134W)</t>
  </si>
  <si>
    <t>Persistence in 2016</t>
  </si>
  <si>
    <t>Persistence in 2017</t>
  </si>
  <si>
    <t>Persistence in 2018</t>
  </si>
  <si>
    <t>Persistence in 2019</t>
  </si>
  <si>
    <t>Note: NTG for Retrofit program in 2015 from 2017 final results spreadsheet cell GG16</t>
  </si>
  <si>
    <t>Summary of Project #2 - West Lincoln</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</si>
  <si>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 xml:space="preserve"> /1000</t>
    </r>
  </si>
  <si>
    <t>101W-XSPA01HA_USN</t>
  </si>
  <si>
    <t>101W-XSPA02HA_USN</t>
  </si>
  <si>
    <t>101W-XSPA03HA_USN</t>
  </si>
  <si>
    <t>168W-XSPA02HL_USN</t>
  </si>
  <si>
    <t>34W_CY17T4-VS3AR-SKY-3-34W-4K</t>
  </si>
  <si>
    <t>34W-XSPA01GE_USN</t>
  </si>
  <si>
    <t>Cobrahead - LED</t>
  </si>
  <si>
    <t>34W-XSPA02GE_USN</t>
  </si>
  <si>
    <t>Decorative - Caged Acorn Post Top</t>
  </si>
  <si>
    <t>40W_CLE17T4-GAL-3-40W-4K-120V</t>
  </si>
  <si>
    <t>Decorative - Top Hat</t>
  </si>
  <si>
    <t>53W-XSPA01GA_USN</t>
  </si>
  <si>
    <t>Floodlight</t>
  </si>
  <si>
    <t>53W-XSPA02GA_USN</t>
  </si>
  <si>
    <t>Sentinel - MV</t>
  </si>
  <si>
    <t>65W-XSPA01HE_USN</t>
  </si>
  <si>
    <t>65W-XSPA02HE_USN</t>
  </si>
  <si>
    <t>73W-XSPA01HD_USN</t>
  </si>
  <si>
    <t>73W-XSPA02HD_USN</t>
  </si>
  <si>
    <t>93W_ARE-EDG-3M-AA-04-E-UL-BZ-700-40K-DIM-P</t>
  </si>
  <si>
    <t>Persistence in 2020</t>
  </si>
  <si>
    <t>Summary of Project #3 - Lincoln</t>
  </si>
  <si>
    <t>Details of Project #3 (May, 2016)</t>
  </si>
  <si>
    <t>Billing Wattage (W)</t>
  </si>
  <si>
    <t>d * e/1000</t>
  </si>
  <si>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r>
      <rPr>
        <b/>
        <sz val="11"/>
        <color theme="0"/>
        <rFont val="Calibri"/>
        <family val="2"/>
        <scheme val="minor"/>
      </rPr>
      <t>/1000</t>
    </r>
  </si>
  <si>
    <t>42W-BXSPRA01FC‐USNY</t>
  </si>
  <si>
    <t>42W-BXSPRA02FC‐USNY</t>
  </si>
  <si>
    <t>Sentinel - HPS</t>
  </si>
  <si>
    <t>CREE XSPA_2HL-USN (168W)</t>
  </si>
  <si>
    <t>CREE XSPA_2HM-USN (153W)</t>
  </si>
  <si>
    <t xml:space="preserve">Note: NTG for Retrofit program is a project specific value provided by the IESO </t>
  </si>
  <si>
    <t>2021 COS Application</t>
  </si>
  <si>
    <t>2018 adjustments shown separately from 2017 adjustments</t>
  </si>
  <si>
    <t>Facilitates comparison with IESO reports</t>
  </si>
  <si>
    <t>Streetlight energy savings removed from Retrofit program results</t>
  </si>
  <si>
    <t>Streetlight demand savings from Tab 9</t>
  </si>
  <si>
    <t>Streetlights handled specially in Tab 8</t>
  </si>
  <si>
    <t>Carrying charge interest rates estimated for 2020Q3 to 2020Q4 based on 2020Q2</t>
  </si>
  <si>
    <t>OEB rates for 2020 Q3 and Q4 were not available at the time the workform was completed.</t>
  </si>
  <si>
    <t>2016 True-Up</t>
  </si>
  <si>
    <t>Rows 60, 125, 310</t>
  </si>
  <si>
    <t>Rows 58, 308</t>
  </si>
  <si>
    <t>Rows 156-161</t>
  </si>
  <si>
    <t>Rows 183, 211-215, 383, 397-400</t>
  </si>
  <si>
    <t>Cells E38, E69</t>
  </si>
  <si>
    <t>Revised to utilize the project-specific ratio</t>
  </si>
  <si>
    <t>Corrected to actual net energy savings provided by the EISO</t>
  </si>
  <si>
    <t>Revised NTG Ratio for 2015 Streetlighting projects on Tab 8. Steeetlighting. See IRR 4-Staff-68</t>
  </si>
  <si>
    <t>Corrected Streetlight energy savings removed from Retrofit program results. See IRR 4-Staff-68</t>
  </si>
  <si>
    <t xml:space="preserve">Row 58 </t>
  </si>
  <si>
    <t>C53, C54, H156-H161</t>
  </si>
  <si>
    <t>Updated to actual OEB prescribed interest rate.</t>
  </si>
  <si>
    <t>Updated 2020 Q3 and Q4 carrying charges to 0.57%. See 4-Staff-70.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</si>
</sst>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181" fontId="45" fillId="28" borderId="35" xfId="71"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3" fontId="58" fillId="28" borderId="35" xfId="0" applyNumberFormat="1" applyFont="1" applyFill="1" applyBorder="1" applyAlignment="1" applyProtection="1">
      <alignment horizontal="center" vertical="center"/>
      <protection locked="0"/>
    </xf>
    <xf numFmtId="9" fontId="5" fillId="28" borderId="35" xfId="72" applyFont="1" applyFill="1" applyBorder="1" applyProtection="1">
      <protection locked="0"/>
    </xf>
    <xf numFmtId="1"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43" fontId="5" fillId="28" borderId="35" xfId="71" applyFont="1" applyFill="1" applyBorder="1" applyProtection="1">
      <protection locked="0"/>
    </xf>
    <xf numFmtId="43" fontId="4" fillId="28" borderId="35" xfId="71" quotePrefix="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2" borderId="110" xfId="0" applyFill="1" applyBorder="1" applyAlignment="1">
      <alignment horizontal="center" wrapText="1"/>
    </xf>
    <xf numFmtId="0" fontId="0" fillId="90" borderId="110" xfId="0" applyFill="1" applyBorder="1" applyAlignment="1">
      <alignment wrapText="1"/>
    </xf>
    <xf numFmtId="0" fontId="0" fillId="28" borderId="110" xfId="0" applyFill="1" applyBorder="1" applyAlignment="1">
      <alignment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1998979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98233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74958"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18292832"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topLeftCell="A7"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6" t="s">
        <v>174</v>
      </c>
      <c r="C3" s="766"/>
    </row>
    <row r="4" spans="1:3" ht="11.25" customHeight="1"/>
    <row r="5" spans="1:3" s="30" customFormat="1" ht="25.5" customHeight="1">
      <c r="B5" s="60" t="s">
        <v>419</v>
      </c>
      <c r="C5" s="60" t="s">
        <v>173</v>
      </c>
    </row>
    <row r="6" spans="1:3" s="176" customFormat="1" ht="48" customHeight="1">
      <c r="A6" s="241"/>
      <c r="B6" s="618" t="s">
        <v>170</v>
      </c>
      <c r="C6" s="671" t="s">
        <v>601</v>
      </c>
    </row>
    <row r="7" spans="1:3" s="176" customFormat="1" ht="21" customHeight="1">
      <c r="A7" s="241"/>
      <c r="B7" s="612" t="s">
        <v>551</v>
      </c>
      <c r="C7" s="672" t="s">
        <v>614</v>
      </c>
    </row>
    <row r="8" spans="1:3" s="176" customFormat="1" ht="32.25" customHeight="1">
      <c r="B8" s="612" t="s">
        <v>367</v>
      </c>
      <c r="C8" s="673" t="s">
        <v>602</v>
      </c>
    </row>
    <row r="9" spans="1:3" s="176" customFormat="1" ht="27.75" customHeight="1">
      <c r="B9" s="612" t="s">
        <v>169</v>
      </c>
      <c r="C9" s="673" t="s">
        <v>603</v>
      </c>
    </row>
    <row r="10" spans="1:3" s="176" customFormat="1" ht="33" customHeight="1">
      <c r="B10" s="612" t="s">
        <v>599</v>
      </c>
      <c r="C10" s="672" t="s">
        <v>607</v>
      </c>
    </row>
    <row r="11" spans="1:3" s="176" customFormat="1" ht="26.25" customHeight="1">
      <c r="B11" s="627" t="s">
        <v>368</v>
      </c>
      <c r="C11" s="675" t="s">
        <v>604</v>
      </c>
    </row>
    <row r="12" spans="1:3" s="176" customFormat="1" ht="39.75" customHeight="1">
      <c r="B12" s="612" t="s">
        <v>369</v>
      </c>
      <c r="C12" s="673" t="s">
        <v>605</v>
      </c>
    </row>
    <row r="13" spans="1:3" s="176" customFormat="1" ht="18" customHeight="1">
      <c r="B13" s="612" t="s">
        <v>370</v>
      </c>
      <c r="C13" s="673" t="s">
        <v>606</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600</v>
      </c>
      <c r="C17" s="677" t="s">
        <v>668</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V459" zoomScale="90" zoomScaleNormal="90" zoomScaleSheetLayoutView="80" zoomScalePageLayoutView="85" workbookViewId="0">
      <selection activeCell="Z436" sqref="Z436:AA436"/>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11.57031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1" t="s">
        <v>550</v>
      </c>
      <c r="D5" s="81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9" t="s">
        <v>504</v>
      </c>
      <c r="C7" s="828" t="s">
        <v>632</v>
      </c>
      <c r="D7" s="828"/>
      <c r="E7" s="828"/>
      <c r="F7" s="828"/>
      <c r="G7" s="828"/>
      <c r="H7" s="828"/>
      <c r="I7" s="828"/>
      <c r="J7" s="828"/>
      <c r="K7" s="828"/>
      <c r="L7" s="828"/>
      <c r="M7" s="828"/>
      <c r="N7" s="828"/>
      <c r="O7" s="828"/>
      <c r="P7" s="828"/>
      <c r="Q7" s="828"/>
      <c r="R7" s="828"/>
      <c r="S7" s="828"/>
      <c r="T7" s="828"/>
      <c r="U7" s="828"/>
      <c r="V7" s="828"/>
      <c r="W7" s="828"/>
      <c r="X7" s="828"/>
      <c r="Y7" s="606"/>
      <c r="Z7" s="606"/>
      <c r="AA7" s="606"/>
      <c r="AB7" s="606"/>
      <c r="AC7" s="606"/>
      <c r="AD7" s="606"/>
      <c r="AE7" s="270"/>
      <c r="AF7" s="270"/>
      <c r="AG7" s="270"/>
      <c r="AH7" s="270"/>
      <c r="AI7" s="270"/>
      <c r="AJ7" s="270"/>
      <c r="AK7" s="270"/>
      <c r="AL7" s="270"/>
    </row>
    <row r="8" spans="1:39" s="271" customFormat="1" ht="58.5" customHeight="1">
      <c r="A8" s="509"/>
      <c r="B8" s="829"/>
      <c r="C8" s="828" t="s">
        <v>571</v>
      </c>
      <c r="D8" s="828"/>
      <c r="E8" s="828"/>
      <c r="F8" s="828"/>
      <c r="G8" s="828"/>
      <c r="H8" s="828"/>
      <c r="I8" s="828"/>
      <c r="J8" s="828"/>
      <c r="K8" s="828"/>
      <c r="L8" s="828"/>
      <c r="M8" s="828"/>
      <c r="N8" s="828"/>
      <c r="O8" s="828"/>
      <c r="P8" s="828"/>
      <c r="Q8" s="828"/>
      <c r="R8" s="828"/>
      <c r="S8" s="828"/>
      <c r="T8" s="828"/>
      <c r="U8" s="828"/>
      <c r="V8" s="828"/>
      <c r="W8" s="828"/>
      <c r="X8" s="828"/>
      <c r="Y8" s="606"/>
      <c r="Z8" s="606"/>
      <c r="AA8" s="606"/>
      <c r="AB8" s="606"/>
      <c r="AC8" s="606"/>
      <c r="AD8" s="606"/>
      <c r="AE8" s="272"/>
      <c r="AF8" s="255"/>
      <c r="AG8" s="255"/>
      <c r="AH8" s="255"/>
      <c r="AI8" s="255"/>
      <c r="AJ8" s="255"/>
      <c r="AK8" s="255"/>
      <c r="AL8" s="255"/>
      <c r="AM8" s="256"/>
    </row>
    <row r="9" spans="1:39" s="271" customFormat="1" ht="57.75" customHeight="1">
      <c r="A9" s="509"/>
      <c r="B9" s="273"/>
      <c r="C9" s="828" t="s">
        <v>570</v>
      </c>
      <c r="D9" s="828"/>
      <c r="E9" s="828"/>
      <c r="F9" s="828"/>
      <c r="G9" s="828"/>
      <c r="H9" s="828"/>
      <c r="I9" s="828"/>
      <c r="J9" s="828"/>
      <c r="K9" s="828"/>
      <c r="L9" s="828"/>
      <c r="M9" s="828"/>
      <c r="N9" s="828"/>
      <c r="O9" s="828"/>
      <c r="P9" s="828"/>
      <c r="Q9" s="828"/>
      <c r="R9" s="828"/>
      <c r="S9" s="828"/>
      <c r="T9" s="828"/>
      <c r="U9" s="828"/>
      <c r="V9" s="828"/>
      <c r="W9" s="828"/>
      <c r="X9" s="828"/>
      <c r="Y9" s="606"/>
      <c r="Z9" s="606"/>
      <c r="AA9" s="606"/>
      <c r="AB9" s="606"/>
      <c r="AC9" s="606"/>
      <c r="AD9" s="606"/>
      <c r="AE9" s="272"/>
      <c r="AF9" s="255"/>
      <c r="AG9" s="255"/>
      <c r="AH9" s="255"/>
      <c r="AI9" s="255"/>
      <c r="AJ9" s="255"/>
      <c r="AK9" s="255"/>
      <c r="AL9" s="255"/>
      <c r="AM9" s="256"/>
    </row>
    <row r="10" spans="1:39" ht="41.25" customHeight="1">
      <c r="B10" s="275"/>
      <c r="C10" s="828" t="s">
        <v>635</v>
      </c>
      <c r="D10" s="828"/>
      <c r="E10" s="828"/>
      <c r="F10" s="828"/>
      <c r="G10" s="828"/>
      <c r="H10" s="828"/>
      <c r="I10" s="828"/>
      <c r="J10" s="828"/>
      <c r="K10" s="828"/>
      <c r="L10" s="828"/>
      <c r="M10" s="828"/>
      <c r="N10" s="828"/>
      <c r="O10" s="828"/>
      <c r="P10" s="828"/>
      <c r="Q10" s="828"/>
      <c r="R10" s="828"/>
      <c r="S10" s="828"/>
      <c r="T10" s="828"/>
      <c r="U10" s="828"/>
      <c r="V10" s="828"/>
      <c r="W10" s="828"/>
      <c r="X10" s="828"/>
      <c r="Y10" s="606"/>
      <c r="Z10" s="606"/>
      <c r="AA10" s="606"/>
      <c r="AB10" s="606"/>
      <c r="AC10" s="606"/>
      <c r="AD10" s="606"/>
      <c r="AE10" s="272"/>
      <c r="AF10" s="276"/>
      <c r="AG10" s="276"/>
      <c r="AH10" s="276"/>
      <c r="AI10" s="276"/>
      <c r="AJ10" s="276"/>
      <c r="AK10" s="276"/>
      <c r="AL10" s="276"/>
    </row>
    <row r="11" spans="1:39" ht="53.25" customHeight="1">
      <c r="C11" s="828" t="s">
        <v>621</v>
      </c>
      <c r="D11" s="828"/>
      <c r="E11" s="828"/>
      <c r="F11" s="828"/>
      <c r="G11" s="828"/>
      <c r="H11" s="828"/>
      <c r="I11" s="828"/>
      <c r="J11" s="828"/>
      <c r="K11" s="828"/>
      <c r="L11" s="828"/>
      <c r="M11" s="828"/>
      <c r="N11" s="828"/>
      <c r="O11" s="828"/>
      <c r="P11" s="828"/>
      <c r="Q11" s="828"/>
      <c r="R11" s="828"/>
      <c r="S11" s="828"/>
      <c r="T11" s="828"/>
      <c r="U11" s="828"/>
      <c r="V11" s="828"/>
      <c r="W11" s="828"/>
      <c r="X11" s="82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9"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9"/>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9" t="s">
        <v>211</v>
      </c>
      <c r="C19" s="821" t="s">
        <v>33</v>
      </c>
      <c r="D19" s="284" t="s">
        <v>421</v>
      </c>
      <c r="E19" s="823" t="s">
        <v>209</v>
      </c>
      <c r="F19" s="824"/>
      <c r="G19" s="824"/>
      <c r="H19" s="824"/>
      <c r="I19" s="824"/>
      <c r="J19" s="824"/>
      <c r="K19" s="824"/>
      <c r="L19" s="824"/>
      <c r="M19" s="825"/>
      <c r="N19" s="826" t="s">
        <v>213</v>
      </c>
      <c r="O19" s="284" t="s">
        <v>422</v>
      </c>
      <c r="P19" s="823" t="s">
        <v>212</v>
      </c>
      <c r="Q19" s="824"/>
      <c r="R19" s="824"/>
      <c r="S19" s="824"/>
      <c r="T19" s="824"/>
      <c r="U19" s="824"/>
      <c r="V19" s="824"/>
      <c r="W19" s="824"/>
      <c r="X19" s="825"/>
      <c r="Y19" s="816" t="s">
        <v>243</v>
      </c>
      <c r="Z19" s="817"/>
      <c r="AA19" s="817"/>
      <c r="AB19" s="817"/>
      <c r="AC19" s="817"/>
      <c r="AD19" s="817"/>
      <c r="AE19" s="817"/>
      <c r="AF19" s="817"/>
      <c r="AG19" s="817"/>
      <c r="AH19" s="817"/>
      <c r="AI19" s="817"/>
      <c r="AJ19" s="817"/>
      <c r="AK19" s="817"/>
      <c r="AL19" s="817"/>
      <c r="AM19" s="818"/>
    </row>
    <row r="20" spans="1:39" s="283" customFormat="1" ht="59.25" customHeight="1">
      <c r="A20" s="509"/>
      <c r="B20" s="820"/>
      <c r="C20" s="822"/>
      <c r="D20" s="285">
        <v>2011</v>
      </c>
      <c r="E20" s="285">
        <v>2012</v>
      </c>
      <c r="F20" s="285">
        <v>2013</v>
      </c>
      <c r="G20" s="285">
        <v>2014</v>
      </c>
      <c r="H20" s="285">
        <v>2015</v>
      </c>
      <c r="I20" s="285">
        <v>2016</v>
      </c>
      <c r="J20" s="285">
        <v>2017</v>
      </c>
      <c r="K20" s="285">
        <v>2018</v>
      </c>
      <c r="L20" s="285">
        <v>2019</v>
      </c>
      <c r="M20" s="285">
        <v>2020</v>
      </c>
      <c r="N20" s="8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50-4,999 kW</v>
      </c>
      <c r="AB20" s="286" t="str">
        <f>'1.  LRAMVA Summary'!G52</f>
        <v>Unmetered Scattered Load</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9" t="s">
        <v>211</v>
      </c>
      <c r="C147" s="821" t="s">
        <v>33</v>
      </c>
      <c r="D147" s="284" t="s">
        <v>421</v>
      </c>
      <c r="E147" s="823" t="s">
        <v>209</v>
      </c>
      <c r="F147" s="824"/>
      <c r="G147" s="824"/>
      <c r="H147" s="824"/>
      <c r="I147" s="824"/>
      <c r="J147" s="824"/>
      <c r="K147" s="824"/>
      <c r="L147" s="824"/>
      <c r="M147" s="825"/>
      <c r="N147" s="826" t="s">
        <v>213</v>
      </c>
      <c r="O147" s="284" t="s">
        <v>422</v>
      </c>
      <c r="P147" s="823" t="s">
        <v>212</v>
      </c>
      <c r="Q147" s="824"/>
      <c r="R147" s="824"/>
      <c r="S147" s="824"/>
      <c r="T147" s="824"/>
      <c r="U147" s="824"/>
      <c r="V147" s="824"/>
      <c r="W147" s="824"/>
      <c r="X147" s="825"/>
      <c r="Y147" s="816" t="s">
        <v>243</v>
      </c>
      <c r="Z147" s="817"/>
      <c r="AA147" s="817"/>
      <c r="AB147" s="817"/>
      <c r="AC147" s="817"/>
      <c r="AD147" s="817"/>
      <c r="AE147" s="817"/>
      <c r="AF147" s="817"/>
      <c r="AG147" s="817"/>
      <c r="AH147" s="817"/>
      <c r="AI147" s="817"/>
      <c r="AJ147" s="817"/>
      <c r="AK147" s="817"/>
      <c r="AL147" s="817"/>
      <c r="AM147" s="818"/>
    </row>
    <row r="148" spans="1:39" ht="60.75" customHeight="1">
      <c r="B148" s="820"/>
      <c r="C148" s="822"/>
      <c r="D148" s="285">
        <v>2012</v>
      </c>
      <c r="E148" s="285">
        <v>2013</v>
      </c>
      <c r="F148" s="285">
        <v>2014</v>
      </c>
      <c r="G148" s="285">
        <v>2015</v>
      </c>
      <c r="H148" s="285">
        <v>2016</v>
      </c>
      <c r="I148" s="285">
        <v>2017</v>
      </c>
      <c r="J148" s="285">
        <v>2018</v>
      </c>
      <c r="K148" s="285">
        <v>2019</v>
      </c>
      <c r="L148" s="285">
        <v>2020</v>
      </c>
      <c r="M148" s="285">
        <v>2021</v>
      </c>
      <c r="N148" s="8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50-4,999 kW</v>
      </c>
      <c r="AB148" s="285" t="str">
        <f>'1.  LRAMVA Summary'!G52</f>
        <v>Unmetered Scattered Load</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9" t="s">
        <v>211</v>
      </c>
      <c r="C276" s="821" t="s">
        <v>33</v>
      </c>
      <c r="D276" s="284" t="s">
        <v>421</v>
      </c>
      <c r="E276" s="823" t="s">
        <v>209</v>
      </c>
      <c r="F276" s="824"/>
      <c r="G276" s="824"/>
      <c r="H276" s="824"/>
      <c r="I276" s="824"/>
      <c r="J276" s="824"/>
      <c r="K276" s="824"/>
      <c r="L276" s="824"/>
      <c r="M276" s="825"/>
      <c r="N276" s="826" t="s">
        <v>213</v>
      </c>
      <c r="O276" s="284" t="s">
        <v>422</v>
      </c>
      <c r="P276" s="823" t="s">
        <v>212</v>
      </c>
      <c r="Q276" s="824"/>
      <c r="R276" s="824"/>
      <c r="S276" s="824"/>
      <c r="T276" s="824"/>
      <c r="U276" s="824"/>
      <c r="V276" s="824"/>
      <c r="W276" s="824"/>
      <c r="X276" s="825"/>
      <c r="Y276" s="816" t="s">
        <v>243</v>
      </c>
      <c r="Z276" s="817"/>
      <c r="AA276" s="817"/>
      <c r="AB276" s="817"/>
      <c r="AC276" s="817"/>
      <c r="AD276" s="817"/>
      <c r="AE276" s="817"/>
      <c r="AF276" s="817"/>
      <c r="AG276" s="817"/>
      <c r="AH276" s="817"/>
      <c r="AI276" s="817"/>
      <c r="AJ276" s="817"/>
      <c r="AK276" s="817"/>
      <c r="AL276" s="817"/>
      <c r="AM276" s="818"/>
    </row>
    <row r="277" spans="1:39" ht="60.75" customHeight="1">
      <c r="B277" s="820"/>
      <c r="C277" s="822"/>
      <c r="D277" s="285">
        <v>2013</v>
      </c>
      <c r="E277" s="285">
        <v>2014</v>
      </c>
      <c r="F277" s="285">
        <v>2015</v>
      </c>
      <c r="G277" s="285">
        <v>2016</v>
      </c>
      <c r="H277" s="285">
        <v>2017</v>
      </c>
      <c r="I277" s="285">
        <v>2018</v>
      </c>
      <c r="J277" s="285">
        <v>2019</v>
      </c>
      <c r="K277" s="285">
        <v>2020</v>
      </c>
      <c r="L277" s="285">
        <v>2021</v>
      </c>
      <c r="M277" s="285">
        <v>2022</v>
      </c>
      <c r="N277" s="8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50-4,999 kW</v>
      </c>
      <c r="AB277" s="285" t="str">
        <f>'1.  LRAMVA Summary'!G52</f>
        <v>Unmetered Scattered Load</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9" t="s">
        <v>211</v>
      </c>
      <c r="C405" s="821" t="s">
        <v>33</v>
      </c>
      <c r="D405" s="284" t="s">
        <v>421</v>
      </c>
      <c r="E405" s="823" t="s">
        <v>209</v>
      </c>
      <c r="F405" s="824"/>
      <c r="G405" s="824"/>
      <c r="H405" s="824"/>
      <c r="I405" s="824"/>
      <c r="J405" s="824"/>
      <c r="K405" s="824"/>
      <c r="L405" s="824"/>
      <c r="M405" s="825"/>
      <c r="N405" s="826" t="s">
        <v>213</v>
      </c>
      <c r="O405" s="284" t="s">
        <v>422</v>
      </c>
      <c r="P405" s="823" t="s">
        <v>212</v>
      </c>
      <c r="Q405" s="824"/>
      <c r="R405" s="824"/>
      <c r="S405" s="824"/>
      <c r="T405" s="824"/>
      <c r="U405" s="824"/>
      <c r="V405" s="824"/>
      <c r="W405" s="824"/>
      <c r="X405" s="825"/>
      <c r="Y405" s="816" t="s">
        <v>243</v>
      </c>
      <c r="Z405" s="817"/>
      <c r="AA405" s="817"/>
      <c r="AB405" s="817"/>
      <c r="AC405" s="817"/>
      <c r="AD405" s="817"/>
      <c r="AE405" s="817"/>
      <c r="AF405" s="817"/>
      <c r="AG405" s="817"/>
      <c r="AH405" s="817"/>
      <c r="AI405" s="817"/>
      <c r="AJ405" s="817"/>
      <c r="AK405" s="817"/>
      <c r="AL405" s="817"/>
      <c r="AM405" s="818"/>
    </row>
    <row r="406" spans="1:40" ht="45.75" customHeight="1">
      <c r="B406" s="820"/>
      <c r="C406" s="822"/>
      <c r="D406" s="285">
        <v>2014</v>
      </c>
      <c r="E406" s="285">
        <v>2015</v>
      </c>
      <c r="F406" s="285">
        <v>2016</v>
      </c>
      <c r="G406" s="285">
        <v>2017</v>
      </c>
      <c r="H406" s="285">
        <v>2018</v>
      </c>
      <c r="I406" s="285">
        <v>2019</v>
      </c>
      <c r="J406" s="285">
        <v>2020</v>
      </c>
      <c r="K406" s="285">
        <v>2021</v>
      </c>
      <c r="L406" s="285">
        <v>2022</v>
      </c>
      <c r="M406" s="285">
        <v>2023</v>
      </c>
      <c r="N406" s="8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50-4,999 kW</v>
      </c>
      <c r="AB406" s="285" t="str">
        <f>'1.  LRAMVA Summary'!G52</f>
        <v>Unmetered Scattered Load</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69447.331000000006</v>
      </c>
      <c r="E408" s="295">
        <v>69447.331000000006</v>
      </c>
      <c r="F408" s="295">
        <v>69447.331000000006</v>
      </c>
      <c r="G408" s="295">
        <v>69133.833072578142</v>
      </c>
      <c r="H408" s="295">
        <v>36770.587733569606</v>
      </c>
      <c r="I408" s="295">
        <v>0</v>
      </c>
      <c r="J408" s="295">
        <v>0</v>
      </c>
      <c r="K408" s="295">
        <v>0</v>
      </c>
      <c r="L408" s="295">
        <v>0</v>
      </c>
      <c r="M408" s="295">
        <v>0</v>
      </c>
      <c r="N408" s="291"/>
      <c r="O408" s="295">
        <v>10.891</v>
      </c>
      <c r="P408" s="295">
        <v>10.891</v>
      </c>
      <c r="Q408" s="295">
        <v>10.891</v>
      </c>
      <c r="R408" s="295">
        <v>10.540458062551382</v>
      </c>
      <c r="S408" s="295">
        <v>5.4035402478195689</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13669.275</v>
      </c>
      <c r="E411" s="295">
        <v>13669.27548443014</v>
      </c>
      <c r="F411" s="295">
        <v>13669.27548443014</v>
      </c>
      <c r="G411" s="295">
        <v>13669.27548443014</v>
      </c>
      <c r="H411" s="295">
        <v>0</v>
      </c>
      <c r="I411" s="295">
        <v>0</v>
      </c>
      <c r="J411" s="295">
        <v>0</v>
      </c>
      <c r="K411" s="295">
        <v>0</v>
      </c>
      <c r="L411" s="295">
        <v>0</v>
      </c>
      <c r="M411" s="295">
        <v>0</v>
      </c>
      <c r="N411" s="291"/>
      <c r="O411" s="295">
        <v>7.6660000000000004</v>
      </c>
      <c r="P411" s="295">
        <v>7.6660000000000004</v>
      </c>
      <c r="Q411" s="295">
        <v>7.6660000000000004</v>
      </c>
      <c r="R411" s="295">
        <v>7.6660000000000004</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348841.20400000003</v>
      </c>
      <c r="E414" s="295">
        <v>348841.20409117657</v>
      </c>
      <c r="F414" s="295">
        <v>348841.20409117657</v>
      </c>
      <c r="G414" s="295">
        <v>348841.20409117657</v>
      </c>
      <c r="H414" s="295">
        <v>348841.20409117657</v>
      </c>
      <c r="I414" s="295">
        <v>348841.20409117657</v>
      </c>
      <c r="J414" s="295">
        <v>348841.20409117657</v>
      </c>
      <c r="K414" s="295">
        <v>348841.20409117657</v>
      </c>
      <c r="L414" s="295">
        <v>348841.20409117657</v>
      </c>
      <c r="M414" s="295">
        <v>348841.20409117657</v>
      </c>
      <c r="N414" s="291"/>
      <c r="O414" s="295">
        <v>190.042</v>
      </c>
      <c r="P414" s="295">
        <v>190.042</v>
      </c>
      <c r="Q414" s="295">
        <v>190.042</v>
      </c>
      <c r="R414" s="295">
        <v>190.042</v>
      </c>
      <c r="S414" s="295">
        <v>190.042</v>
      </c>
      <c r="T414" s="295">
        <v>190.042</v>
      </c>
      <c r="U414" s="295">
        <v>190.042</v>
      </c>
      <c r="V414" s="295">
        <v>190.042</v>
      </c>
      <c r="W414" s="295">
        <v>190.042</v>
      </c>
      <c r="X414" s="295">
        <v>190.042</v>
      </c>
      <c r="Y414" s="470">
        <v>0.9</v>
      </c>
      <c r="Z414" s="410">
        <v>0.1</v>
      </c>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0.9</v>
      </c>
      <c r="Z415" s="411">
        <f>Z414</f>
        <v>0.1</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298637.43400000001</v>
      </c>
      <c r="E417" s="295">
        <v>266727.2532394455</v>
      </c>
      <c r="F417" s="295">
        <v>240338.53325114297</v>
      </c>
      <c r="G417" s="295">
        <v>240338.53325114297</v>
      </c>
      <c r="H417" s="295">
        <v>240338.53325114297</v>
      </c>
      <c r="I417" s="295">
        <v>240338.53325114297</v>
      </c>
      <c r="J417" s="295">
        <v>240338.53325114297</v>
      </c>
      <c r="K417" s="295">
        <v>240338.53325114297</v>
      </c>
      <c r="L417" s="295">
        <v>240338.53325114297</v>
      </c>
      <c r="M417" s="295">
        <v>239923.36149881431</v>
      </c>
      <c r="N417" s="291"/>
      <c r="O417" s="295">
        <v>22.224</v>
      </c>
      <c r="P417" s="295">
        <v>19.721983073459782</v>
      </c>
      <c r="Q417" s="295">
        <v>17.596865309879057</v>
      </c>
      <c r="R417" s="295">
        <v>17.596865309879057</v>
      </c>
      <c r="S417" s="295">
        <v>17.596865309879057</v>
      </c>
      <c r="T417" s="295">
        <v>17.596865309879057</v>
      </c>
      <c r="U417" s="295">
        <v>17.596865309879057</v>
      </c>
      <c r="V417" s="295">
        <v>17.596865309879057</v>
      </c>
      <c r="W417" s="295">
        <v>17.596865309879057</v>
      </c>
      <c r="X417" s="295">
        <v>17.568525366448959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1222211.943</v>
      </c>
      <c r="E420" s="295">
        <v>1060255.9501031928</v>
      </c>
      <c r="F420" s="295">
        <v>975853.45375376195</v>
      </c>
      <c r="G420" s="295">
        <v>975853.45375376195</v>
      </c>
      <c r="H420" s="295">
        <v>975853.45375376195</v>
      </c>
      <c r="I420" s="295">
        <v>975853.45375376195</v>
      </c>
      <c r="J420" s="295">
        <v>975853.45375376195</v>
      </c>
      <c r="K420" s="295">
        <v>975430.72901721729</v>
      </c>
      <c r="L420" s="295">
        <v>975430.72901721729</v>
      </c>
      <c r="M420" s="295">
        <v>907204.76970608113</v>
      </c>
      <c r="N420" s="291"/>
      <c r="O420" s="295">
        <v>79.988</v>
      </c>
      <c r="P420" s="295">
        <v>69.388745072060047</v>
      </c>
      <c r="Q420" s="295">
        <v>63.865000261133851</v>
      </c>
      <c r="R420" s="295">
        <v>63.865000261133851</v>
      </c>
      <c r="S420" s="295">
        <v>63.865000261133851</v>
      </c>
      <c r="T420" s="295">
        <v>63.865000261133851</v>
      </c>
      <c r="U420" s="295">
        <v>63.865000261133851</v>
      </c>
      <c r="V420" s="295">
        <v>63.837334923366214</v>
      </c>
      <c r="W420" s="295">
        <v>63.837334923366214</v>
      </c>
      <c r="X420" s="295">
        <v>59.372268070898748</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v>175</v>
      </c>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597320.51399999997</v>
      </c>
      <c r="E432" s="295">
        <v>597320.51378503977</v>
      </c>
      <c r="F432" s="295">
        <v>597320.51378503977</v>
      </c>
      <c r="G432" s="295">
        <v>597320.51378503977</v>
      </c>
      <c r="H432" s="295">
        <v>597320.51378503977</v>
      </c>
      <c r="I432" s="295">
        <v>597320.51378503977</v>
      </c>
      <c r="J432" s="295">
        <v>597320.51378503977</v>
      </c>
      <c r="K432" s="295">
        <v>597320.51378503977</v>
      </c>
      <c r="L432" s="295">
        <v>597320.51378503977</v>
      </c>
      <c r="M432" s="295">
        <v>597320.51378503977</v>
      </c>
      <c r="N432" s="291"/>
      <c r="O432" s="295">
        <v>47.457000000000001</v>
      </c>
      <c r="P432" s="295">
        <v>47.457000000000001</v>
      </c>
      <c r="Q432" s="295">
        <v>47.457000000000001</v>
      </c>
      <c r="R432" s="295">
        <v>47.457000000000001</v>
      </c>
      <c r="S432" s="295">
        <v>47.457000000000001</v>
      </c>
      <c r="T432" s="295">
        <v>47.457000000000001</v>
      </c>
      <c r="U432" s="295">
        <v>47.457000000000001</v>
      </c>
      <c r="V432" s="295">
        <v>47.457000000000001</v>
      </c>
      <c r="W432" s="295">
        <v>47.457000000000001</v>
      </c>
      <c r="X432" s="295">
        <v>47.457000000000001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3666561.798</v>
      </c>
      <c r="E436" s="295">
        <v>3650920.8591678115</v>
      </c>
      <c r="F436" s="295">
        <v>3650920.8591678115</v>
      </c>
      <c r="G436" s="295">
        <v>3604723.2850172087</v>
      </c>
      <c r="H436" s="295">
        <v>3604723.2850172087</v>
      </c>
      <c r="I436" s="758">
        <v>3604723.2850172087</v>
      </c>
      <c r="J436" s="758">
        <v>3367373.9450933584</v>
      </c>
      <c r="K436" s="758">
        <v>3367373.9450933584</v>
      </c>
      <c r="L436" s="758">
        <v>3278322.6885973881</v>
      </c>
      <c r="M436" s="758">
        <v>2264902.7781978915</v>
      </c>
      <c r="N436" s="295">
        <v>12</v>
      </c>
      <c r="O436" s="295">
        <v>633.13</v>
      </c>
      <c r="P436" s="295">
        <v>628.63997765515148</v>
      </c>
      <c r="Q436" s="295">
        <v>628.63997765515148</v>
      </c>
      <c r="R436" s="295">
        <v>615.43059764063787</v>
      </c>
      <c r="S436" s="295">
        <v>615.43059764063787</v>
      </c>
      <c r="T436" s="295">
        <v>615.43059764063787</v>
      </c>
      <c r="U436" s="295">
        <v>587.8184353598707</v>
      </c>
      <c r="V436" s="295">
        <v>587.8184353598707</v>
      </c>
      <c r="W436" s="295">
        <v>568.97829615024739</v>
      </c>
      <c r="X436" s="295">
        <v>451.99976727627779</v>
      </c>
      <c r="Y436" s="415">
        <v>7.5913894721956282E-2</v>
      </c>
      <c r="Z436" s="469">
        <v>0.22859465955180341</v>
      </c>
      <c r="AA436" s="469">
        <v>0.74461579349539564</v>
      </c>
      <c r="AB436" s="469"/>
      <c r="AC436" s="415"/>
      <c r="AD436" s="415"/>
      <c r="AE436" s="415"/>
      <c r="AF436" s="415"/>
      <c r="AG436" s="415"/>
      <c r="AH436" s="415"/>
      <c r="AI436" s="415"/>
      <c r="AJ436" s="415"/>
      <c r="AK436" s="415"/>
      <c r="AL436" s="415"/>
      <c r="AM436" s="296">
        <f>SUM(Y436:AL436)</f>
        <v>1.0491243477691552</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7.5913894721956282E-2</v>
      </c>
      <c r="Z437" s="411">
        <f>Z436</f>
        <v>0.22859465955180341</v>
      </c>
      <c r="AA437" s="411">
        <f t="shared" ref="AA437:AL437" si="127">AA436</f>
        <v>0.74461579349539564</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450820.65700000001</v>
      </c>
      <c r="E439" s="295">
        <v>402044.71972958976</v>
      </c>
      <c r="F439" s="295">
        <v>369837.26083745522</v>
      </c>
      <c r="G439" s="295">
        <v>286701.73275995895</v>
      </c>
      <c r="H439" s="295">
        <v>286701.73275995895</v>
      </c>
      <c r="I439" s="295">
        <v>286701.73275995895</v>
      </c>
      <c r="J439" s="295">
        <v>286701.73275995895</v>
      </c>
      <c r="K439" s="295">
        <v>286701.73275995895</v>
      </c>
      <c r="L439" s="295">
        <v>286701.73275995895</v>
      </c>
      <c r="M439" s="295">
        <v>286701.73275995895</v>
      </c>
      <c r="N439" s="295">
        <v>12</v>
      </c>
      <c r="O439" s="295">
        <v>122.873</v>
      </c>
      <c r="P439" s="295">
        <v>108.50351868994505</v>
      </c>
      <c r="Q439" s="295">
        <v>99.86667638848229</v>
      </c>
      <c r="R439" s="295">
        <v>76.048293709934725</v>
      </c>
      <c r="S439" s="295">
        <v>76.048293709934725</v>
      </c>
      <c r="T439" s="295">
        <v>76.048293709934725</v>
      </c>
      <c r="U439" s="295">
        <v>76.048293709934725</v>
      </c>
      <c r="V439" s="295">
        <v>76.048293709934725</v>
      </c>
      <c r="W439" s="295">
        <v>76.048293709934725</v>
      </c>
      <c r="X439" s="295">
        <v>76.048293709934725</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147659.084</v>
      </c>
      <c r="E445" s="295">
        <v>147659.08404839164</v>
      </c>
      <c r="F445" s="295">
        <v>147659.08404839164</v>
      </c>
      <c r="G445" s="295">
        <v>147659.08404839164</v>
      </c>
      <c r="H445" s="295">
        <v>147659.08404839164</v>
      </c>
      <c r="I445" s="295">
        <v>147659.08404839164</v>
      </c>
      <c r="J445" s="295">
        <v>147659.08404839164</v>
      </c>
      <c r="K445" s="295">
        <v>147659.08404839164</v>
      </c>
      <c r="L445" s="295">
        <v>141722.10804839164</v>
      </c>
      <c r="M445" s="295">
        <v>141722.10804839164</v>
      </c>
      <c r="N445" s="295">
        <v>12</v>
      </c>
      <c r="O445" s="295">
        <v>32.854999999999997</v>
      </c>
      <c r="P445" s="295">
        <v>32.854999999999997</v>
      </c>
      <c r="Q445" s="295">
        <v>32.854999999999997</v>
      </c>
      <c r="R445" s="295">
        <v>32.854999999999997</v>
      </c>
      <c r="S445" s="295">
        <v>32.854999999999997</v>
      </c>
      <c r="T445" s="295">
        <v>32.854999999999997</v>
      </c>
      <c r="U445" s="295">
        <v>32.854999999999997</v>
      </c>
      <c r="V445" s="295">
        <v>32.854999999999997</v>
      </c>
      <c r="W445" s="295">
        <v>31.058742336422771</v>
      </c>
      <c r="X445" s="295">
        <v>31.058742336422771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456914.99</v>
      </c>
      <c r="E448" s="295">
        <v>456914.99038889771</v>
      </c>
      <c r="F448" s="295">
        <v>456914.99038889771</v>
      </c>
      <c r="G448" s="295">
        <v>456914.99038889771</v>
      </c>
      <c r="H448" s="295">
        <v>0</v>
      </c>
      <c r="I448" s="295">
        <v>0</v>
      </c>
      <c r="J448" s="295">
        <v>0</v>
      </c>
      <c r="K448" s="295">
        <v>0</v>
      </c>
      <c r="L448" s="295">
        <v>0</v>
      </c>
      <c r="M448" s="295">
        <v>0</v>
      </c>
      <c r="N448" s="295">
        <v>12</v>
      </c>
      <c r="O448" s="295">
        <v>93.569000000000003</v>
      </c>
      <c r="P448" s="295">
        <v>93.569000000000017</v>
      </c>
      <c r="Q448" s="295">
        <v>93.569000000000017</v>
      </c>
      <c r="R448" s="295">
        <v>93.569000000000017</v>
      </c>
      <c r="S448" s="295">
        <v>0</v>
      </c>
      <c r="T448" s="295">
        <v>0</v>
      </c>
      <c r="U448" s="295">
        <v>0</v>
      </c>
      <c r="V448" s="295">
        <v>0</v>
      </c>
      <c r="W448" s="295">
        <v>0</v>
      </c>
      <c r="X448" s="295">
        <v>0</v>
      </c>
      <c r="Y448" s="415"/>
      <c r="Z448" s="415"/>
      <c r="AA448" s="469">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1</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v>3</v>
      </c>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v>92</v>
      </c>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1424929.6</v>
      </c>
      <c r="E461" s="295">
        <v>1424929.6</v>
      </c>
      <c r="F461" s="295">
        <v>1424929.6</v>
      </c>
      <c r="G461" s="295">
        <v>1424929.6</v>
      </c>
      <c r="H461" s="295">
        <v>1424929.6</v>
      </c>
      <c r="I461" s="295">
        <v>1424929.6</v>
      </c>
      <c r="J461" s="295">
        <v>1424929.6</v>
      </c>
      <c r="K461" s="295">
        <v>1424929.6</v>
      </c>
      <c r="L461" s="295">
        <v>1424929.6</v>
      </c>
      <c r="M461" s="295">
        <v>1424929.6</v>
      </c>
      <c r="N461" s="295">
        <v>12</v>
      </c>
      <c r="O461" s="295">
        <v>160.37</v>
      </c>
      <c r="P461" s="295">
        <v>160.37</v>
      </c>
      <c r="Q461" s="295">
        <v>160.37</v>
      </c>
      <c r="R461" s="295">
        <v>160.37</v>
      </c>
      <c r="S461" s="295">
        <v>160.37</v>
      </c>
      <c r="T461" s="295">
        <v>160.37</v>
      </c>
      <c r="U461" s="295">
        <v>160.37</v>
      </c>
      <c r="V461" s="295">
        <v>160.37</v>
      </c>
      <c r="W461" s="295">
        <v>160.37</v>
      </c>
      <c r="X461" s="295">
        <v>160.37</v>
      </c>
      <c r="Y461" s="426"/>
      <c r="Z461" s="415"/>
      <c r="AA461" s="415">
        <v>1</v>
      </c>
      <c r="AB461" s="415"/>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1</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v>17076.096000000001</v>
      </c>
      <c r="E467" s="295">
        <v>17076.096000000001</v>
      </c>
      <c r="F467" s="295">
        <v>17076.096000000001</v>
      </c>
      <c r="G467" s="295">
        <v>17076.096000000001</v>
      </c>
      <c r="H467" s="295">
        <v>17076.096000000001</v>
      </c>
      <c r="I467" s="295">
        <v>17076.096000000001</v>
      </c>
      <c r="J467" s="295">
        <v>17076.096000000001</v>
      </c>
      <c r="K467" s="295">
        <v>17076.096000000001</v>
      </c>
      <c r="L467" s="295">
        <v>17076.096000000001</v>
      </c>
      <c r="M467" s="295">
        <v>17076.096000000001</v>
      </c>
      <c r="N467" s="295">
        <v>12</v>
      </c>
      <c r="O467" s="295"/>
      <c r="P467" s="295"/>
      <c r="Q467" s="295"/>
      <c r="R467" s="295"/>
      <c r="S467" s="295"/>
      <c r="T467" s="295"/>
      <c r="U467" s="295"/>
      <c r="V467" s="295"/>
      <c r="W467" s="295"/>
      <c r="X467" s="295"/>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v>444</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113778.077</v>
      </c>
      <c r="E477" s="295">
        <v>113772.09828567505</v>
      </c>
      <c r="F477" s="295">
        <v>107640.41034126282</v>
      </c>
      <c r="G477" s="295">
        <v>104598.48152923584</v>
      </c>
      <c r="H477" s="295">
        <v>101556.55172729492</v>
      </c>
      <c r="I477" s="295">
        <v>101556.55172729492</v>
      </c>
      <c r="J477" s="295">
        <v>98841.272048950195</v>
      </c>
      <c r="K477" s="295">
        <v>98841.272048950195</v>
      </c>
      <c r="L477" s="295">
        <v>66446.54052734375</v>
      </c>
      <c r="M477" s="295">
        <v>66324.54052734375</v>
      </c>
      <c r="N477" s="291"/>
      <c r="O477" s="295">
        <v>12.409000000000001</v>
      </c>
      <c r="P477" s="295">
        <v>12.408692977609629</v>
      </c>
      <c r="Q477" s="295">
        <v>12.088809404251053</v>
      </c>
      <c r="R477" s="295">
        <v>11.930095699566055</v>
      </c>
      <c r="S477" s="295">
        <v>11.771381992552687</v>
      </c>
      <c r="T477" s="295">
        <v>11.771381992552687</v>
      </c>
      <c r="U477" s="295">
        <v>11.629836942031474</v>
      </c>
      <c r="V477" s="295">
        <v>11.629836942031474</v>
      </c>
      <c r="W477" s="295">
        <v>9.9387324249870304</v>
      </c>
      <c r="X477" s="295">
        <v>9.8081288415804959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v>638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8827868.0030000005</v>
      </c>
      <c r="E513" s="329"/>
      <c r="F513" s="329"/>
      <c r="G513" s="329"/>
      <c r="H513" s="329"/>
      <c r="I513" s="329"/>
      <c r="J513" s="329"/>
      <c r="K513" s="329"/>
      <c r="L513" s="329"/>
      <c r="M513" s="329"/>
      <c r="N513" s="329"/>
      <c r="O513" s="329">
        <f>SUM(O408:O511)</f>
        <v>2765.4740000000002</v>
      </c>
      <c r="P513" s="329"/>
      <c r="Q513" s="329"/>
      <c r="R513" s="329"/>
      <c r="S513" s="329"/>
      <c r="T513" s="329"/>
      <c r="U513" s="329"/>
      <c r="V513" s="329"/>
      <c r="W513" s="329"/>
      <c r="X513" s="329"/>
      <c r="Y513" s="329">
        <f>IF(Y407="kWh",SUMPRODUCT(D408:D511,Y408:Y511))</f>
        <v>2907364.643924919</v>
      </c>
      <c r="Z513" s="329">
        <f>IF(Z407="kWh",SUMPRODUCT(D408:D511,Z408:Z511))</f>
        <v>1323861.2233394582</v>
      </c>
      <c r="AA513" s="329">
        <f>IF(AA407="kW",SUMPRODUCT(N408:N511,O408:O511,AA408:AA511),SUMPRODUCT(D408:D511,AA408:AA511))</f>
        <v>9098.791168028878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2292141</v>
      </c>
      <c r="Z514" s="328">
        <f>HLOOKUP(Z406,'2. LRAMVA Threshold'!$B$42:$Q$53,6,FALSE)</f>
        <v>605894</v>
      </c>
      <c r="AA514" s="328">
        <f>HLOOKUP(AA406,'2. LRAMVA Threshold'!$B$42:$Q$53,6,FALSE)</f>
        <v>8402</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2712305.1273209015</v>
      </c>
      <c r="Z526" s="291">
        <f>SUMPRODUCT(E408:E511,Z408:Z511)</f>
        <v>1271509.8509907508</v>
      </c>
      <c r="AA526" s="291">
        <f>IF(AA407="kW",SUMPRODUCT(N408:N511,P408:P511,AA408:AA511),SUMPRODUCT(E408:E511,AA408:AA511))</f>
        <v>9058.6710694154208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2595382.2230387558</v>
      </c>
      <c r="Z527" s="291">
        <f>SUMPRODUCT(F408:F511,Z408:Z511)</f>
        <v>1239302.3920986163</v>
      </c>
      <c r="AA527" s="291">
        <f>IF(AA407="kW",SUMPRODUCT(N408:N511,Q408:Q511,AA408:AA511),SUMPRODUCT(F408:F511,AA408:AA511))</f>
        <v>9058.6710694154208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2588519.7585188281</v>
      </c>
      <c r="Z528" s="291">
        <f>SUMPRODUCT(G408:G511,Z408:Z511)</f>
        <v>1145606.3452860438</v>
      </c>
      <c r="AA528" s="291">
        <f>IF(AA407="kW",SUMPRODUCT(N408:N511,R408:R511,AA408:AA511),SUMPRODUCT(G408:G511,AA408:AA511))</f>
        <v>8940.6401136423501</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2539445.3078934485</v>
      </c>
      <c r="Z529" s="291">
        <f>SUMPRODUCT(H408:H511,Z408:Z511)</f>
        <v>1145606.3452860438</v>
      </c>
      <c r="AA529" s="291">
        <f>IF(AA407="kW",SUMPRODUCT(N408:N511,S408:S511,AA408:AA511),SUMPRODUCT(H408:H511,AA408:AA511))</f>
        <v>7817.8121136423506</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2502674.720159879</v>
      </c>
      <c r="Z530" s="291">
        <f>SUMPRODUCT(I408:I511,Z408:Z511)</f>
        <v>1145606.3452860438</v>
      </c>
      <c r="AA530" s="291">
        <f>IF(AA407="kW",SUMPRODUCT(N408:N511,T408:T511,AA408:AA511),SUMPRODUCT(I408:I511,AA408:AA511))</f>
        <v>7817.8121136423506</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2481941.3276782292</v>
      </c>
      <c r="Z531" s="326">
        <f>SUMPRODUCT(J408:J511,Z408:Z511)</f>
        <v>1091349.553731306</v>
      </c>
      <c r="AA531" s="326">
        <f>IF(AA407="kW",SUMPRODUCT(N408:N511,U408:U511,AA408:AA511),SUMPRODUCT(J408:J511,AA408:AA511))</f>
        <v>7571.0866881205438</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scale="43" fitToWidth="2"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5"/>
  <sheetViews>
    <sheetView topLeftCell="A52" zoomScale="75" zoomScaleNormal="75" workbookViewId="0">
      <pane xSplit="2" topLeftCell="C1" activePane="topRight" state="frozen"/>
      <selection pane="topRight" activeCell="D59" sqref="D59"/>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5" width="13.140625" style="427" customWidth="1" outlineLevel="1"/>
    <col min="6" max="12" width="11.5703125" style="427" bestFit="1" customWidth="1" outlineLevel="1"/>
    <col min="13" max="13" width="13.42578125" style="427"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2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9"/>
      <c r="C16" s="811" t="s">
        <v>550</v>
      </c>
      <c r="D16" s="81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9" t="s">
        <v>504</v>
      </c>
      <c r="C18" s="828" t="s">
        <v>692</v>
      </c>
      <c r="D18" s="828"/>
      <c r="E18" s="828"/>
      <c r="F18" s="828"/>
      <c r="G18" s="828"/>
      <c r="H18" s="828"/>
      <c r="I18" s="828"/>
      <c r="J18" s="828"/>
      <c r="K18" s="828"/>
      <c r="L18" s="828"/>
      <c r="M18" s="828"/>
      <c r="N18" s="828"/>
      <c r="O18" s="828"/>
      <c r="P18" s="828"/>
      <c r="Q18" s="828"/>
      <c r="R18" s="828"/>
      <c r="S18" s="828"/>
      <c r="T18" s="828"/>
      <c r="U18" s="828"/>
      <c r="V18" s="828"/>
      <c r="W18" s="828"/>
      <c r="X18" s="828"/>
      <c r="Y18" s="606"/>
      <c r="Z18" s="606"/>
      <c r="AA18" s="606"/>
      <c r="AB18" s="606"/>
      <c r="AC18" s="606"/>
      <c r="AD18" s="606"/>
      <c r="AE18" s="270"/>
      <c r="AF18" s="265"/>
      <c r="AG18" s="265"/>
      <c r="AH18" s="265"/>
      <c r="AI18" s="265"/>
      <c r="AJ18" s="265"/>
      <c r="AK18" s="265"/>
      <c r="AL18" s="265"/>
      <c r="AM18" s="265"/>
    </row>
    <row r="19" spans="2:39" ht="45.75" customHeight="1">
      <c r="B19" s="829"/>
      <c r="C19" s="828" t="s">
        <v>572</v>
      </c>
      <c r="D19" s="828"/>
      <c r="E19" s="828"/>
      <c r="F19" s="828"/>
      <c r="G19" s="828"/>
      <c r="H19" s="828"/>
      <c r="I19" s="828"/>
      <c r="J19" s="828"/>
      <c r="K19" s="828"/>
      <c r="L19" s="828"/>
      <c r="M19" s="828"/>
      <c r="N19" s="828"/>
      <c r="O19" s="828"/>
      <c r="P19" s="828"/>
      <c r="Q19" s="828"/>
      <c r="R19" s="828"/>
      <c r="S19" s="828"/>
      <c r="T19" s="828"/>
      <c r="U19" s="828"/>
      <c r="V19" s="828"/>
      <c r="W19" s="828"/>
      <c r="X19" s="828"/>
      <c r="Y19" s="606"/>
      <c r="Z19" s="606"/>
      <c r="AA19" s="606"/>
      <c r="AB19" s="606"/>
      <c r="AC19" s="606"/>
      <c r="AD19" s="606"/>
      <c r="AE19" s="270"/>
      <c r="AF19" s="265"/>
      <c r="AG19" s="265"/>
      <c r="AH19" s="265"/>
      <c r="AI19" s="265"/>
      <c r="AJ19" s="265"/>
      <c r="AK19" s="265"/>
      <c r="AL19" s="265"/>
      <c r="AM19" s="265"/>
    </row>
    <row r="20" spans="2:39" ht="62.25" customHeight="1">
      <c r="B20" s="273"/>
      <c r="C20" s="828" t="s">
        <v>570</v>
      </c>
      <c r="D20" s="828"/>
      <c r="E20" s="828"/>
      <c r="F20" s="828"/>
      <c r="G20" s="828"/>
      <c r="H20" s="828"/>
      <c r="I20" s="828"/>
      <c r="J20" s="828"/>
      <c r="K20" s="828"/>
      <c r="L20" s="828"/>
      <c r="M20" s="828"/>
      <c r="N20" s="828"/>
      <c r="O20" s="828"/>
      <c r="P20" s="828"/>
      <c r="Q20" s="828"/>
      <c r="R20" s="828"/>
      <c r="S20" s="828"/>
      <c r="T20" s="828"/>
      <c r="U20" s="828"/>
      <c r="V20" s="828"/>
      <c r="W20" s="828"/>
      <c r="X20" s="828"/>
      <c r="Y20" s="606"/>
      <c r="Z20" s="606"/>
      <c r="AA20" s="606"/>
      <c r="AB20" s="606"/>
      <c r="AC20" s="606"/>
      <c r="AD20" s="606"/>
      <c r="AE20" s="428"/>
      <c r="AF20" s="265"/>
      <c r="AG20" s="265"/>
      <c r="AH20" s="265"/>
      <c r="AI20" s="265"/>
      <c r="AJ20" s="265"/>
      <c r="AK20" s="265"/>
      <c r="AL20" s="265"/>
      <c r="AM20" s="265"/>
    </row>
    <row r="21" spans="2:39" ht="37.5" customHeight="1">
      <c r="B21" s="273"/>
      <c r="C21" s="828" t="s">
        <v>635</v>
      </c>
      <c r="D21" s="828"/>
      <c r="E21" s="828"/>
      <c r="F21" s="828"/>
      <c r="G21" s="828"/>
      <c r="H21" s="828"/>
      <c r="I21" s="828"/>
      <c r="J21" s="828"/>
      <c r="K21" s="828"/>
      <c r="L21" s="828"/>
      <c r="M21" s="828"/>
      <c r="N21" s="828"/>
      <c r="O21" s="828"/>
      <c r="P21" s="828"/>
      <c r="Q21" s="828"/>
      <c r="R21" s="828"/>
      <c r="S21" s="828"/>
      <c r="T21" s="828"/>
      <c r="U21" s="828"/>
      <c r="V21" s="828"/>
      <c r="W21" s="828"/>
      <c r="X21" s="828"/>
      <c r="Y21" s="606"/>
      <c r="Z21" s="606"/>
      <c r="AA21" s="606"/>
      <c r="AB21" s="606"/>
      <c r="AC21" s="606"/>
      <c r="AD21" s="606"/>
      <c r="AE21" s="276"/>
      <c r="AF21" s="265"/>
      <c r="AG21" s="265"/>
      <c r="AH21" s="265"/>
      <c r="AI21" s="265"/>
      <c r="AJ21" s="265"/>
      <c r="AK21" s="265"/>
      <c r="AL21" s="265"/>
      <c r="AM21" s="265"/>
    </row>
    <row r="22" spans="2:39" ht="54.75" customHeight="1">
      <c r="B22" s="273"/>
      <c r="C22" s="828" t="s">
        <v>620</v>
      </c>
      <c r="D22" s="828"/>
      <c r="E22" s="828"/>
      <c r="F22" s="828"/>
      <c r="G22" s="828"/>
      <c r="H22" s="828"/>
      <c r="I22" s="828"/>
      <c r="J22" s="828"/>
      <c r="K22" s="828"/>
      <c r="L22" s="828"/>
      <c r="M22" s="828"/>
      <c r="N22" s="828"/>
      <c r="O22" s="828"/>
      <c r="P22" s="828"/>
      <c r="Q22" s="828"/>
      <c r="R22" s="828"/>
      <c r="S22" s="828"/>
      <c r="T22" s="828"/>
      <c r="U22" s="828"/>
      <c r="V22" s="828"/>
      <c r="W22" s="828"/>
      <c r="X22" s="82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9"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9"/>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9" t="s">
        <v>211</v>
      </c>
      <c r="C34" s="821" t="s">
        <v>33</v>
      </c>
      <c r="D34" s="284" t="s">
        <v>421</v>
      </c>
      <c r="E34" s="823" t="s">
        <v>209</v>
      </c>
      <c r="F34" s="824"/>
      <c r="G34" s="824"/>
      <c r="H34" s="824"/>
      <c r="I34" s="824"/>
      <c r="J34" s="824"/>
      <c r="K34" s="824"/>
      <c r="L34" s="824"/>
      <c r="M34" s="825"/>
      <c r="N34" s="826" t="s">
        <v>213</v>
      </c>
      <c r="O34" s="284" t="s">
        <v>422</v>
      </c>
      <c r="P34" s="823" t="s">
        <v>212</v>
      </c>
      <c r="Q34" s="824"/>
      <c r="R34" s="824"/>
      <c r="S34" s="824"/>
      <c r="T34" s="824"/>
      <c r="U34" s="824"/>
      <c r="V34" s="824"/>
      <c r="W34" s="824"/>
      <c r="X34" s="825"/>
      <c r="Y34" s="816" t="s">
        <v>243</v>
      </c>
      <c r="Z34" s="817"/>
      <c r="AA34" s="817"/>
      <c r="AB34" s="817"/>
      <c r="AC34" s="817"/>
      <c r="AD34" s="817"/>
      <c r="AE34" s="817"/>
      <c r="AF34" s="817"/>
      <c r="AG34" s="817"/>
      <c r="AH34" s="817"/>
      <c r="AI34" s="817"/>
      <c r="AJ34" s="817"/>
      <c r="AK34" s="817"/>
      <c r="AL34" s="817"/>
      <c r="AM34" s="818"/>
    </row>
    <row r="35" spans="1:39" ht="65.25" customHeight="1">
      <c r="B35" s="820"/>
      <c r="C35" s="822"/>
      <c r="D35" s="285">
        <v>2015</v>
      </c>
      <c r="E35" s="285">
        <v>2016</v>
      </c>
      <c r="F35" s="285">
        <v>2017</v>
      </c>
      <c r="G35" s="285">
        <v>2018</v>
      </c>
      <c r="H35" s="285">
        <v>2019</v>
      </c>
      <c r="I35" s="285">
        <v>2020</v>
      </c>
      <c r="J35" s="285">
        <v>2021</v>
      </c>
      <c r="K35" s="285">
        <v>2022</v>
      </c>
      <c r="L35" s="285">
        <v>2023</v>
      </c>
      <c r="M35" s="429">
        <v>2024</v>
      </c>
      <c r="N35" s="82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50-4,999 kW</v>
      </c>
      <c r="AB35" s="285" t="str">
        <f>'1.  LRAMVA Summary'!G52</f>
        <v>Unmetered Scattered Load</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550195</v>
      </c>
      <c r="E38" s="295">
        <v>545400</v>
      </c>
      <c r="F38" s="295">
        <v>545400</v>
      </c>
      <c r="G38" s="295">
        <v>545400</v>
      </c>
      <c r="H38" s="295">
        <v>545400</v>
      </c>
      <c r="I38" s="295">
        <v>545400</v>
      </c>
      <c r="J38" s="295">
        <v>545400</v>
      </c>
      <c r="K38" s="295">
        <v>545045</v>
      </c>
      <c r="L38" s="295">
        <v>545045</v>
      </c>
      <c r="M38" s="295">
        <v>545045</v>
      </c>
      <c r="N38" s="291"/>
      <c r="O38" s="295">
        <v>36</v>
      </c>
      <c r="P38" s="295">
        <v>36</v>
      </c>
      <c r="Q38" s="295">
        <v>36</v>
      </c>
      <c r="R38" s="295">
        <v>36</v>
      </c>
      <c r="S38" s="295">
        <v>36</v>
      </c>
      <c r="T38" s="295">
        <v>36</v>
      </c>
      <c r="U38" s="295">
        <v>36</v>
      </c>
      <c r="V38" s="295">
        <v>36</v>
      </c>
      <c r="W38" s="295">
        <v>36</v>
      </c>
      <c r="X38" s="295">
        <v>36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107637</v>
      </c>
      <c r="E39" s="295">
        <v>106393</v>
      </c>
      <c r="F39" s="295">
        <v>106393</v>
      </c>
      <c r="G39" s="295">
        <v>106393</v>
      </c>
      <c r="H39" s="295">
        <v>106393</v>
      </c>
      <c r="I39" s="295">
        <v>106393</v>
      </c>
      <c r="J39" s="295">
        <v>106393</v>
      </c>
      <c r="K39" s="295">
        <v>106360</v>
      </c>
      <c r="L39" s="295">
        <v>106360</v>
      </c>
      <c r="M39" s="295">
        <v>106360</v>
      </c>
      <c r="N39" s="468"/>
      <c r="O39" s="295">
        <v>7</v>
      </c>
      <c r="P39" s="295">
        <v>7</v>
      </c>
      <c r="Q39" s="295">
        <v>7</v>
      </c>
      <c r="R39" s="295">
        <v>7</v>
      </c>
      <c r="S39" s="295">
        <v>7</v>
      </c>
      <c r="T39" s="295">
        <v>7</v>
      </c>
      <c r="U39" s="295">
        <v>7</v>
      </c>
      <c r="V39" s="295">
        <v>7</v>
      </c>
      <c r="W39" s="295">
        <v>7</v>
      </c>
      <c r="X39" s="295">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917664</v>
      </c>
      <c r="E41" s="295">
        <v>901355</v>
      </c>
      <c r="F41" s="295">
        <v>901355</v>
      </c>
      <c r="G41" s="295">
        <v>901355</v>
      </c>
      <c r="H41" s="295">
        <v>901355</v>
      </c>
      <c r="I41" s="295">
        <v>901355</v>
      </c>
      <c r="J41" s="295">
        <v>901355</v>
      </c>
      <c r="K41" s="295">
        <v>900883</v>
      </c>
      <c r="L41" s="295">
        <v>900883</v>
      </c>
      <c r="M41" s="295">
        <v>900883</v>
      </c>
      <c r="N41" s="291"/>
      <c r="O41" s="295">
        <v>62</v>
      </c>
      <c r="P41" s="295">
        <v>61</v>
      </c>
      <c r="Q41" s="295">
        <v>61</v>
      </c>
      <c r="R41" s="295">
        <v>61</v>
      </c>
      <c r="S41" s="295">
        <v>61</v>
      </c>
      <c r="T41" s="295">
        <v>61</v>
      </c>
      <c r="U41" s="295">
        <v>61</v>
      </c>
      <c r="V41" s="295">
        <v>61</v>
      </c>
      <c r="W41" s="295">
        <v>61</v>
      </c>
      <c r="X41" s="295">
        <v>61</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9492</v>
      </c>
      <c r="E42" s="295">
        <v>9381</v>
      </c>
      <c r="F42" s="295">
        <v>9381</v>
      </c>
      <c r="G42" s="295">
        <v>9381</v>
      </c>
      <c r="H42" s="295">
        <v>9381</v>
      </c>
      <c r="I42" s="295">
        <v>9381</v>
      </c>
      <c r="J42" s="295">
        <v>9381</v>
      </c>
      <c r="K42" s="295">
        <v>9357</v>
      </c>
      <c r="L42" s="295">
        <v>9357</v>
      </c>
      <c r="M42" s="295">
        <v>9357</v>
      </c>
      <c r="N42" s="468"/>
      <c r="O42" s="295">
        <v>1</v>
      </c>
      <c r="P42" s="295">
        <v>1</v>
      </c>
      <c r="Q42" s="295">
        <v>1</v>
      </c>
      <c r="R42" s="295">
        <v>1</v>
      </c>
      <c r="S42" s="295">
        <v>1</v>
      </c>
      <c r="T42" s="295">
        <v>1</v>
      </c>
      <c r="U42" s="295">
        <v>1</v>
      </c>
      <c r="V42" s="295">
        <v>1</v>
      </c>
      <c r="W42" s="295">
        <v>1</v>
      </c>
      <c r="X42" s="295">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15994</v>
      </c>
      <c r="E44" s="295">
        <v>15994</v>
      </c>
      <c r="F44" s="295">
        <v>15994</v>
      </c>
      <c r="G44" s="295">
        <v>15889</v>
      </c>
      <c r="H44" s="295">
        <v>6919</v>
      </c>
      <c r="I44" s="295"/>
      <c r="J44" s="295"/>
      <c r="K44" s="295"/>
      <c r="L44" s="295"/>
      <c r="M44" s="295"/>
      <c r="N44" s="291"/>
      <c r="O44" s="295">
        <v>3</v>
      </c>
      <c r="P44" s="295">
        <v>3</v>
      </c>
      <c r="Q44" s="295">
        <v>3</v>
      </c>
      <c r="R44" s="295">
        <v>2</v>
      </c>
      <c r="S44" s="295">
        <v>1</v>
      </c>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678</v>
      </c>
      <c r="C47" s="291" t="s">
        <v>25</v>
      </c>
      <c r="D47" s="295">
        <v>390215</v>
      </c>
      <c r="E47" s="295">
        <v>390215</v>
      </c>
      <c r="F47" s="295">
        <v>390215</v>
      </c>
      <c r="G47" s="295">
        <v>390215</v>
      </c>
      <c r="H47" s="295">
        <v>390215</v>
      </c>
      <c r="I47" s="295">
        <v>390215</v>
      </c>
      <c r="J47" s="295">
        <v>390215</v>
      </c>
      <c r="K47" s="295">
        <v>390215</v>
      </c>
      <c r="L47" s="295">
        <v>390215</v>
      </c>
      <c r="M47" s="295">
        <v>390215</v>
      </c>
      <c r="N47" s="291"/>
      <c r="O47" s="295">
        <v>207</v>
      </c>
      <c r="P47" s="295">
        <v>207</v>
      </c>
      <c r="Q47" s="295">
        <v>207</v>
      </c>
      <c r="R47" s="295">
        <v>207</v>
      </c>
      <c r="S47" s="295">
        <v>207</v>
      </c>
      <c r="T47" s="295">
        <v>207</v>
      </c>
      <c r="U47" s="295">
        <v>207</v>
      </c>
      <c r="V47" s="295">
        <v>207</v>
      </c>
      <c r="W47" s="295">
        <v>207</v>
      </c>
      <c r="X47" s="295">
        <v>207</v>
      </c>
      <c r="Y47" s="426">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5327</v>
      </c>
      <c r="E48" s="295">
        <v>5327</v>
      </c>
      <c r="F48" s="295">
        <v>5327</v>
      </c>
      <c r="G48" s="295">
        <v>5327</v>
      </c>
      <c r="H48" s="295">
        <v>5327</v>
      </c>
      <c r="I48" s="295">
        <v>5327</v>
      </c>
      <c r="J48" s="295">
        <v>5327</v>
      </c>
      <c r="K48" s="295">
        <v>5327</v>
      </c>
      <c r="L48" s="295">
        <v>5327</v>
      </c>
      <c r="M48" s="295">
        <v>5327</v>
      </c>
      <c r="N48" s="468"/>
      <c r="O48" s="295">
        <v>3</v>
      </c>
      <c r="P48" s="295">
        <v>3</v>
      </c>
      <c r="Q48" s="295">
        <v>3</v>
      </c>
      <c r="R48" s="295">
        <v>3</v>
      </c>
      <c r="S48" s="295">
        <v>3</v>
      </c>
      <c r="T48" s="295">
        <v>3</v>
      </c>
      <c r="U48" s="295">
        <v>3</v>
      </c>
      <c r="V48" s="295">
        <v>3</v>
      </c>
      <c r="W48" s="295">
        <v>3</v>
      </c>
      <c r="X48" s="295">
        <v>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291"/>
      <c r="P49" s="291"/>
      <c r="Q49" s="291"/>
      <c r="R49" s="291"/>
      <c r="S49" s="291"/>
      <c r="T49" s="291"/>
      <c r="U49" s="291"/>
      <c r="V49" s="291"/>
      <c r="W49" s="291"/>
      <c r="X49" s="291"/>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174410</v>
      </c>
      <c r="E50" s="295">
        <v>174410</v>
      </c>
      <c r="F50" s="295">
        <v>174410</v>
      </c>
      <c r="G50" s="295">
        <v>174410</v>
      </c>
      <c r="H50" s="295">
        <v>174410</v>
      </c>
      <c r="I50" s="295">
        <v>174410</v>
      </c>
      <c r="J50" s="295">
        <v>174410</v>
      </c>
      <c r="K50" s="295">
        <v>174410</v>
      </c>
      <c r="L50" s="295">
        <v>174410</v>
      </c>
      <c r="M50" s="295">
        <v>174410</v>
      </c>
      <c r="N50" s="291"/>
      <c r="O50" s="295">
        <v>45</v>
      </c>
      <c r="P50" s="295">
        <v>45</v>
      </c>
      <c r="Q50" s="295">
        <v>45</v>
      </c>
      <c r="R50" s="295">
        <v>45</v>
      </c>
      <c r="S50" s="295">
        <v>45</v>
      </c>
      <c r="T50" s="295">
        <v>45</v>
      </c>
      <c r="U50" s="295">
        <v>45</v>
      </c>
      <c r="V50" s="295">
        <v>45</v>
      </c>
      <c r="W50" s="295">
        <v>45</v>
      </c>
      <c r="X50" s="295">
        <v>45</v>
      </c>
      <c r="Y50" s="426">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1355782</v>
      </c>
      <c r="E54" s="295">
        <v>1355782</v>
      </c>
      <c r="F54" s="295">
        <v>1355782</v>
      </c>
      <c r="G54" s="295">
        <v>1355782</v>
      </c>
      <c r="H54" s="295">
        <v>0</v>
      </c>
      <c r="I54" s="295">
        <v>0</v>
      </c>
      <c r="J54" s="295">
        <v>0</v>
      </c>
      <c r="K54" s="295">
        <v>0</v>
      </c>
      <c r="L54" s="295">
        <v>0</v>
      </c>
      <c r="M54" s="295">
        <v>0</v>
      </c>
      <c r="N54" s="295">
        <v>12</v>
      </c>
      <c r="O54" s="295">
        <v>289</v>
      </c>
      <c r="P54" s="295">
        <v>289</v>
      </c>
      <c r="Q54" s="295">
        <v>289</v>
      </c>
      <c r="R54" s="295">
        <v>289</v>
      </c>
      <c r="S54" s="295">
        <v>0</v>
      </c>
      <c r="T54" s="295">
        <v>0</v>
      </c>
      <c r="U54" s="295">
        <v>0</v>
      </c>
      <c r="V54" s="295">
        <v>0</v>
      </c>
      <c r="W54" s="295">
        <v>0</v>
      </c>
      <c r="X54" s="295">
        <v>0</v>
      </c>
      <c r="Y54" s="426">
        <v>0</v>
      </c>
      <c r="Z54" s="410">
        <v>0.73684210526315785</v>
      </c>
      <c r="AA54" s="410">
        <v>0.26315789473684209</v>
      </c>
      <c r="AB54" s="410"/>
      <c r="AC54" s="410"/>
      <c r="AD54" s="410"/>
      <c r="AE54" s="410"/>
      <c r="AF54" s="415"/>
      <c r="AG54" s="415"/>
      <c r="AH54" s="415"/>
      <c r="AI54" s="415"/>
      <c r="AJ54" s="415"/>
      <c r="AK54" s="415"/>
      <c r="AL54" s="415"/>
      <c r="AM54" s="296">
        <f>SUM(Y54:AL54)</f>
        <v>1</v>
      </c>
    </row>
    <row r="55" spans="1:39" outlineLevel="1">
      <c r="B55" s="294" t="s">
        <v>267</v>
      </c>
      <c r="C55" s="291" t="s">
        <v>163</v>
      </c>
      <c r="D55" s="295">
        <v>91232</v>
      </c>
      <c r="E55" s="295">
        <v>91232</v>
      </c>
      <c r="F55" s="295">
        <v>91232</v>
      </c>
      <c r="G55" s="295">
        <v>91232</v>
      </c>
      <c r="H55" s="295">
        <v>1447016</v>
      </c>
      <c r="I55" s="295">
        <v>1447016</v>
      </c>
      <c r="J55" s="295">
        <v>1447016</v>
      </c>
      <c r="K55" s="295">
        <v>1447016</v>
      </c>
      <c r="L55" s="295">
        <v>1447016</v>
      </c>
      <c r="M55" s="295">
        <v>1447016</v>
      </c>
      <c r="N55" s="295">
        <f>N54</f>
        <v>12</v>
      </c>
      <c r="O55" s="295">
        <v>19</v>
      </c>
      <c r="P55" s="295">
        <v>19</v>
      </c>
      <c r="Q55" s="295">
        <v>19</v>
      </c>
      <c r="R55" s="295">
        <v>19</v>
      </c>
      <c r="S55" s="295">
        <v>308</v>
      </c>
      <c r="T55" s="295">
        <v>308</v>
      </c>
      <c r="U55" s="295">
        <v>308</v>
      </c>
      <c r="V55" s="295">
        <v>308</v>
      </c>
      <c r="W55" s="295">
        <v>308</v>
      </c>
      <c r="X55" s="295">
        <v>308</v>
      </c>
      <c r="Y55" s="411">
        <f>Y54</f>
        <v>0</v>
      </c>
      <c r="Z55" s="411">
        <f t="shared" ref="Z55" si="53">Z54</f>
        <v>0.73684210526315785</v>
      </c>
      <c r="AA55" s="411">
        <f t="shared" ref="AA55" si="54">AA54</f>
        <v>0.26315789473684209</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10499202</v>
      </c>
      <c r="E57" s="295">
        <v>10499202</v>
      </c>
      <c r="F57" s="295">
        <v>10470025</v>
      </c>
      <c r="G57" s="295">
        <v>10470025</v>
      </c>
      <c r="H57" s="295">
        <v>10470025</v>
      </c>
      <c r="I57" s="295">
        <v>10470025</v>
      </c>
      <c r="J57" s="295">
        <v>10131606</v>
      </c>
      <c r="K57" s="295">
        <v>10131606</v>
      </c>
      <c r="L57" s="295">
        <v>10001352</v>
      </c>
      <c r="M57" s="295">
        <v>8866833</v>
      </c>
      <c r="N57" s="295">
        <v>12</v>
      </c>
      <c r="O57" s="295">
        <v>1089</v>
      </c>
      <c r="P57" s="295">
        <v>1089</v>
      </c>
      <c r="Q57" s="295">
        <v>1080</v>
      </c>
      <c r="R57" s="295">
        <v>1080</v>
      </c>
      <c r="S57" s="295">
        <v>1080</v>
      </c>
      <c r="T57" s="295">
        <v>1080</v>
      </c>
      <c r="U57" s="295">
        <v>1042</v>
      </c>
      <c r="V57" s="295">
        <v>1042</v>
      </c>
      <c r="W57" s="295">
        <v>1017</v>
      </c>
      <c r="X57" s="295">
        <v>894</v>
      </c>
      <c r="Y57" s="426">
        <v>2.4385330290849831E-2</v>
      </c>
      <c r="Z57" s="410">
        <v>7.5534521164388274E-2</v>
      </c>
      <c r="AA57" s="410">
        <v>0.84556108954199183</v>
      </c>
      <c r="AB57" s="410"/>
      <c r="AC57" s="533"/>
      <c r="AD57" s="410"/>
      <c r="AE57" s="410"/>
      <c r="AF57" s="415"/>
      <c r="AG57" s="415"/>
      <c r="AH57" s="415"/>
      <c r="AI57" s="415"/>
      <c r="AJ57" s="415"/>
      <c r="AK57" s="415"/>
      <c r="AL57" s="415"/>
      <c r="AM57" s="296">
        <f>SUM(Y57:AL57)</f>
        <v>0.9454809409972299</v>
      </c>
    </row>
    <row r="58" spans="1:39" ht="23.25" customHeight="1" outlineLevel="1">
      <c r="B58" s="520" t="s">
        <v>757</v>
      </c>
      <c r="C58" s="291"/>
      <c r="D58" s="760">
        <v>-3073906</v>
      </c>
      <c r="E58" s="760">
        <f>D58</f>
        <v>-3073906</v>
      </c>
      <c r="F58" s="760">
        <f t="shared" ref="F58:M58" si="66">E58</f>
        <v>-3073906</v>
      </c>
      <c r="G58" s="760">
        <f t="shared" si="66"/>
        <v>-3073906</v>
      </c>
      <c r="H58" s="760">
        <f t="shared" si="66"/>
        <v>-3073906</v>
      </c>
      <c r="I58" s="760">
        <f t="shared" si="66"/>
        <v>-3073906</v>
      </c>
      <c r="J58" s="760">
        <f t="shared" si="66"/>
        <v>-3073906</v>
      </c>
      <c r="K58" s="760">
        <f t="shared" si="66"/>
        <v>-3073906</v>
      </c>
      <c r="L58" s="760">
        <f t="shared" si="66"/>
        <v>-3073906</v>
      </c>
      <c r="M58" s="760">
        <f t="shared" si="66"/>
        <v>-3073906</v>
      </c>
      <c r="N58" s="295">
        <v>12</v>
      </c>
      <c r="O58" s="295"/>
      <c r="P58" s="295"/>
      <c r="Q58" s="295"/>
      <c r="R58" s="295"/>
      <c r="S58" s="295"/>
      <c r="T58" s="295"/>
      <c r="U58" s="295"/>
      <c r="V58" s="295"/>
      <c r="W58" s="295"/>
      <c r="X58" s="295"/>
      <c r="Y58" s="426">
        <f>Y57</f>
        <v>2.4385330290849831E-2</v>
      </c>
      <c r="Z58" s="410">
        <f>Z57</f>
        <v>7.5534521164388274E-2</v>
      </c>
      <c r="AA58" s="410">
        <f>AA57</f>
        <v>0.84556108954199183</v>
      </c>
      <c r="AB58" s="410"/>
      <c r="AC58" s="533"/>
      <c r="AD58" s="410"/>
      <c r="AE58" s="410"/>
      <c r="AF58" s="415"/>
      <c r="AG58" s="415"/>
      <c r="AH58" s="415"/>
      <c r="AI58" s="415"/>
      <c r="AJ58" s="415"/>
      <c r="AK58" s="415"/>
      <c r="AL58" s="415"/>
      <c r="AM58" s="296"/>
    </row>
    <row r="59" spans="1:39" outlineLevel="1">
      <c r="B59" s="294" t="s">
        <v>267</v>
      </c>
      <c r="C59" s="291" t="s">
        <v>837</v>
      </c>
      <c r="D59" s="295">
        <v>25241</v>
      </c>
      <c r="E59" s="295">
        <v>25241</v>
      </c>
      <c r="F59" s="295">
        <v>25241</v>
      </c>
      <c r="G59" s="295">
        <v>25241</v>
      </c>
      <c r="H59" s="295">
        <v>25241</v>
      </c>
      <c r="I59" s="295">
        <v>25241</v>
      </c>
      <c r="J59" s="295">
        <v>25241</v>
      </c>
      <c r="K59" s="295">
        <v>25241</v>
      </c>
      <c r="L59" s="295">
        <v>25241</v>
      </c>
      <c r="M59" s="295">
        <v>25241</v>
      </c>
      <c r="N59" s="295">
        <v>12</v>
      </c>
      <c r="O59" s="295">
        <v>3</v>
      </c>
      <c r="P59" s="295">
        <v>3</v>
      </c>
      <c r="Q59" s="295">
        <v>3</v>
      </c>
      <c r="R59" s="295">
        <v>3</v>
      </c>
      <c r="S59" s="295">
        <v>3</v>
      </c>
      <c r="T59" s="295">
        <v>3</v>
      </c>
      <c r="U59" s="295">
        <v>3</v>
      </c>
      <c r="V59" s="295">
        <v>3</v>
      </c>
      <c r="W59" s="295">
        <v>3</v>
      </c>
      <c r="X59" s="295">
        <v>3</v>
      </c>
      <c r="Y59" s="411">
        <f>Y57</f>
        <v>2.4385330290849831E-2</v>
      </c>
      <c r="Z59" s="411">
        <f t="shared" ref="Z59:AA59" si="67">Z57</f>
        <v>7.5534521164388274E-2</v>
      </c>
      <c r="AA59" s="411">
        <f t="shared" si="67"/>
        <v>0.84556108954199183</v>
      </c>
      <c r="AB59" s="411">
        <f t="shared" ref="AB59:AL59" si="68">AB56</f>
        <v>0</v>
      </c>
      <c r="AC59" s="411">
        <f t="shared" si="68"/>
        <v>0</v>
      </c>
      <c r="AD59" s="411">
        <f t="shared" si="68"/>
        <v>0</v>
      </c>
      <c r="AE59" s="411">
        <f t="shared" si="68"/>
        <v>0</v>
      </c>
      <c r="AF59" s="411">
        <f t="shared" si="68"/>
        <v>0</v>
      </c>
      <c r="AG59" s="411">
        <f t="shared" si="68"/>
        <v>0</v>
      </c>
      <c r="AH59" s="411">
        <f t="shared" si="68"/>
        <v>0</v>
      </c>
      <c r="AI59" s="411">
        <f t="shared" si="68"/>
        <v>0</v>
      </c>
      <c r="AJ59" s="411">
        <f t="shared" si="68"/>
        <v>0</v>
      </c>
      <c r="AK59" s="411">
        <f t="shared" si="68"/>
        <v>0</v>
      </c>
      <c r="AL59" s="411">
        <f t="shared" si="68"/>
        <v>0</v>
      </c>
      <c r="AM59" s="311"/>
    </row>
    <row r="60" spans="1:39" outlineLevel="1">
      <c r="B60" s="294" t="s">
        <v>267</v>
      </c>
      <c r="C60" s="291" t="s">
        <v>758</v>
      </c>
      <c r="D60" s="295">
        <v>-61160</v>
      </c>
      <c r="E60" s="295">
        <v>-61160</v>
      </c>
      <c r="F60" s="295">
        <v>-31983</v>
      </c>
      <c r="G60" s="295">
        <v>1995</v>
      </c>
      <c r="H60" s="295">
        <v>1995</v>
      </c>
      <c r="I60" s="295">
        <v>1995</v>
      </c>
      <c r="J60" s="295">
        <v>340414</v>
      </c>
      <c r="K60" s="295">
        <v>340414</v>
      </c>
      <c r="L60" s="295">
        <v>422975</v>
      </c>
      <c r="M60" s="295">
        <v>349764</v>
      </c>
      <c r="N60" s="295">
        <f>N57</f>
        <v>12</v>
      </c>
      <c r="O60" s="295">
        <v>-1</v>
      </c>
      <c r="P60" s="295">
        <v>-1</v>
      </c>
      <c r="Q60" s="295">
        <v>8</v>
      </c>
      <c r="R60" s="295">
        <v>18</v>
      </c>
      <c r="S60" s="295">
        <v>18</v>
      </c>
      <c r="T60" s="295">
        <v>18</v>
      </c>
      <c r="U60" s="295">
        <v>56</v>
      </c>
      <c r="V60" s="295">
        <v>56</v>
      </c>
      <c r="W60" s="295">
        <v>66</v>
      </c>
      <c r="X60" s="295">
        <v>54</v>
      </c>
      <c r="Y60" s="411">
        <f>Y57</f>
        <v>2.4385330290849831E-2</v>
      </c>
      <c r="Z60" s="411">
        <f>Z57</f>
        <v>7.5534521164388274E-2</v>
      </c>
      <c r="AA60" s="411">
        <f>AA57</f>
        <v>0.84556108954199183</v>
      </c>
      <c r="AB60" s="411">
        <f t="shared" ref="AB60:AL60" si="69">AB57</f>
        <v>0</v>
      </c>
      <c r="AC60" s="411">
        <f t="shared" si="69"/>
        <v>0</v>
      </c>
      <c r="AD60" s="411">
        <f t="shared" si="69"/>
        <v>0</v>
      </c>
      <c r="AE60" s="411">
        <f t="shared" si="69"/>
        <v>0</v>
      </c>
      <c r="AF60" s="411">
        <f t="shared" si="69"/>
        <v>0</v>
      </c>
      <c r="AG60" s="411">
        <f t="shared" si="69"/>
        <v>0</v>
      </c>
      <c r="AH60" s="411">
        <f t="shared" si="69"/>
        <v>0</v>
      </c>
      <c r="AI60" s="411">
        <f t="shared" si="69"/>
        <v>0</v>
      </c>
      <c r="AJ60" s="411">
        <f t="shared" si="69"/>
        <v>0</v>
      </c>
      <c r="AK60" s="411">
        <f t="shared" si="69"/>
        <v>0</v>
      </c>
      <c r="AL60" s="411">
        <f t="shared" si="69"/>
        <v>0</v>
      </c>
      <c r="AM60" s="311"/>
    </row>
    <row r="61" spans="1:39" outlineLevel="1">
      <c r="B61" s="314"/>
      <c r="C61" s="312"/>
      <c r="D61" s="291"/>
      <c r="E61" s="291"/>
      <c r="F61" s="291"/>
      <c r="G61" s="291"/>
      <c r="H61" s="291"/>
      <c r="I61" s="291"/>
      <c r="J61" s="291"/>
      <c r="K61" s="291"/>
      <c r="L61" s="291"/>
      <c r="M61" s="291"/>
      <c r="N61" s="291"/>
      <c r="O61" s="291"/>
      <c r="P61" s="291"/>
      <c r="Q61" s="291"/>
      <c r="R61" s="291"/>
      <c r="S61" s="291"/>
      <c r="T61" s="291"/>
      <c r="U61" s="291"/>
      <c r="V61" s="291"/>
      <c r="W61" s="291"/>
      <c r="X61" s="291"/>
      <c r="Y61" s="416"/>
      <c r="Z61" s="417"/>
      <c r="AA61" s="416"/>
      <c r="AB61" s="416"/>
      <c r="AC61" s="416"/>
      <c r="AD61" s="416"/>
      <c r="AE61" s="416"/>
      <c r="AF61" s="416"/>
      <c r="AG61" s="416"/>
      <c r="AH61" s="416"/>
      <c r="AI61" s="416"/>
      <c r="AJ61" s="416"/>
      <c r="AK61" s="416"/>
      <c r="AL61" s="416"/>
      <c r="AM61" s="313"/>
    </row>
    <row r="62" spans="1:39" ht="30" outlineLevel="1">
      <c r="A62" s="522">
        <v>8</v>
      </c>
      <c r="B62" s="520" t="s">
        <v>101</v>
      </c>
      <c r="C62" s="291" t="s">
        <v>25</v>
      </c>
      <c r="D62" s="295">
        <v>129670</v>
      </c>
      <c r="E62" s="295">
        <v>116052</v>
      </c>
      <c r="F62" s="295">
        <v>71943</v>
      </c>
      <c r="G62" s="295">
        <v>71943</v>
      </c>
      <c r="H62" s="295">
        <v>71943</v>
      </c>
      <c r="I62" s="295">
        <v>71943</v>
      </c>
      <c r="J62" s="295">
        <v>71943</v>
      </c>
      <c r="K62" s="295">
        <v>71943</v>
      </c>
      <c r="L62" s="295">
        <v>71943</v>
      </c>
      <c r="M62" s="295">
        <v>71943</v>
      </c>
      <c r="N62" s="295">
        <v>12</v>
      </c>
      <c r="O62" s="295">
        <v>31</v>
      </c>
      <c r="P62" s="295">
        <v>27</v>
      </c>
      <c r="Q62" s="295">
        <v>17</v>
      </c>
      <c r="R62" s="295">
        <v>17</v>
      </c>
      <c r="S62" s="295">
        <v>17</v>
      </c>
      <c r="T62" s="295">
        <v>17</v>
      </c>
      <c r="U62" s="295">
        <v>17</v>
      </c>
      <c r="V62" s="295">
        <v>17</v>
      </c>
      <c r="W62" s="295">
        <v>17</v>
      </c>
      <c r="X62" s="295">
        <v>17</v>
      </c>
      <c r="Y62" s="426">
        <v>0.19773433460551609</v>
      </c>
      <c r="Z62" s="410">
        <v>0.80226566539448418</v>
      </c>
      <c r="AA62" s="410"/>
      <c r="AB62" s="410"/>
      <c r="AC62" s="410"/>
      <c r="AD62" s="410"/>
      <c r="AE62" s="410"/>
      <c r="AF62" s="415"/>
      <c r="AG62" s="415"/>
      <c r="AH62" s="415"/>
      <c r="AI62" s="415"/>
      <c r="AJ62" s="415"/>
      <c r="AK62" s="415"/>
      <c r="AL62" s="415"/>
      <c r="AM62" s="296">
        <f>SUM(Y62:AL62)</f>
        <v>1.0000000000000002</v>
      </c>
    </row>
    <row r="63" spans="1:39" outlineLevel="1">
      <c r="B63" s="294" t="s">
        <v>267</v>
      </c>
      <c r="C63" s="291" t="s">
        <v>758</v>
      </c>
      <c r="D63" s="295">
        <v>-51887</v>
      </c>
      <c r="E63" s="295">
        <v>-38269</v>
      </c>
      <c r="F63" s="295">
        <v>5840</v>
      </c>
      <c r="G63" s="295">
        <v>11805</v>
      </c>
      <c r="H63" s="295">
        <v>11805</v>
      </c>
      <c r="I63" s="295">
        <v>11805</v>
      </c>
      <c r="J63" s="295">
        <v>11805</v>
      </c>
      <c r="K63" s="295">
        <v>11805</v>
      </c>
      <c r="L63" s="295">
        <v>11805</v>
      </c>
      <c r="M63" s="295">
        <v>11805</v>
      </c>
      <c r="N63" s="295">
        <f>N62</f>
        <v>12</v>
      </c>
      <c r="O63" s="295">
        <v>-13</v>
      </c>
      <c r="P63" s="295">
        <v>-9</v>
      </c>
      <c r="Q63" s="295">
        <v>1</v>
      </c>
      <c r="R63" s="295">
        <v>3</v>
      </c>
      <c r="S63" s="295">
        <v>3</v>
      </c>
      <c r="T63" s="295">
        <v>3</v>
      </c>
      <c r="U63" s="295">
        <v>3</v>
      </c>
      <c r="V63" s="295">
        <v>3</v>
      </c>
      <c r="W63" s="295">
        <v>3</v>
      </c>
      <c r="X63" s="295">
        <v>3</v>
      </c>
      <c r="Y63" s="411">
        <f t="shared" ref="Y63:AL63" si="70">Y62</f>
        <v>0.19773433460551609</v>
      </c>
      <c r="Z63" s="411">
        <f t="shared" si="70"/>
        <v>0.80226566539448418</v>
      </c>
      <c r="AA63" s="411">
        <f t="shared" si="70"/>
        <v>0</v>
      </c>
      <c r="AB63" s="411">
        <f t="shared" si="70"/>
        <v>0</v>
      </c>
      <c r="AC63" s="411">
        <f t="shared" si="70"/>
        <v>0</v>
      </c>
      <c r="AD63" s="411">
        <f t="shared" si="70"/>
        <v>0</v>
      </c>
      <c r="AE63" s="411">
        <f t="shared" si="70"/>
        <v>0</v>
      </c>
      <c r="AF63" s="411">
        <f t="shared" si="70"/>
        <v>0</v>
      </c>
      <c r="AG63" s="411">
        <f t="shared" si="70"/>
        <v>0</v>
      </c>
      <c r="AH63" s="411">
        <f t="shared" si="70"/>
        <v>0</v>
      </c>
      <c r="AI63" s="411">
        <f t="shared" si="70"/>
        <v>0</v>
      </c>
      <c r="AJ63" s="411">
        <f t="shared" si="70"/>
        <v>0</v>
      </c>
      <c r="AK63" s="411">
        <f t="shared" si="70"/>
        <v>0</v>
      </c>
      <c r="AL63" s="411">
        <f t="shared" si="70"/>
        <v>0</v>
      </c>
      <c r="AM63" s="311"/>
    </row>
    <row r="64" spans="1:39" outlineLevel="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ht="30" outlineLevel="1">
      <c r="A65" s="522">
        <v>9</v>
      </c>
      <c r="B65" s="520" t="s">
        <v>102</v>
      </c>
      <c r="C65" s="291" t="s">
        <v>25</v>
      </c>
      <c r="D65" s="295">
        <v>55745</v>
      </c>
      <c r="E65" s="295">
        <v>55745</v>
      </c>
      <c r="F65" s="295">
        <v>55745</v>
      </c>
      <c r="G65" s="295">
        <v>55745</v>
      </c>
      <c r="H65" s="295">
        <v>55745</v>
      </c>
      <c r="I65" s="295">
        <v>55745</v>
      </c>
      <c r="J65" s="295">
        <v>55745</v>
      </c>
      <c r="K65" s="295">
        <v>55745</v>
      </c>
      <c r="L65" s="295">
        <v>55745</v>
      </c>
      <c r="M65" s="295">
        <v>55745</v>
      </c>
      <c r="N65" s="295">
        <v>12</v>
      </c>
      <c r="O65" s="295">
        <v>23</v>
      </c>
      <c r="P65" s="295">
        <v>23</v>
      </c>
      <c r="Q65" s="295">
        <v>23</v>
      </c>
      <c r="R65" s="295">
        <v>23</v>
      </c>
      <c r="S65" s="295">
        <v>23</v>
      </c>
      <c r="T65" s="295">
        <v>23</v>
      </c>
      <c r="U65" s="295">
        <v>23</v>
      </c>
      <c r="V65" s="295">
        <v>23</v>
      </c>
      <c r="W65" s="295">
        <v>23</v>
      </c>
      <c r="X65" s="295">
        <v>23</v>
      </c>
      <c r="Y65" s="426">
        <v>0.21874215190327556</v>
      </c>
      <c r="Z65" s="410">
        <v>0.43615685430344781</v>
      </c>
      <c r="AA65" s="410">
        <v>0.5494505494505495</v>
      </c>
      <c r="AB65" s="410"/>
      <c r="AC65" s="410"/>
      <c r="AD65" s="410"/>
      <c r="AE65" s="410"/>
      <c r="AF65" s="415"/>
      <c r="AG65" s="415"/>
      <c r="AH65" s="415"/>
      <c r="AI65" s="415"/>
      <c r="AJ65" s="415"/>
      <c r="AK65" s="415"/>
      <c r="AL65" s="415"/>
      <c r="AM65" s="296">
        <f>SUM(Y65:AL65)</f>
        <v>1.2043495556572728</v>
      </c>
    </row>
    <row r="66" spans="1:39" outlineLevel="1">
      <c r="B66" s="294" t="s">
        <v>267</v>
      </c>
      <c r="C66" s="291" t="s">
        <v>163</v>
      </c>
      <c r="D66" s="295"/>
      <c r="E66" s="295"/>
      <c r="F66" s="295"/>
      <c r="G66" s="295"/>
      <c r="H66" s="295"/>
      <c r="I66" s="295"/>
      <c r="J66" s="295"/>
      <c r="K66" s="295"/>
      <c r="L66" s="295"/>
      <c r="M66" s="295"/>
      <c r="N66" s="295">
        <f>N65</f>
        <v>12</v>
      </c>
      <c r="O66" s="295"/>
      <c r="P66" s="295"/>
      <c r="Q66" s="295"/>
      <c r="R66" s="295"/>
      <c r="S66" s="295"/>
      <c r="T66" s="295"/>
      <c r="U66" s="295"/>
      <c r="V66" s="295"/>
      <c r="W66" s="295"/>
      <c r="X66" s="295"/>
      <c r="Y66" s="411">
        <f>Y65</f>
        <v>0.21874215190327556</v>
      </c>
      <c r="Z66" s="411">
        <f t="shared" ref="Z66" si="71">Z65</f>
        <v>0.43615685430344781</v>
      </c>
      <c r="AA66" s="411">
        <f t="shared" ref="AA66" si="72">AA65</f>
        <v>0.5494505494505495</v>
      </c>
      <c r="AB66" s="411">
        <f t="shared" ref="AB66" si="73">AB65</f>
        <v>0</v>
      </c>
      <c r="AC66" s="411">
        <f t="shared" ref="AC66" si="74">AC65</f>
        <v>0</v>
      </c>
      <c r="AD66" s="411">
        <f t="shared" ref="AD66" si="75">AD65</f>
        <v>0</v>
      </c>
      <c r="AE66" s="411">
        <f t="shared" ref="AE66" si="76">AE65</f>
        <v>0</v>
      </c>
      <c r="AF66" s="411">
        <f t="shared" ref="AF66" si="77">AF65</f>
        <v>0</v>
      </c>
      <c r="AG66" s="411">
        <f t="shared" ref="AG66" si="78">AG65</f>
        <v>0</v>
      </c>
      <c r="AH66" s="411">
        <f t="shared" ref="AH66" si="79">AH65</f>
        <v>0</v>
      </c>
      <c r="AI66" s="411">
        <f t="shared" ref="AI66" si="80">AI65</f>
        <v>0</v>
      </c>
      <c r="AJ66" s="411">
        <f t="shared" ref="AJ66" si="81">AJ65</f>
        <v>0</v>
      </c>
      <c r="AK66" s="411">
        <f t="shared" ref="AK66" si="82">AK65</f>
        <v>0</v>
      </c>
      <c r="AL66" s="411">
        <f t="shared" ref="AL66" si="83">AL65</f>
        <v>0</v>
      </c>
      <c r="AM66" s="311"/>
    </row>
    <row r="67" spans="1:39" outlineLevel="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6"/>
      <c r="Z67" s="416"/>
      <c r="AA67" s="416"/>
      <c r="AB67" s="416"/>
      <c r="AC67" s="416"/>
      <c r="AD67" s="416"/>
      <c r="AE67" s="416"/>
      <c r="AF67" s="416"/>
      <c r="AG67" s="416"/>
      <c r="AH67" s="416"/>
      <c r="AI67" s="416"/>
      <c r="AJ67" s="416"/>
      <c r="AK67" s="416"/>
      <c r="AL67" s="416"/>
      <c r="AM67" s="313"/>
    </row>
    <row r="68" spans="1:39" ht="30" outlineLevel="1">
      <c r="A68" s="522">
        <v>10</v>
      </c>
      <c r="B68" s="520" t="s">
        <v>103</v>
      </c>
      <c r="C68" s="291" t="s">
        <v>25</v>
      </c>
      <c r="D68" s="295"/>
      <c r="E68" s="295"/>
      <c r="F68" s="295"/>
      <c r="G68" s="295"/>
      <c r="H68" s="295"/>
      <c r="I68" s="295"/>
      <c r="J68" s="295"/>
      <c r="K68" s="295"/>
      <c r="L68" s="295"/>
      <c r="M68" s="295"/>
      <c r="N68" s="295">
        <v>3</v>
      </c>
      <c r="O68" s="295"/>
      <c r="P68" s="295"/>
      <c r="Q68" s="295"/>
      <c r="R68" s="295"/>
      <c r="S68" s="295"/>
      <c r="T68" s="295"/>
      <c r="U68" s="295"/>
      <c r="V68" s="295"/>
      <c r="W68" s="295"/>
      <c r="X68" s="295"/>
      <c r="Y68" s="415"/>
      <c r="Z68" s="410"/>
      <c r="AA68" s="410"/>
      <c r="AB68" s="410"/>
      <c r="AC68" s="410"/>
      <c r="AD68" s="410"/>
      <c r="AE68" s="410"/>
      <c r="AF68" s="415"/>
      <c r="AG68" s="415"/>
      <c r="AH68" s="415"/>
      <c r="AI68" s="415"/>
      <c r="AJ68" s="415"/>
      <c r="AK68" s="415"/>
      <c r="AL68" s="415"/>
      <c r="AM68" s="296">
        <f>SUM(Y68:AL68)</f>
        <v>0</v>
      </c>
    </row>
    <row r="69" spans="1:39" outlineLevel="1">
      <c r="B69" s="294" t="s">
        <v>267</v>
      </c>
      <c r="C69" s="291" t="s">
        <v>163</v>
      </c>
      <c r="D69" s="295"/>
      <c r="E69" s="295"/>
      <c r="F69" s="295"/>
      <c r="G69" s="295"/>
      <c r="H69" s="295"/>
      <c r="I69" s="295"/>
      <c r="J69" s="295"/>
      <c r="K69" s="295"/>
      <c r="L69" s="295"/>
      <c r="M69" s="295"/>
      <c r="N69" s="295">
        <f>N68</f>
        <v>3</v>
      </c>
      <c r="O69" s="295"/>
      <c r="P69" s="295"/>
      <c r="Q69" s="295"/>
      <c r="R69" s="295"/>
      <c r="S69" s="295"/>
      <c r="T69" s="295"/>
      <c r="U69" s="295"/>
      <c r="V69" s="295"/>
      <c r="W69" s="295"/>
      <c r="X69" s="295"/>
      <c r="Y69" s="411">
        <f>Y68</f>
        <v>0</v>
      </c>
      <c r="Z69" s="411">
        <f t="shared" ref="Z69" si="84">Z68</f>
        <v>0</v>
      </c>
      <c r="AA69" s="411">
        <f t="shared" ref="AA69" si="85">AA68</f>
        <v>0</v>
      </c>
      <c r="AB69" s="411">
        <f t="shared" ref="AB69" si="86">AB68</f>
        <v>0</v>
      </c>
      <c r="AC69" s="411">
        <f t="shared" ref="AC69" si="87">AC68</f>
        <v>0</v>
      </c>
      <c r="AD69" s="411">
        <f t="shared" ref="AD69" si="88">AD68</f>
        <v>0</v>
      </c>
      <c r="AE69" s="411">
        <f t="shared" ref="AE69" si="89">AE68</f>
        <v>0</v>
      </c>
      <c r="AF69" s="411">
        <f t="shared" ref="AF69" si="90">AF68</f>
        <v>0</v>
      </c>
      <c r="AG69" s="411">
        <f t="shared" ref="AG69" si="91">AG68</f>
        <v>0</v>
      </c>
      <c r="AH69" s="411">
        <f t="shared" ref="AH69" si="92">AH68</f>
        <v>0</v>
      </c>
      <c r="AI69" s="411">
        <f t="shared" ref="AI69" si="93">AI68</f>
        <v>0</v>
      </c>
      <c r="AJ69" s="411">
        <f t="shared" ref="AJ69" si="94">AJ68</f>
        <v>0</v>
      </c>
      <c r="AK69" s="411">
        <f t="shared" ref="AK69" si="95">AK68</f>
        <v>0</v>
      </c>
      <c r="AL69" s="411">
        <f t="shared" ref="AL69" si="96">AL68</f>
        <v>0</v>
      </c>
      <c r="AM69" s="311"/>
    </row>
    <row r="70" spans="1:39" outlineLevel="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6"/>
      <c r="Z70" s="417"/>
      <c r="AA70" s="416"/>
      <c r="AB70" s="416"/>
      <c r="AC70" s="416"/>
      <c r="AD70" s="416"/>
      <c r="AE70" s="416"/>
      <c r="AF70" s="416"/>
      <c r="AG70" s="416"/>
      <c r="AH70" s="416"/>
      <c r="AI70" s="416"/>
      <c r="AJ70" s="416"/>
      <c r="AK70" s="416"/>
      <c r="AL70" s="416"/>
      <c r="AM70" s="313"/>
    </row>
    <row r="71" spans="1:39" ht="15.75" outlineLevel="1">
      <c r="B71" s="288" t="s">
        <v>10</v>
      </c>
      <c r="C71" s="289"/>
      <c r="D71" s="289"/>
      <c r="E71" s="289"/>
      <c r="F71" s="289"/>
      <c r="G71" s="289"/>
      <c r="H71" s="289"/>
      <c r="I71" s="289"/>
      <c r="J71" s="289"/>
      <c r="K71" s="289"/>
      <c r="L71" s="289"/>
      <c r="M71" s="289"/>
      <c r="N71" s="290"/>
      <c r="O71" s="289"/>
      <c r="P71" s="289"/>
      <c r="Q71" s="289"/>
      <c r="R71" s="289"/>
      <c r="S71" s="289"/>
      <c r="T71" s="289"/>
      <c r="U71" s="289"/>
      <c r="V71" s="289"/>
      <c r="W71" s="289"/>
      <c r="X71" s="289"/>
      <c r="Y71" s="414"/>
      <c r="Z71" s="414"/>
      <c r="AA71" s="414"/>
      <c r="AB71" s="414"/>
      <c r="AC71" s="414"/>
      <c r="AD71" s="414"/>
      <c r="AE71" s="414"/>
      <c r="AF71" s="414"/>
      <c r="AG71" s="414"/>
      <c r="AH71" s="414"/>
      <c r="AI71" s="414"/>
      <c r="AJ71" s="414"/>
      <c r="AK71" s="414"/>
      <c r="AL71" s="414"/>
      <c r="AM71" s="292"/>
    </row>
    <row r="72" spans="1:39" ht="30" outlineLevel="1">
      <c r="A72" s="522">
        <v>11</v>
      </c>
      <c r="B72" s="520" t="s">
        <v>104</v>
      </c>
      <c r="C72" s="291" t="s">
        <v>25</v>
      </c>
      <c r="D72" s="295">
        <v>59889</v>
      </c>
      <c r="E72" s="295">
        <v>59889</v>
      </c>
      <c r="F72" s="295">
        <v>59889</v>
      </c>
      <c r="G72" s="295">
        <v>59889</v>
      </c>
      <c r="H72" s="295">
        <v>59889</v>
      </c>
      <c r="I72" s="295">
        <v>59889</v>
      </c>
      <c r="J72" s="295">
        <v>59889</v>
      </c>
      <c r="K72" s="295">
        <v>39697</v>
      </c>
      <c r="L72" s="295">
        <v>39697</v>
      </c>
      <c r="M72" s="295">
        <v>31762</v>
      </c>
      <c r="N72" s="295">
        <v>12</v>
      </c>
      <c r="O72" s="295">
        <v>12</v>
      </c>
      <c r="P72" s="295">
        <v>12</v>
      </c>
      <c r="Q72" s="295">
        <v>12</v>
      </c>
      <c r="R72" s="295">
        <v>12</v>
      </c>
      <c r="S72" s="295">
        <v>12</v>
      </c>
      <c r="T72" s="295">
        <v>12</v>
      </c>
      <c r="U72" s="295">
        <v>12</v>
      </c>
      <c r="V72" s="295">
        <v>11</v>
      </c>
      <c r="W72" s="295">
        <v>11</v>
      </c>
      <c r="X72" s="295">
        <v>9</v>
      </c>
      <c r="Y72" s="426"/>
      <c r="Z72" s="410"/>
      <c r="AA72" s="410">
        <v>1</v>
      </c>
      <c r="AB72" s="410"/>
      <c r="AC72" s="410"/>
      <c r="AD72" s="410"/>
      <c r="AE72" s="410"/>
      <c r="AF72" s="415"/>
      <c r="AG72" s="415"/>
      <c r="AH72" s="415"/>
      <c r="AI72" s="415"/>
      <c r="AJ72" s="415"/>
      <c r="AK72" s="415"/>
      <c r="AL72" s="415"/>
      <c r="AM72" s="296">
        <f>SUM(Y72:AL72)</f>
        <v>1</v>
      </c>
    </row>
    <row r="73" spans="1:39" outlineLevel="1">
      <c r="B73" s="294" t="s">
        <v>267</v>
      </c>
      <c r="C73" s="291" t="s">
        <v>163</v>
      </c>
      <c r="D73" s="295"/>
      <c r="E73" s="295"/>
      <c r="F73" s="295"/>
      <c r="G73" s="295"/>
      <c r="H73" s="295"/>
      <c r="I73" s="295"/>
      <c r="J73" s="295"/>
      <c r="K73" s="295"/>
      <c r="L73" s="295"/>
      <c r="M73" s="295"/>
      <c r="N73" s="295">
        <f>N72</f>
        <v>12</v>
      </c>
      <c r="O73" s="295"/>
      <c r="P73" s="295"/>
      <c r="Q73" s="295"/>
      <c r="R73" s="295"/>
      <c r="S73" s="295"/>
      <c r="T73" s="295"/>
      <c r="U73" s="295"/>
      <c r="V73" s="295"/>
      <c r="W73" s="295"/>
      <c r="X73" s="295"/>
      <c r="Y73" s="411">
        <f>Y72</f>
        <v>0</v>
      </c>
      <c r="Z73" s="411">
        <f t="shared" ref="Z73" si="97">Z72</f>
        <v>0</v>
      </c>
      <c r="AA73" s="411">
        <f t="shared" ref="AA73" si="98">AA72</f>
        <v>1</v>
      </c>
      <c r="AB73" s="411">
        <f t="shared" ref="AB73" si="99">AB72</f>
        <v>0</v>
      </c>
      <c r="AC73" s="411">
        <f t="shared" ref="AC73" si="100">AC72</f>
        <v>0</v>
      </c>
      <c r="AD73" s="411">
        <f t="shared" ref="AD73" si="101">AD72</f>
        <v>0</v>
      </c>
      <c r="AE73" s="411">
        <f t="shared" ref="AE73" si="102">AE72</f>
        <v>0</v>
      </c>
      <c r="AF73" s="411">
        <f t="shared" ref="AF73" si="103">AF72</f>
        <v>0</v>
      </c>
      <c r="AG73" s="411">
        <f t="shared" ref="AG73" si="104">AG72</f>
        <v>0</v>
      </c>
      <c r="AH73" s="411">
        <f t="shared" ref="AH73" si="105">AH72</f>
        <v>0</v>
      </c>
      <c r="AI73" s="411">
        <f t="shared" ref="AI73" si="106">AI72</f>
        <v>0</v>
      </c>
      <c r="AJ73" s="411">
        <f t="shared" ref="AJ73" si="107">AJ72</f>
        <v>0</v>
      </c>
      <c r="AK73" s="411">
        <f t="shared" ref="AK73" si="108">AK72</f>
        <v>0</v>
      </c>
      <c r="AL73" s="411">
        <f t="shared" ref="AL73" si="109">AL72</f>
        <v>0</v>
      </c>
      <c r="AM73" s="297"/>
    </row>
    <row r="74" spans="1:39" outlineLevel="1">
      <c r="B74" s="315"/>
      <c r="C74" s="305"/>
      <c r="D74" s="291"/>
      <c r="E74" s="291"/>
      <c r="F74" s="291"/>
      <c r="G74" s="291"/>
      <c r="H74" s="291"/>
      <c r="I74" s="291"/>
      <c r="J74" s="291"/>
      <c r="K74" s="291"/>
      <c r="L74" s="291"/>
      <c r="M74" s="291"/>
      <c r="N74" s="291"/>
      <c r="O74" s="291"/>
      <c r="P74" s="291"/>
      <c r="Q74" s="291"/>
      <c r="R74" s="291"/>
      <c r="S74" s="291"/>
      <c r="T74" s="291"/>
      <c r="U74" s="291"/>
      <c r="V74" s="291"/>
      <c r="W74" s="291"/>
      <c r="X74" s="291"/>
      <c r="Y74" s="412"/>
      <c r="Z74" s="421"/>
      <c r="AA74" s="421"/>
      <c r="AB74" s="421"/>
      <c r="AC74" s="421"/>
      <c r="AD74" s="421"/>
      <c r="AE74" s="421"/>
      <c r="AF74" s="421"/>
      <c r="AG74" s="421"/>
      <c r="AH74" s="421"/>
      <c r="AI74" s="421"/>
      <c r="AJ74" s="421"/>
      <c r="AK74" s="421"/>
      <c r="AL74" s="421"/>
      <c r="AM74" s="306"/>
    </row>
    <row r="75" spans="1:39" ht="45" outlineLevel="1">
      <c r="A75" s="522">
        <v>12</v>
      </c>
      <c r="B75" s="520" t="s">
        <v>105</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0"/>
      <c r="Z75" s="410"/>
      <c r="AA75" s="410"/>
      <c r="AB75" s="410"/>
      <c r="AC75" s="410"/>
      <c r="AD75" s="410"/>
      <c r="AE75" s="410"/>
      <c r="AF75" s="415"/>
      <c r="AG75" s="415"/>
      <c r="AH75" s="415"/>
      <c r="AI75" s="415"/>
      <c r="AJ75" s="415"/>
      <c r="AK75" s="415"/>
      <c r="AL75" s="415"/>
      <c r="AM75" s="296">
        <f>SUM(Y75:AL75)</f>
        <v>0</v>
      </c>
    </row>
    <row r="76" spans="1:39" outlineLevel="1">
      <c r="B76" s="520" t="s">
        <v>267</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 t="shared" ref="Z76" si="110">Z75</f>
        <v>0</v>
      </c>
      <c r="AA76" s="411">
        <f t="shared" ref="AA76" si="111">AA75</f>
        <v>0</v>
      </c>
      <c r="AB76" s="411">
        <f t="shared" ref="AB76" si="112">AB75</f>
        <v>0</v>
      </c>
      <c r="AC76" s="411">
        <f t="shared" ref="AC76" si="113">AC75</f>
        <v>0</v>
      </c>
      <c r="AD76" s="411">
        <f t="shared" ref="AD76" si="114">AD75</f>
        <v>0</v>
      </c>
      <c r="AE76" s="411">
        <f t="shared" ref="AE76" si="115">AE75</f>
        <v>0</v>
      </c>
      <c r="AF76" s="411">
        <f t="shared" ref="AF76" si="116">AF75</f>
        <v>0</v>
      </c>
      <c r="AG76" s="411">
        <f t="shared" ref="AG76" si="117">AG75</f>
        <v>0</v>
      </c>
      <c r="AH76" s="411">
        <f t="shared" ref="AH76" si="118">AH75</f>
        <v>0</v>
      </c>
      <c r="AI76" s="411">
        <f t="shared" ref="AI76" si="119">AI75</f>
        <v>0</v>
      </c>
      <c r="AJ76" s="411">
        <f t="shared" ref="AJ76" si="120">AJ75</f>
        <v>0</v>
      </c>
      <c r="AK76" s="411">
        <f t="shared" ref="AK76" si="121">AK75</f>
        <v>0</v>
      </c>
      <c r="AL76" s="411">
        <f t="shared" ref="AL76" si="122">AL75</f>
        <v>0</v>
      </c>
      <c r="AM76" s="297"/>
    </row>
    <row r="77" spans="1:39" outlineLevel="1">
      <c r="B77" s="520"/>
      <c r="C77" s="305"/>
      <c r="D77" s="291"/>
      <c r="E77" s="291"/>
      <c r="F77" s="291"/>
      <c r="G77" s="291"/>
      <c r="H77" s="291"/>
      <c r="I77" s="291"/>
      <c r="J77" s="291"/>
      <c r="K77" s="291"/>
      <c r="L77" s="291"/>
      <c r="M77" s="291"/>
      <c r="N77" s="291"/>
      <c r="O77" s="291"/>
      <c r="P77" s="291"/>
      <c r="Q77" s="291"/>
      <c r="R77" s="291"/>
      <c r="S77" s="291"/>
      <c r="T77" s="291"/>
      <c r="U77" s="291"/>
      <c r="V77" s="291"/>
      <c r="W77" s="291"/>
      <c r="X77" s="291"/>
      <c r="Y77" s="422"/>
      <c r="Z77" s="422"/>
      <c r="AA77" s="412"/>
      <c r="AB77" s="412"/>
      <c r="AC77" s="412"/>
      <c r="AD77" s="412"/>
      <c r="AE77" s="412"/>
      <c r="AF77" s="412"/>
      <c r="AG77" s="412"/>
      <c r="AH77" s="412"/>
      <c r="AI77" s="412"/>
      <c r="AJ77" s="412"/>
      <c r="AK77" s="412"/>
      <c r="AL77" s="412"/>
      <c r="AM77" s="306"/>
    </row>
    <row r="78" spans="1:39" ht="30" outlineLevel="1">
      <c r="A78" s="522">
        <v>13</v>
      </c>
      <c r="B78" s="520" t="s">
        <v>106</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0"/>
      <c r="AA78" s="410"/>
      <c r="AB78" s="410"/>
      <c r="AC78" s="410"/>
      <c r="AD78" s="410"/>
      <c r="AE78" s="410"/>
      <c r="AF78" s="415"/>
      <c r="AG78" s="415"/>
      <c r="AH78" s="415"/>
      <c r="AI78" s="415"/>
      <c r="AJ78" s="415"/>
      <c r="AK78" s="415"/>
      <c r="AL78" s="415"/>
      <c r="AM78" s="296">
        <f>SUM(Y78:AL78)</f>
        <v>0</v>
      </c>
    </row>
    <row r="79" spans="1:39" outlineLevel="1">
      <c r="B79" s="520" t="s">
        <v>267</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 t="shared" ref="Z79:AL79" si="123">Z78</f>
        <v>0</v>
      </c>
      <c r="AA79" s="411">
        <f t="shared" si="123"/>
        <v>0</v>
      </c>
      <c r="AB79" s="411">
        <f t="shared" si="123"/>
        <v>0</v>
      </c>
      <c r="AC79" s="411">
        <f t="shared" si="123"/>
        <v>0</v>
      </c>
      <c r="AD79" s="411">
        <f t="shared" si="123"/>
        <v>0</v>
      </c>
      <c r="AE79" s="411">
        <f t="shared" si="123"/>
        <v>0</v>
      </c>
      <c r="AF79" s="411">
        <f t="shared" si="123"/>
        <v>0</v>
      </c>
      <c r="AG79" s="411">
        <f t="shared" si="123"/>
        <v>0</v>
      </c>
      <c r="AH79" s="411">
        <f t="shared" si="123"/>
        <v>0</v>
      </c>
      <c r="AI79" s="411">
        <f t="shared" si="123"/>
        <v>0</v>
      </c>
      <c r="AJ79" s="411">
        <f t="shared" si="123"/>
        <v>0</v>
      </c>
      <c r="AK79" s="411">
        <f t="shared" si="123"/>
        <v>0</v>
      </c>
      <c r="AL79" s="411">
        <f t="shared" si="123"/>
        <v>0</v>
      </c>
      <c r="AM79" s="306"/>
    </row>
    <row r="80" spans="1:39" outlineLevel="1">
      <c r="B80" s="520"/>
      <c r="C80" s="305"/>
      <c r="D80" s="291"/>
      <c r="E80" s="291"/>
      <c r="F80" s="291"/>
      <c r="G80" s="291"/>
      <c r="H80" s="291"/>
      <c r="I80" s="291"/>
      <c r="J80" s="291"/>
      <c r="K80" s="291"/>
      <c r="L80" s="291"/>
      <c r="M80" s="291"/>
      <c r="N80" s="291"/>
      <c r="O80" s="291"/>
      <c r="P80" s="291"/>
      <c r="Q80" s="291"/>
      <c r="R80" s="291"/>
      <c r="S80" s="291"/>
      <c r="T80" s="291"/>
      <c r="U80" s="291"/>
      <c r="V80" s="291"/>
      <c r="W80" s="291"/>
      <c r="X80" s="291"/>
      <c r="Y80" s="412"/>
      <c r="Z80" s="412"/>
      <c r="AA80" s="412"/>
      <c r="AB80" s="412"/>
      <c r="AC80" s="412"/>
      <c r="AD80" s="412"/>
      <c r="AE80" s="412"/>
      <c r="AF80" s="412"/>
      <c r="AG80" s="412"/>
      <c r="AH80" s="412"/>
      <c r="AI80" s="412"/>
      <c r="AJ80" s="412"/>
      <c r="AK80" s="412"/>
      <c r="AL80" s="412"/>
      <c r="AM80" s="306"/>
    </row>
    <row r="81" spans="1:40" ht="15.75" outlineLevel="1">
      <c r="B81" s="288" t="s">
        <v>107</v>
      </c>
      <c r="C81" s="289"/>
      <c r="D81" s="290"/>
      <c r="E81" s="290"/>
      <c r="F81" s="290"/>
      <c r="G81" s="290"/>
      <c r="H81" s="290"/>
      <c r="I81" s="290"/>
      <c r="J81" s="290"/>
      <c r="K81" s="290"/>
      <c r="L81" s="290"/>
      <c r="M81" s="290"/>
      <c r="N81" s="290"/>
      <c r="O81" s="290"/>
      <c r="P81" s="289"/>
      <c r="Q81" s="289"/>
      <c r="R81" s="289"/>
      <c r="S81" s="289"/>
      <c r="T81" s="289"/>
      <c r="U81" s="289"/>
      <c r="V81" s="289"/>
      <c r="W81" s="289"/>
      <c r="X81" s="289"/>
      <c r="Y81" s="414"/>
      <c r="Z81" s="414"/>
      <c r="AA81" s="414"/>
      <c r="AB81" s="414"/>
      <c r="AC81" s="414"/>
      <c r="AD81" s="414"/>
      <c r="AE81" s="414"/>
      <c r="AF81" s="414"/>
      <c r="AG81" s="414"/>
      <c r="AH81" s="414"/>
      <c r="AI81" s="414"/>
      <c r="AJ81" s="414"/>
      <c r="AK81" s="414"/>
      <c r="AL81" s="414"/>
      <c r="AM81" s="292"/>
    </row>
    <row r="82" spans="1:40" outlineLevel="1">
      <c r="A82" s="522">
        <v>14</v>
      </c>
      <c r="B82" s="315" t="s">
        <v>108</v>
      </c>
      <c r="C82" s="291" t="s">
        <v>25</v>
      </c>
      <c r="D82" s="295">
        <v>96218</v>
      </c>
      <c r="E82" s="295">
        <v>79527</v>
      </c>
      <c r="F82" s="295">
        <v>76398</v>
      </c>
      <c r="G82" s="295">
        <v>73269</v>
      </c>
      <c r="H82" s="295">
        <v>73269</v>
      </c>
      <c r="I82" s="295">
        <v>73269</v>
      </c>
      <c r="J82" s="295">
        <v>72286</v>
      </c>
      <c r="K82" s="295">
        <v>72286</v>
      </c>
      <c r="L82" s="295">
        <v>47308</v>
      </c>
      <c r="M82" s="295">
        <v>47169</v>
      </c>
      <c r="N82" s="295">
        <v>12</v>
      </c>
      <c r="O82" s="295">
        <v>9</v>
      </c>
      <c r="P82" s="295">
        <v>9</v>
      </c>
      <c r="Q82" s="295">
        <v>8</v>
      </c>
      <c r="R82" s="295">
        <v>8</v>
      </c>
      <c r="S82" s="295">
        <v>8</v>
      </c>
      <c r="T82" s="295">
        <v>8</v>
      </c>
      <c r="U82" s="295">
        <v>8</v>
      </c>
      <c r="V82" s="295">
        <v>8</v>
      </c>
      <c r="W82" s="295">
        <v>7</v>
      </c>
      <c r="X82" s="295">
        <v>7</v>
      </c>
      <c r="Y82" s="426">
        <v>1</v>
      </c>
      <c r="Z82" s="410"/>
      <c r="AA82" s="410"/>
      <c r="AB82" s="410"/>
      <c r="AC82" s="410"/>
      <c r="AD82" s="410"/>
      <c r="AE82" s="410"/>
      <c r="AF82" s="410"/>
      <c r="AG82" s="410"/>
      <c r="AH82" s="410"/>
      <c r="AI82" s="410"/>
      <c r="AJ82" s="410"/>
      <c r="AK82" s="410"/>
      <c r="AL82" s="410"/>
      <c r="AM82" s="296">
        <f>SUM(Y82:AL82)</f>
        <v>1</v>
      </c>
    </row>
    <row r="83" spans="1:40" outlineLevel="1">
      <c r="B83" s="294" t="s">
        <v>267</v>
      </c>
      <c r="C83" s="291" t="s">
        <v>163</v>
      </c>
      <c r="D83" s="295">
        <v>8670</v>
      </c>
      <c r="E83" s="295">
        <v>7345</v>
      </c>
      <c r="F83" s="295">
        <v>7084</v>
      </c>
      <c r="G83" s="295">
        <v>6824</v>
      </c>
      <c r="H83" s="295">
        <v>6824</v>
      </c>
      <c r="I83" s="295">
        <v>6824</v>
      </c>
      <c r="J83" s="295">
        <v>6766</v>
      </c>
      <c r="K83" s="295">
        <v>6766</v>
      </c>
      <c r="L83" s="295">
        <v>4807</v>
      </c>
      <c r="M83" s="295">
        <v>4807</v>
      </c>
      <c r="N83" s="295">
        <f>N82</f>
        <v>12</v>
      </c>
      <c r="O83" s="295">
        <v>1</v>
      </c>
      <c r="P83" s="295">
        <v>1</v>
      </c>
      <c r="Q83" s="295">
        <v>1</v>
      </c>
      <c r="R83" s="295">
        <v>1</v>
      </c>
      <c r="S83" s="295">
        <v>1</v>
      </c>
      <c r="T83" s="295">
        <v>1</v>
      </c>
      <c r="U83" s="295">
        <v>1</v>
      </c>
      <c r="V83" s="295">
        <v>1</v>
      </c>
      <c r="W83" s="295">
        <v>1</v>
      </c>
      <c r="X83" s="295">
        <v>1</v>
      </c>
      <c r="Y83" s="411">
        <f>Y82</f>
        <v>1</v>
      </c>
      <c r="Z83" s="411">
        <f t="shared" ref="Z83" si="124">Z82</f>
        <v>0</v>
      </c>
      <c r="AA83" s="411">
        <f t="shared" ref="AA83" si="125">AA82</f>
        <v>0</v>
      </c>
      <c r="AB83" s="411">
        <f t="shared" ref="AB83" si="126">AB82</f>
        <v>0</v>
      </c>
      <c r="AC83" s="411">
        <f t="shared" ref="AC83" si="127">AC82</f>
        <v>0</v>
      </c>
      <c r="AD83" s="411">
        <f>AD82</f>
        <v>0</v>
      </c>
      <c r="AE83" s="411">
        <f t="shared" ref="AE83" si="128">AE82</f>
        <v>0</v>
      </c>
      <c r="AF83" s="411">
        <f t="shared" ref="AF83" si="129">AF82</f>
        <v>0</v>
      </c>
      <c r="AG83" s="411">
        <f t="shared" ref="AG83" si="130">AG82</f>
        <v>0</v>
      </c>
      <c r="AH83" s="411">
        <f t="shared" ref="AH83" si="131">AH82</f>
        <v>0</v>
      </c>
      <c r="AI83" s="411">
        <f t="shared" ref="AI83" si="132">AI82</f>
        <v>0</v>
      </c>
      <c r="AJ83" s="411">
        <f t="shared" ref="AJ83" si="133">AJ82</f>
        <v>0</v>
      </c>
      <c r="AK83" s="411">
        <f t="shared" ref="AK83" si="134">AK82</f>
        <v>0</v>
      </c>
      <c r="AL83" s="411">
        <f t="shared" ref="AL83" si="135">AL82</f>
        <v>0</v>
      </c>
      <c r="AM83" s="297"/>
    </row>
    <row r="84" spans="1:40" s="515" customFormat="1" outlineLevel="1">
      <c r="A84" s="523"/>
      <c r="B84" s="294"/>
      <c r="C84" s="291"/>
      <c r="D84" s="291"/>
      <c r="E84" s="291"/>
      <c r="F84" s="291"/>
      <c r="G84" s="291"/>
      <c r="H84" s="291"/>
      <c r="I84" s="291"/>
      <c r="J84" s="291"/>
      <c r="K84" s="291"/>
      <c r="L84" s="291"/>
      <c r="M84" s="291"/>
      <c r="N84" s="468"/>
      <c r="O84" s="291"/>
      <c r="P84" s="291"/>
      <c r="Q84" s="291"/>
      <c r="R84" s="291"/>
      <c r="S84" s="291"/>
      <c r="T84" s="291"/>
      <c r="U84" s="291"/>
      <c r="V84" s="291"/>
      <c r="W84" s="291"/>
      <c r="X84" s="291"/>
      <c r="Y84" s="411"/>
      <c r="Z84" s="411"/>
      <c r="AA84" s="411"/>
      <c r="AB84" s="411"/>
      <c r="AC84" s="411"/>
      <c r="AD84" s="411"/>
      <c r="AE84" s="411"/>
      <c r="AF84" s="411"/>
      <c r="AG84" s="411"/>
      <c r="AH84" s="411"/>
      <c r="AI84" s="411"/>
      <c r="AJ84" s="411"/>
      <c r="AK84" s="411"/>
      <c r="AL84" s="411"/>
      <c r="AM84" s="516"/>
      <c r="AN84" s="630"/>
    </row>
    <row r="85" spans="1:40" s="309" customFormat="1" ht="15.75" outlineLevel="1">
      <c r="A85" s="523"/>
      <c r="B85" s="288" t="s">
        <v>489</v>
      </c>
      <c r="C85" s="291"/>
      <c r="D85" s="291"/>
      <c r="E85" s="291"/>
      <c r="F85" s="291"/>
      <c r="G85" s="291"/>
      <c r="H85" s="291"/>
      <c r="I85" s="291"/>
      <c r="J85" s="291"/>
      <c r="K85" s="291"/>
      <c r="L85" s="291"/>
      <c r="M85" s="291"/>
      <c r="N85" s="291"/>
      <c r="O85" s="291"/>
      <c r="P85" s="291"/>
      <c r="Q85" s="291"/>
      <c r="R85" s="291"/>
      <c r="S85" s="291"/>
      <c r="T85" s="291"/>
      <c r="U85" s="291"/>
      <c r="V85" s="291"/>
      <c r="W85" s="291"/>
      <c r="X85" s="291"/>
      <c r="Y85" s="412"/>
      <c r="Z85" s="412"/>
      <c r="AA85" s="412"/>
      <c r="AB85" s="412"/>
      <c r="AC85" s="412"/>
      <c r="AD85" s="412"/>
      <c r="AE85" s="416"/>
      <c r="AF85" s="416"/>
      <c r="AG85" s="416"/>
      <c r="AH85" s="416"/>
      <c r="AI85" s="416"/>
      <c r="AJ85" s="416"/>
      <c r="AK85" s="416"/>
      <c r="AL85" s="416"/>
      <c r="AM85" s="517"/>
      <c r="AN85" s="631"/>
    </row>
    <row r="86" spans="1:40" outlineLevel="1">
      <c r="A86" s="522">
        <v>15</v>
      </c>
      <c r="B86" s="294" t="s">
        <v>494</v>
      </c>
      <c r="C86" s="291" t="s">
        <v>25</v>
      </c>
      <c r="D86" s="295"/>
      <c r="E86" s="295"/>
      <c r="F86" s="295"/>
      <c r="G86" s="295"/>
      <c r="H86" s="295"/>
      <c r="I86" s="295"/>
      <c r="J86" s="295"/>
      <c r="K86" s="295"/>
      <c r="L86" s="295"/>
      <c r="M86" s="295"/>
      <c r="N86" s="295">
        <v>0</v>
      </c>
      <c r="O86" s="295"/>
      <c r="P86" s="295"/>
      <c r="Q86" s="295"/>
      <c r="R86" s="295"/>
      <c r="S86" s="295"/>
      <c r="T86" s="295"/>
      <c r="U86" s="295"/>
      <c r="V86" s="295"/>
      <c r="W86" s="295"/>
      <c r="X86" s="295"/>
      <c r="Y86" s="410"/>
      <c r="Z86" s="410"/>
      <c r="AA86" s="410"/>
      <c r="AB86" s="410"/>
      <c r="AC86" s="410"/>
      <c r="AD86" s="410"/>
      <c r="AE86" s="410"/>
      <c r="AF86" s="410"/>
      <c r="AG86" s="410"/>
      <c r="AH86" s="410"/>
      <c r="AI86" s="410"/>
      <c r="AJ86" s="410"/>
      <c r="AK86" s="410"/>
      <c r="AL86" s="410"/>
      <c r="AM86" s="296">
        <f>SUM(Y86:AL86)</f>
        <v>0</v>
      </c>
    </row>
    <row r="87" spans="1:40" outlineLevel="1">
      <c r="B87" s="294" t="s">
        <v>267</v>
      </c>
      <c r="C87" s="291" t="s">
        <v>163</v>
      </c>
      <c r="D87" s="295"/>
      <c r="E87" s="295"/>
      <c r="F87" s="295"/>
      <c r="G87" s="295"/>
      <c r="H87" s="295"/>
      <c r="I87" s="295"/>
      <c r="J87" s="295"/>
      <c r="K87" s="295"/>
      <c r="L87" s="295"/>
      <c r="M87" s="295"/>
      <c r="N87" s="295">
        <f>N86</f>
        <v>0</v>
      </c>
      <c r="O87" s="295"/>
      <c r="P87" s="295"/>
      <c r="Q87" s="295"/>
      <c r="R87" s="295"/>
      <c r="S87" s="295"/>
      <c r="T87" s="295"/>
      <c r="U87" s="295"/>
      <c r="V87" s="295"/>
      <c r="W87" s="295"/>
      <c r="X87" s="295"/>
      <c r="Y87" s="411">
        <f>Y86</f>
        <v>0</v>
      </c>
      <c r="Z87" s="411">
        <f t="shared" ref="Z87:AC87" si="136">Z86</f>
        <v>0</v>
      </c>
      <c r="AA87" s="411">
        <f t="shared" si="136"/>
        <v>0</v>
      </c>
      <c r="AB87" s="411">
        <f t="shared" si="136"/>
        <v>0</v>
      </c>
      <c r="AC87" s="411">
        <f t="shared" si="136"/>
        <v>0</v>
      </c>
      <c r="AD87" s="411">
        <f>AD86</f>
        <v>0</v>
      </c>
      <c r="AE87" s="411">
        <f t="shared" ref="AE87:AL87" si="137">AE86</f>
        <v>0</v>
      </c>
      <c r="AF87" s="411">
        <f t="shared" si="137"/>
        <v>0</v>
      </c>
      <c r="AG87" s="411">
        <f t="shared" si="137"/>
        <v>0</v>
      </c>
      <c r="AH87" s="411">
        <f t="shared" si="137"/>
        <v>0</v>
      </c>
      <c r="AI87" s="411">
        <f t="shared" si="137"/>
        <v>0</v>
      </c>
      <c r="AJ87" s="411">
        <f t="shared" si="137"/>
        <v>0</v>
      </c>
      <c r="AK87" s="411">
        <f t="shared" si="137"/>
        <v>0</v>
      </c>
      <c r="AL87" s="411">
        <f t="shared" si="137"/>
        <v>0</v>
      </c>
      <c r="AM87" s="297"/>
    </row>
    <row r="88" spans="1:40" outlineLevel="1">
      <c r="B88" s="315"/>
      <c r="C88" s="305"/>
      <c r="D88" s="291"/>
      <c r="E88" s="291"/>
      <c r="F88" s="291"/>
      <c r="G88" s="291"/>
      <c r="H88" s="291"/>
      <c r="I88" s="291"/>
      <c r="J88" s="291"/>
      <c r="K88" s="291"/>
      <c r="L88" s="291"/>
      <c r="M88" s="291"/>
      <c r="N88" s="291"/>
      <c r="O88" s="291"/>
      <c r="P88" s="291"/>
      <c r="Q88" s="291"/>
      <c r="R88" s="291"/>
      <c r="S88" s="291"/>
      <c r="T88" s="291"/>
      <c r="U88" s="291"/>
      <c r="V88" s="291"/>
      <c r="W88" s="291"/>
      <c r="X88" s="291"/>
      <c r="Y88" s="412"/>
      <c r="Z88" s="412"/>
      <c r="AA88" s="412"/>
      <c r="AB88" s="412"/>
      <c r="AC88" s="412"/>
      <c r="AD88" s="412"/>
      <c r="AE88" s="412"/>
      <c r="AF88" s="412"/>
      <c r="AG88" s="412"/>
      <c r="AH88" s="412"/>
      <c r="AI88" s="412"/>
      <c r="AJ88" s="412"/>
      <c r="AK88" s="412"/>
      <c r="AL88" s="412"/>
      <c r="AM88" s="306"/>
    </row>
    <row r="89" spans="1:40" s="283" customFormat="1" outlineLevel="1">
      <c r="A89" s="522">
        <v>16</v>
      </c>
      <c r="B89" s="324" t="s">
        <v>490</v>
      </c>
      <c r="C89" s="291" t="s">
        <v>25</v>
      </c>
      <c r="D89" s="295"/>
      <c r="E89" s="295"/>
      <c r="F89" s="295"/>
      <c r="G89" s="295"/>
      <c r="H89" s="295"/>
      <c r="I89" s="295"/>
      <c r="J89" s="295"/>
      <c r="K89" s="295"/>
      <c r="L89" s="295"/>
      <c r="M89" s="295"/>
      <c r="N89" s="295">
        <v>0</v>
      </c>
      <c r="O89" s="295"/>
      <c r="P89" s="295"/>
      <c r="Q89" s="295"/>
      <c r="R89" s="295"/>
      <c r="S89" s="295"/>
      <c r="T89" s="295"/>
      <c r="U89" s="295"/>
      <c r="V89" s="295"/>
      <c r="W89" s="295"/>
      <c r="X89" s="295"/>
      <c r="Y89" s="410"/>
      <c r="Z89" s="410"/>
      <c r="AA89" s="410"/>
      <c r="AB89" s="410"/>
      <c r="AC89" s="410"/>
      <c r="AD89" s="410"/>
      <c r="AE89" s="410"/>
      <c r="AF89" s="410"/>
      <c r="AG89" s="410"/>
      <c r="AH89" s="410"/>
      <c r="AI89" s="410"/>
      <c r="AJ89" s="410"/>
      <c r="AK89" s="410"/>
      <c r="AL89" s="410"/>
      <c r="AM89" s="296">
        <f>SUM(Y89:AL89)</f>
        <v>0</v>
      </c>
    </row>
    <row r="90" spans="1:40" s="283" customFormat="1" outlineLevel="1">
      <c r="A90" s="522"/>
      <c r="B90" s="324" t="s">
        <v>267</v>
      </c>
      <c r="C90" s="291" t="s">
        <v>163</v>
      </c>
      <c r="D90" s="295"/>
      <c r="E90" s="295"/>
      <c r="F90" s="295"/>
      <c r="G90" s="295"/>
      <c r="H90" s="295"/>
      <c r="I90" s="295"/>
      <c r="J90" s="295"/>
      <c r="K90" s="295"/>
      <c r="L90" s="295"/>
      <c r="M90" s="295"/>
      <c r="N90" s="295">
        <f>N89</f>
        <v>0</v>
      </c>
      <c r="O90" s="295"/>
      <c r="P90" s="295"/>
      <c r="Q90" s="295"/>
      <c r="R90" s="295"/>
      <c r="S90" s="295"/>
      <c r="T90" s="295"/>
      <c r="U90" s="295"/>
      <c r="V90" s="295"/>
      <c r="W90" s="295"/>
      <c r="X90" s="295"/>
      <c r="Y90" s="411">
        <f>Y89</f>
        <v>0</v>
      </c>
      <c r="Z90" s="411">
        <f t="shared" ref="Z90:AC90" si="138">Z89</f>
        <v>0</v>
      </c>
      <c r="AA90" s="411">
        <f t="shared" si="138"/>
        <v>0</v>
      </c>
      <c r="AB90" s="411">
        <f t="shared" si="138"/>
        <v>0</v>
      </c>
      <c r="AC90" s="411">
        <f t="shared" si="138"/>
        <v>0</v>
      </c>
      <c r="AD90" s="411">
        <f>AD89</f>
        <v>0</v>
      </c>
      <c r="AE90" s="411">
        <f t="shared" ref="AE90:AL90" si="139">AE89</f>
        <v>0</v>
      </c>
      <c r="AF90" s="411">
        <f t="shared" si="139"/>
        <v>0</v>
      </c>
      <c r="AG90" s="411">
        <f t="shared" si="139"/>
        <v>0</v>
      </c>
      <c r="AH90" s="411">
        <f t="shared" si="139"/>
        <v>0</v>
      </c>
      <c r="AI90" s="411">
        <f t="shared" si="139"/>
        <v>0</v>
      </c>
      <c r="AJ90" s="411">
        <f t="shared" si="139"/>
        <v>0</v>
      </c>
      <c r="AK90" s="411">
        <f t="shared" si="139"/>
        <v>0</v>
      </c>
      <c r="AL90" s="411">
        <f t="shared" si="139"/>
        <v>0</v>
      </c>
      <c r="AM90" s="297"/>
    </row>
    <row r="91" spans="1:40" s="283" customFormat="1" outlineLevel="1">
      <c r="A91" s="522"/>
      <c r="B91" s="324"/>
      <c r="C91" s="291"/>
      <c r="D91" s="291"/>
      <c r="E91" s="291"/>
      <c r="F91" s="291"/>
      <c r="G91" s="291"/>
      <c r="H91" s="291"/>
      <c r="I91" s="291"/>
      <c r="J91" s="291"/>
      <c r="K91" s="291"/>
      <c r="L91" s="291"/>
      <c r="M91" s="291"/>
      <c r="N91" s="291"/>
      <c r="O91" s="291"/>
      <c r="P91" s="291"/>
      <c r="Q91" s="291"/>
      <c r="R91" s="291"/>
      <c r="S91" s="291"/>
      <c r="T91" s="291"/>
      <c r="U91" s="291"/>
      <c r="V91" s="291"/>
      <c r="W91" s="291"/>
      <c r="X91" s="291"/>
      <c r="Y91" s="412"/>
      <c r="Z91" s="412"/>
      <c r="AA91" s="412"/>
      <c r="AB91" s="412"/>
      <c r="AC91" s="412"/>
      <c r="AD91" s="412"/>
      <c r="AE91" s="416"/>
      <c r="AF91" s="416"/>
      <c r="AG91" s="416"/>
      <c r="AH91" s="416"/>
      <c r="AI91" s="416"/>
      <c r="AJ91" s="416"/>
      <c r="AK91" s="416"/>
      <c r="AL91" s="416"/>
      <c r="AM91" s="313"/>
    </row>
    <row r="92" spans="1:40" ht="15.75" outlineLevel="1">
      <c r="B92" s="519" t="s">
        <v>495</v>
      </c>
      <c r="C92" s="320"/>
      <c r="D92" s="290"/>
      <c r="E92" s="289"/>
      <c r="F92" s="289"/>
      <c r="G92" s="289"/>
      <c r="H92" s="289"/>
      <c r="I92" s="289"/>
      <c r="J92" s="289"/>
      <c r="K92" s="289"/>
      <c r="L92" s="289"/>
      <c r="M92" s="289"/>
      <c r="N92" s="290"/>
      <c r="O92" s="289"/>
      <c r="P92" s="289"/>
      <c r="Q92" s="289"/>
      <c r="R92" s="289"/>
      <c r="S92" s="289"/>
      <c r="T92" s="289"/>
      <c r="U92" s="289"/>
      <c r="V92" s="289"/>
      <c r="W92" s="289"/>
      <c r="X92" s="289"/>
      <c r="Y92" s="414"/>
      <c r="Z92" s="414"/>
      <c r="AA92" s="414"/>
      <c r="AB92" s="414"/>
      <c r="AC92" s="414"/>
      <c r="AD92" s="414"/>
      <c r="AE92" s="414"/>
      <c r="AF92" s="414"/>
      <c r="AG92" s="414"/>
      <c r="AH92" s="414"/>
      <c r="AI92" s="414"/>
      <c r="AJ92" s="414"/>
      <c r="AK92" s="414"/>
      <c r="AL92" s="414"/>
      <c r="AM92" s="292"/>
    </row>
    <row r="93" spans="1:40" outlineLevel="1">
      <c r="A93" s="522">
        <v>17</v>
      </c>
      <c r="B93" s="520" t="s">
        <v>112</v>
      </c>
      <c r="C93" s="291" t="s">
        <v>25</v>
      </c>
      <c r="D93" s="295"/>
      <c r="E93" s="295"/>
      <c r="F93" s="295"/>
      <c r="G93" s="295"/>
      <c r="H93" s="295"/>
      <c r="I93" s="295"/>
      <c r="J93" s="295"/>
      <c r="K93" s="295"/>
      <c r="L93" s="295"/>
      <c r="M93" s="295"/>
      <c r="N93" s="295">
        <v>12</v>
      </c>
      <c r="O93" s="295"/>
      <c r="P93" s="295"/>
      <c r="Q93" s="295"/>
      <c r="R93" s="295"/>
      <c r="S93" s="295"/>
      <c r="T93" s="295"/>
      <c r="U93" s="295"/>
      <c r="V93" s="295"/>
      <c r="W93" s="295"/>
      <c r="X93" s="295"/>
      <c r="Y93" s="426"/>
      <c r="Z93" s="410"/>
      <c r="AA93" s="410"/>
      <c r="AB93" s="410"/>
      <c r="AC93" s="410"/>
      <c r="AD93" s="410"/>
      <c r="AE93" s="410"/>
      <c r="AF93" s="415"/>
      <c r="AG93" s="415"/>
      <c r="AH93" s="415"/>
      <c r="AI93" s="415"/>
      <c r="AJ93" s="415"/>
      <c r="AK93" s="415"/>
      <c r="AL93" s="415"/>
      <c r="AM93" s="296">
        <f>SUM(Y93:AL93)</f>
        <v>0</v>
      </c>
    </row>
    <row r="94" spans="1:40" outlineLevel="1">
      <c r="B94" s="294" t="s">
        <v>267</v>
      </c>
      <c r="C94" s="291" t="s">
        <v>163</v>
      </c>
      <c r="D94" s="295"/>
      <c r="E94" s="295"/>
      <c r="F94" s="295"/>
      <c r="G94" s="295"/>
      <c r="H94" s="295"/>
      <c r="I94" s="295"/>
      <c r="J94" s="295"/>
      <c r="K94" s="295"/>
      <c r="L94" s="295"/>
      <c r="M94" s="295"/>
      <c r="N94" s="295">
        <f>N93</f>
        <v>12</v>
      </c>
      <c r="O94" s="295"/>
      <c r="P94" s="295"/>
      <c r="Q94" s="295"/>
      <c r="R94" s="295"/>
      <c r="S94" s="295"/>
      <c r="T94" s="295"/>
      <c r="U94" s="295"/>
      <c r="V94" s="295"/>
      <c r="W94" s="295"/>
      <c r="X94" s="295"/>
      <c r="Y94" s="411">
        <f>Y93</f>
        <v>0</v>
      </c>
      <c r="Z94" s="411">
        <f t="shared" ref="Z94:AL94" si="140">Z93</f>
        <v>0</v>
      </c>
      <c r="AA94" s="411">
        <f t="shared" si="140"/>
        <v>0</v>
      </c>
      <c r="AB94" s="411">
        <f t="shared" si="140"/>
        <v>0</v>
      </c>
      <c r="AC94" s="411">
        <f t="shared" si="140"/>
        <v>0</v>
      </c>
      <c r="AD94" s="411">
        <f t="shared" si="140"/>
        <v>0</v>
      </c>
      <c r="AE94" s="411">
        <f t="shared" si="140"/>
        <v>0</v>
      </c>
      <c r="AF94" s="411">
        <f t="shared" si="140"/>
        <v>0</v>
      </c>
      <c r="AG94" s="411">
        <f t="shared" si="140"/>
        <v>0</v>
      </c>
      <c r="AH94" s="411">
        <f t="shared" si="140"/>
        <v>0</v>
      </c>
      <c r="AI94" s="411">
        <f t="shared" si="140"/>
        <v>0</v>
      </c>
      <c r="AJ94" s="411">
        <f t="shared" si="140"/>
        <v>0</v>
      </c>
      <c r="AK94" s="411">
        <f t="shared" si="140"/>
        <v>0</v>
      </c>
      <c r="AL94" s="411">
        <f t="shared" si="140"/>
        <v>0</v>
      </c>
      <c r="AM94" s="306"/>
    </row>
    <row r="95" spans="1:40" outlineLevel="1">
      <c r="B95" s="294"/>
      <c r="C95" s="291"/>
      <c r="D95" s="291"/>
      <c r="E95" s="291"/>
      <c r="F95" s="291"/>
      <c r="G95" s="291"/>
      <c r="H95" s="291"/>
      <c r="I95" s="291"/>
      <c r="J95" s="291"/>
      <c r="K95" s="291"/>
      <c r="L95" s="291"/>
      <c r="M95" s="291"/>
      <c r="N95" s="291"/>
      <c r="O95" s="291"/>
      <c r="P95" s="291"/>
      <c r="Q95" s="291"/>
      <c r="R95" s="291"/>
      <c r="S95" s="291"/>
      <c r="T95" s="291"/>
      <c r="U95" s="291"/>
      <c r="V95" s="291"/>
      <c r="W95" s="291"/>
      <c r="X95" s="291"/>
      <c r="Y95" s="422"/>
      <c r="Z95" s="425"/>
      <c r="AA95" s="425"/>
      <c r="AB95" s="425"/>
      <c r="AC95" s="425"/>
      <c r="AD95" s="425"/>
      <c r="AE95" s="425"/>
      <c r="AF95" s="425"/>
      <c r="AG95" s="425"/>
      <c r="AH95" s="425"/>
      <c r="AI95" s="425"/>
      <c r="AJ95" s="425"/>
      <c r="AK95" s="425"/>
      <c r="AL95" s="425"/>
      <c r="AM95" s="306"/>
    </row>
    <row r="96" spans="1:40" outlineLevel="1">
      <c r="A96" s="522">
        <v>18</v>
      </c>
      <c r="B96" s="520" t="s">
        <v>109</v>
      </c>
      <c r="C96" s="291" t="s">
        <v>25</v>
      </c>
      <c r="D96" s="295"/>
      <c r="E96" s="295"/>
      <c r="F96" s="295"/>
      <c r="G96" s="295"/>
      <c r="H96" s="295"/>
      <c r="I96" s="295"/>
      <c r="J96" s="295"/>
      <c r="K96" s="295"/>
      <c r="L96" s="295"/>
      <c r="M96" s="295"/>
      <c r="N96" s="295">
        <v>12</v>
      </c>
      <c r="O96" s="295"/>
      <c r="P96" s="295"/>
      <c r="Q96" s="295"/>
      <c r="R96" s="295"/>
      <c r="S96" s="295"/>
      <c r="T96" s="295"/>
      <c r="U96" s="295"/>
      <c r="V96" s="295"/>
      <c r="W96" s="295"/>
      <c r="X96" s="295"/>
      <c r="Y96" s="426"/>
      <c r="Z96" s="410"/>
      <c r="AA96" s="410"/>
      <c r="AB96" s="410"/>
      <c r="AC96" s="410"/>
      <c r="AD96" s="410"/>
      <c r="AE96" s="410"/>
      <c r="AF96" s="415"/>
      <c r="AG96" s="415"/>
      <c r="AH96" s="415"/>
      <c r="AI96" s="415"/>
      <c r="AJ96" s="415"/>
      <c r="AK96" s="415"/>
      <c r="AL96" s="415"/>
      <c r="AM96" s="296">
        <f>SUM(Y96:AL96)</f>
        <v>0</v>
      </c>
    </row>
    <row r="97" spans="1:39" outlineLevel="1">
      <c r="B97" s="294" t="s">
        <v>267</v>
      </c>
      <c r="C97" s="291" t="s">
        <v>163</v>
      </c>
      <c r="D97" s="295"/>
      <c r="E97" s="295"/>
      <c r="F97" s="295"/>
      <c r="G97" s="295"/>
      <c r="H97" s="295"/>
      <c r="I97" s="295"/>
      <c r="J97" s="295"/>
      <c r="K97" s="295"/>
      <c r="L97" s="295"/>
      <c r="M97" s="295"/>
      <c r="N97" s="295">
        <f>N96</f>
        <v>12</v>
      </c>
      <c r="O97" s="295"/>
      <c r="P97" s="295"/>
      <c r="Q97" s="295"/>
      <c r="R97" s="295"/>
      <c r="S97" s="295"/>
      <c r="T97" s="295"/>
      <c r="U97" s="295"/>
      <c r="V97" s="295"/>
      <c r="W97" s="295"/>
      <c r="X97" s="295"/>
      <c r="Y97" s="411">
        <f>Y96</f>
        <v>0</v>
      </c>
      <c r="Z97" s="411">
        <f t="shared" ref="Z97" si="141">Z96</f>
        <v>0</v>
      </c>
      <c r="AA97" s="411">
        <f t="shared" ref="AA97" si="142">AA96</f>
        <v>0</v>
      </c>
      <c r="AB97" s="411">
        <f t="shared" ref="AB97" si="143">AB96</f>
        <v>0</v>
      </c>
      <c r="AC97" s="411">
        <f t="shared" ref="AC97" si="144">AC96</f>
        <v>0</v>
      </c>
      <c r="AD97" s="411">
        <f t="shared" ref="AD97" si="145">AD96</f>
        <v>0</v>
      </c>
      <c r="AE97" s="411">
        <f t="shared" ref="AE97" si="146">AE96</f>
        <v>0</v>
      </c>
      <c r="AF97" s="411">
        <f t="shared" ref="AF97" si="147">AF96</f>
        <v>0</v>
      </c>
      <c r="AG97" s="411">
        <f t="shared" ref="AG97" si="148">AG96</f>
        <v>0</v>
      </c>
      <c r="AH97" s="411">
        <f t="shared" ref="AH97" si="149">AH96</f>
        <v>0</v>
      </c>
      <c r="AI97" s="411">
        <f t="shared" ref="AI97" si="150">AI96</f>
        <v>0</v>
      </c>
      <c r="AJ97" s="411">
        <f t="shared" ref="AJ97" si="151">AJ96</f>
        <v>0</v>
      </c>
      <c r="AK97" s="411">
        <f t="shared" ref="AK97" si="152">AK96</f>
        <v>0</v>
      </c>
      <c r="AL97" s="411">
        <f t="shared" ref="AL97" si="153">AL96</f>
        <v>0</v>
      </c>
      <c r="AM97" s="306"/>
    </row>
    <row r="98" spans="1:39" outlineLevel="1">
      <c r="B98" s="322"/>
      <c r="C98" s="291"/>
      <c r="D98" s="291"/>
      <c r="E98" s="291"/>
      <c r="F98" s="291"/>
      <c r="G98" s="291"/>
      <c r="H98" s="291"/>
      <c r="I98" s="291"/>
      <c r="J98" s="291"/>
      <c r="K98" s="291"/>
      <c r="L98" s="291"/>
      <c r="M98" s="291"/>
      <c r="N98" s="291"/>
      <c r="O98" s="291"/>
      <c r="P98" s="291"/>
      <c r="Q98" s="291"/>
      <c r="R98" s="291"/>
      <c r="S98" s="291"/>
      <c r="T98" s="291"/>
      <c r="U98" s="291"/>
      <c r="V98" s="291"/>
      <c r="W98" s="291"/>
      <c r="X98" s="291"/>
      <c r="Y98" s="423"/>
      <c r="Z98" s="424"/>
      <c r="AA98" s="424"/>
      <c r="AB98" s="424"/>
      <c r="AC98" s="424"/>
      <c r="AD98" s="424"/>
      <c r="AE98" s="424"/>
      <c r="AF98" s="424"/>
      <c r="AG98" s="424"/>
      <c r="AH98" s="424"/>
      <c r="AI98" s="424"/>
      <c r="AJ98" s="424"/>
      <c r="AK98" s="424"/>
      <c r="AL98" s="424"/>
      <c r="AM98" s="297"/>
    </row>
    <row r="99" spans="1:39" outlineLevel="1">
      <c r="A99" s="522">
        <v>19</v>
      </c>
      <c r="B99" s="520" t="s">
        <v>111</v>
      </c>
      <c r="C99" s="291" t="s">
        <v>25</v>
      </c>
      <c r="D99" s="295"/>
      <c r="E99" s="295"/>
      <c r="F99" s="295"/>
      <c r="G99" s="295"/>
      <c r="H99" s="295"/>
      <c r="I99" s="295"/>
      <c r="J99" s="295"/>
      <c r="K99" s="295"/>
      <c r="L99" s="295"/>
      <c r="M99" s="295"/>
      <c r="N99" s="295">
        <v>12</v>
      </c>
      <c r="O99" s="295"/>
      <c r="P99" s="295"/>
      <c r="Q99" s="295"/>
      <c r="R99" s="295"/>
      <c r="S99" s="295"/>
      <c r="T99" s="295"/>
      <c r="U99" s="295"/>
      <c r="V99" s="295"/>
      <c r="W99" s="295"/>
      <c r="X99" s="295"/>
      <c r="Y99" s="426"/>
      <c r="Z99" s="410"/>
      <c r="AA99" s="410"/>
      <c r="AB99" s="410"/>
      <c r="AC99" s="410"/>
      <c r="AD99" s="410"/>
      <c r="AE99" s="410"/>
      <c r="AF99" s="415"/>
      <c r="AG99" s="415"/>
      <c r="AH99" s="415"/>
      <c r="AI99" s="415"/>
      <c r="AJ99" s="415"/>
      <c r="AK99" s="415"/>
      <c r="AL99" s="415"/>
      <c r="AM99" s="296">
        <f>SUM(Y99:AL99)</f>
        <v>0</v>
      </c>
    </row>
    <row r="100" spans="1:39" outlineLevel="1">
      <c r="B100" s="294" t="s">
        <v>267</v>
      </c>
      <c r="C100" s="291" t="s">
        <v>163</v>
      </c>
      <c r="D100" s="295"/>
      <c r="E100" s="295"/>
      <c r="F100" s="295"/>
      <c r="G100" s="295"/>
      <c r="H100" s="295"/>
      <c r="I100" s="295"/>
      <c r="J100" s="295"/>
      <c r="K100" s="295"/>
      <c r="L100" s="295"/>
      <c r="M100" s="295"/>
      <c r="N100" s="295">
        <f>N99</f>
        <v>12</v>
      </c>
      <c r="O100" s="295"/>
      <c r="P100" s="295"/>
      <c r="Q100" s="295"/>
      <c r="R100" s="295"/>
      <c r="S100" s="295"/>
      <c r="T100" s="295"/>
      <c r="U100" s="295"/>
      <c r="V100" s="295"/>
      <c r="W100" s="295"/>
      <c r="X100" s="295"/>
      <c r="Y100" s="411">
        <f>Y99</f>
        <v>0</v>
      </c>
      <c r="Z100" s="411">
        <f t="shared" ref="Z100:AL100" si="154">Z99</f>
        <v>0</v>
      </c>
      <c r="AA100" s="411">
        <f t="shared" si="154"/>
        <v>0</v>
      </c>
      <c r="AB100" s="411">
        <f t="shared" si="154"/>
        <v>0</v>
      </c>
      <c r="AC100" s="411">
        <f t="shared" si="154"/>
        <v>0</v>
      </c>
      <c r="AD100" s="411">
        <f t="shared" si="154"/>
        <v>0</v>
      </c>
      <c r="AE100" s="411">
        <f t="shared" si="154"/>
        <v>0</v>
      </c>
      <c r="AF100" s="411">
        <f t="shared" si="154"/>
        <v>0</v>
      </c>
      <c r="AG100" s="411">
        <f t="shared" si="154"/>
        <v>0</v>
      </c>
      <c r="AH100" s="411">
        <f t="shared" si="154"/>
        <v>0</v>
      </c>
      <c r="AI100" s="411">
        <f t="shared" si="154"/>
        <v>0</v>
      </c>
      <c r="AJ100" s="411">
        <f t="shared" si="154"/>
        <v>0</v>
      </c>
      <c r="AK100" s="411">
        <f t="shared" si="154"/>
        <v>0</v>
      </c>
      <c r="AL100" s="411">
        <f t="shared" si="154"/>
        <v>0</v>
      </c>
      <c r="AM100" s="297"/>
    </row>
    <row r="101" spans="1:39" outlineLevel="1">
      <c r="B101" s="322"/>
      <c r="C101" s="291"/>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412"/>
      <c r="Z101" s="412"/>
      <c r="AA101" s="412"/>
      <c r="AB101" s="412"/>
      <c r="AC101" s="412"/>
      <c r="AD101" s="412"/>
      <c r="AE101" s="412"/>
      <c r="AF101" s="412"/>
      <c r="AG101" s="412"/>
      <c r="AH101" s="412"/>
      <c r="AI101" s="412"/>
      <c r="AJ101" s="412"/>
      <c r="AK101" s="412"/>
      <c r="AL101" s="412"/>
      <c r="AM101" s="306"/>
    </row>
    <row r="102" spans="1:39" outlineLevel="1">
      <c r="A102" s="522">
        <v>20</v>
      </c>
      <c r="B102" s="520" t="s">
        <v>110</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26"/>
      <c r="Z102" s="410"/>
      <c r="AA102" s="410"/>
      <c r="AB102" s="410"/>
      <c r="AC102" s="410"/>
      <c r="AD102" s="410"/>
      <c r="AE102" s="410"/>
      <c r="AF102" s="415"/>
      <c r="AG102" s="415"/>
      <c r="AH102" s="415"/>
      <c r="AI102" s="415"/>
      <c r="AJ102" s="415"/>
      <c r="AK102" s="415"/>
      <c r="AL102" s="415"/>
      <c r="AM102" s="296">
        <f>SUM(Y102:AL102)</f>
        <v>0</v>
      </c>
    </row>
    <row r="103" spans="1:39" outlineLevel="1">
      <c r="B103" s="294" t="s">
        <v>267</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 t="shared" ref="Y103:AL103" si="155">Y102</f>
        <v>0</v>
      </c>
      <c r="Z103" s="411">
        <f t="shared" si="155"/>
        <v>0</v>
      </c>
      <c r="AA103" s="411">
        <f t="shared" si="155"/>
        <v>0</v>
      </c>
      <c r="AB103" s="411">
        <f t="shared" si="155"/>
        <v>0</v>
      </c>
      <c r="AC103" s="411">
        <f t="shared" si="155"/>
        <v>0</v>
      </c>
      <c r="AD103" s="411">
        <f t="shared" si="155"/>
        <v>0</v>
      </c>
      <c r="AE103" s="411">
        <f t="shared" si="155"/>
        <v>0</v>
      </c>
      <c r="AF103" s="411">
        <f t="shared" si="155"/>
        <v>0</v>
      </c>
      <c r="AG103" s="411">
        <f t="shared" si="155"/>
        <v>0</v>
      </c>
      <c r="AH103" s="411">
        <f t="shared" si="155"/>
        <v>0</v>
      </c>
      <c r="AI103" s="411">
        <f t="shared" si="155"/>
        <v>0</v>
      </c>
      <c r="AJ103" s="411">
        <f t="shared" si="155"/>
        <v>0</v>
      </c>
      <c r="AK103" s="411">
        <f t="shared" si="155"/>
        <v>0</v>
      </c>
      <c r="AL103" s="411">
        <f t="shared" si="155"/>
        <v>0</v>
      </c>
      <c r="AM103" s="306"/>
    </row>
    <row r="104" spans="1:39" ht="15.75" outlineLevel="1">
      <c r="B104" s="323"/>
      <c r="C104" s="300"/>
      <c r="D104" s="291"/>
      <c r="E104" s="291"/>
      <c r="F104" s="291"/>
      <c r="G104" s="291"/>
      <c r="H104" s="291"/>
      <c r="I104" s="291"/>
      <c r="J104" s="291"/>
      <c r="K104" s="291"/>
      <c r="L104" s="291"/>
      <c r="M104" s="291"/>
      <c r="N104" s="300"/>
      <c r="O104" s="291"/>
      <c r="P104" s="291"/>
      <c r="Q104" s="291"/>
      <c r="R104" s="291"/>
      <c r="S104" s="291"/>
      <c r="T104" s="291"/>
      <c r="U104" s="291"/>
      <c r="V104" s="291"/>
      <c r="W104" s="291"/>
      <c r="X104" s="291"/>
      <c r="Y104" s="412"/>
      <c r="Z104" s="412"/>
      <c r="AA104" s="412"/>
      <c r="AB104" s="412"/>
      <c r="AC104" s="412"/>
      <c r="AD104" s="412"/>
      <c r="AE104" s="412"/>
      <c r="AF104" s="412"/>
      <c r="AG104" s="412"/>
      <c r="AH104" s="412"/>
      <c r="AI104" s="412"/>
      <c r="AJ104" s="412"/>
      <c r="AK104" s="412"/>
      <c r="AL104" s="412"/>
      <c r="AM104" s="306"/>
    </row>
    <row r="105" spans="1:39" ht="15.75" outlineLevel="1">
      <c r="B105" s="518" t="s">
        <v>502</v>
      </c>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ht="15.75" outlineLevel="1">
      <c r="B106" s="288" t="s">
        <v>498</v>
      </c>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422"/>
      <c r="Z106" s="425"/>
      <c r="AA106" s="425"/>
      <c r="AB106" s="425"/>
      <c r="AC106" s="425"/>
      <c r="AD106" s="425"/>
      <c r="AE106" s="425"/>
      <c r="AF106" s="425"/>
      <c r="AG106" s="425"/>
      <c r="AH106" s="425"/>
      <c r="AI106" s="425"/>
      <c r="AJ106" s="425"/>
      <c r="AK106" s="425"/>
      <c r="AL106" s="425"/>
      <c r="AM106" s="306"/>
    </row>
    <row r="107" spans="1:39" outlineLevel="1">
      <c r="A107" s="522">
        <v>21</v>
      </c>
      <c r="B107" s="520" t="s">
        <v>113</v>
      </c>
      <c r="C107" s="291" t="s">
        <v>25</v>
      </c>
      <c r="D107" s="295"/>
      <c r="E107" s="295"/>
      <c r="F107" s="295"/>
      <c r="G107" s="295"/>
      <c r="H107" s="295"/>
      <c r="I107" s="295"/>
      <c r="J107" s="295"/>
      <c r="K107" s="295"/>
      <c r="L107" s="295"/>
      <c r="M107" s="295"/>
      <c r="N107" s="291"/>
      <c r="O107" s="295"/>
      <c r="P107" s="295"/>
      <c r="Q107" s="295"/>
      <c r="R107" s="295"/>
      <c r="S107" s="295"/>
      <c r="T107" s="295"/>
      <c r="U107" s="295"/>
      <c r="V107" s="295"/>
      <c r="W107" s="295"/>
      <c r="X107" s="295"/>
      <c r="Y107" s="533"/>
      <c r="Z107" s="410"/>
      <c r="AA107" s="410"/>
      <c r="AB107" s="410"/>
      <c r="AC107" s="410"/>
      <c r="AD107" s="410"/>
      <c r="AE107" s="410"/>
      <c r="AF107" s="410"/>
      <c r="AG107" s="410"/>
      <c r="AH107" s="410"/>
      <c r="AI107" s="410"/>
      <c r="AJ107" s="410"/>
      <c r="AK107" s="410"/>
      <c r="AL107" s="410"/>
      <c r="AM107" s="296">
        <f>SUM(Y107:AL107)</f>
        <v>0</v>
      </c>
    </row>
    <row r="108" spans="1:39" outlineLevel="1">
      <c r="B108" s="294" t="s">
        <v>267</v>
      </c>
      <c r="C108" s="291" t="s">
        <v>163</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411">
        <f>Y107</f>
        <v>0</v>
      </c>
      <c r="Z108" s="411">
        <f t="shared" ref="Z108" si="156">Z107</f>
        <v>0</v>
      </c>
      <c r="AA108" s="411">
        <f t="shared" ref="AA108" si="157">AA107</f>
        <v>0</v>
      </c>
      <c r="AB108" s="411">
        <f t="shared" ref="AB108" si="158">AB107</f>
        <v>0</v>
      </c>
      <c r="AC108" s="411">
        <f t="shared" ref="AC108" si="159">AC107</f>
        <v>0</v>
      </c>
      <c r="AD108" s="411">
        <f t="shared" ref="AD108" si="160">AD107</f>
        <v>0</v>
      </c>
      <c r="AE108" s="411">
        <f t="shared" ref="AE108" si="161">AE107</f>
        <v>0</v>
      </c>
      <c r="AF108" s="411">
        <f t="shared" ref="AF108" si="162">AF107</f>
        <v>0</v>
      </c>
      <c r="AG108" s="411">
        <f t="shared" ref="AG108" si="163">AG107</f>
        <v>0</v>
      </c>
      <c r="AH108" s="411">
        <f t="shared" ref="AH108" si="164">AH107</f>
        <v>0</v>
      </c>
      <c r="AI108" s="411">
        <f t="shared" ref="AI108" si="165">AI107</f>
        <v>0</v>
      </c>
      <c r="AJ108" s="411">
        <f t="shared" ref="AJ108" si="166">AJ107</f>
        <v>0</v>
      </c>
      <c r="AK108" s="411">
        <f t="shared" ref="AK108" si="167">AK107</f>
        <v>0</v>
      </c>
      <c r="AL108" s="411">
        <f t="shared" ref="AL108" si="168">AL107</f>
        <v>0</v>
      </c>
      <c r="AM108" s="306"/>
    </row>
    <row r="109" spans="1:39" outlineLevel="1">
      <c r="B109" s="294"/>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422"/>
      <c r="Z109" s="425"/>
      <c r="AA109" s="425"/>
      <c r="AB109" s="425"/>
      <c r="AC109" s="425"/>
      <c r="AD109" s="425"/>
      <c r="AE109" s="425"/>
      <c r="AF109" s="425"/>
      <c r="AG109" s="425"/>
      <c r="AH109" s="425"/>
      <c r="AI109" s="425"/>
      <c r="AJ109" s="425"/>
      <c r="AK109" s="425"/>
      <c r="AL109" s="425"/>
      <c r="AM109" s="306"/>
    </row>
    <row r="110" spans="1:39" ht="30" outlineLevel="1">
      <c r="A110" s="522">
        <v>22</v>
      </c>
      <c r="B110" s="520" t="s">
        <v>114</v>
      </c>
      <c r="C110" s="291" t="s">
        <v>25</v>
      </c>
      <c r="D110" s="295"/>
      <c r="E110" s="295"/>
      <c r="F110" s="295"/>
      <c r="G110" s="295"/>
      <c r="H110" s="295"/>
      <c r="I110" s="295"/>
      <c r="J110" s="295"/>
      <c r="K110" s="295"/>
      <c r="L110" s="295"/>
      <c r="M110" s="295"/>
      <c r="N110" s="291"/>
      <c r="O110" s="295"/>
      <c r="P110" s="295"/>
      <c r="Q110" s="295"/>
      <c r="R110" s="295"/>
      <c r="S110" s="295"/>
      <c r="T110" s="295"/>
      <c r="U110" s="295"/>
      <c r="V110" s="295"/>
      <c r="W110" s="295"/>
      <c r="X110" s="295"/>
      <c r="Y110" s="533"/>
      <c r="Z110" s="410"/>
      <c r="AA110" s="410"/>
      <c r="AB110" s="410"/>
      <c r="AC110" s="410"/>
      <c r="AD110" s="410"/>
      <c r="AE110" s="410"/>
      <c r="AF110" s="410"/>
      <c r="AG110" s="410"/>
      <c r="AH110" s="410"/>
      <c r="AI110" s="410"/>
      <c r="AJ110" s="410"/>
      <c r="AK110" s="410"/>
      <c r="AL110" s="410"/>
      <c r="AM110" s="296">
        <f>SUM(Y110:AL110)</f>
        <v>0</v>
      </c>
    </row>
    <row r="111" spans="1:39" outlineLevel="1">
      <c r="B111" s="294" t="s">
        <v>267</v>
      </c>
      <c r="C111" s="291" t="s">
        <v>163</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1">
        <f>Y110</f>
        <v>0</v>
      </c>
      <c r="Z111" s="411">
        <f t="shared" ref="Z111" si="169">Z110</f>
        <v>0</v>
      </c>
      <c r="AA111" s="411">
        <f t="shared" ref="AA111" si="170">AA110</f>
        <v>0</v>
      </c>
      <c r="AB111" s="411">
        <f t="shared" ref="AB111" si="171">AB110</f>
        <v>0</v>
      </c>
      <c r="AC111" s="411">
        <f t="shared" ref="AC111" si="172">AC110</f>
        <v>0</v>
      </c>
      <c r="AD111" s="411">
        <f t="shared" ref="AD111" si="173">AD110</f>
        <v>0</v>
      </c>
      <c r="AE111" s="411">
        <f t="shared" ref="AE111" si="174">AE110</f>
        <v>0</v>
      </c>
      <c r="AF111" s="411">
        <f t="shared" ref="AF111" si="175">AF110</f>
        <v>0</v>
      </c>
      <c r="AG111" s="411">
        <f t="shared" ref="AG111" si="176">AG110</f>
        <v>0</v>
      </c>
      <c r="AH111" s="411">
        <f t="shared" ref="AH111" si="177">AH110</f>
        <v>0</v>
      </c>
      <c r="AI111" s="411">
        <f t="shared" ref="AI111" si="178">AI110</f>
        <v>0</v>
      </c>
      <c r="AJ111" s="411">
        <f t="shared" ref="AJ111" si="179">AJ110</f>
        <v>0</v>
      </c>
      <c r="AK111" s="411">
        <f t="shared" ref="AK111" si="180">AK110</f>
        <v>0</v>
      </c>
      <c r="AL111" s="411">
        <f t="shared" ref="AL111" si="181">AL110</f>
        <v>0</v>
      </c>
      <c r="AM111" s="306"/>
    </row>
    <row r="112" spans="1:39" outlineLevel="1">
      <c r="B112" s="294"/>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422"/>
      <c r="Z112" s="425"/>
      <c r="AA112" s="425"/>
      <c r="AB112" s="425"/>
      <c r="AC112" s="425"/>
      <c r="AD112" s="425"/>
      <c r="AE112" s="425"/>
      <c r="AF112" s="425"/>
      <c r="AG112" s="425"/>
      <c r="AH112" s="425"/>
      <c r="AI112" s="425"/>
      <c r="AJ112" s="425"/>
      <c r="AK112" s="425"/>
      <c r="AL112" s="425"/>
      <c r="AM112" s="306"/>
    </row>
    <row r="113" spans="1:39" ht="30" outlineLevel="1">
      <c r="A113" s="522">
        <v>23</v>
      </c>
      <c r="B113" s="520" t="s">
        <v>115</v>
      </c>
      <c r="C113" s="291" t="s">
        <v>25</v>
      </c>
      <c r="D113" s="295"/>
      <c r="E113" s="295"/>
      <c r="F113" s="295"/>
      <c r="G113" s="295"/>
      <c r="H113" s="295"/>
      <c r="I113" s="295"/>
      <c r="J113" s="295"/>
      <c r="K113" s="295"/>
      <c r="L113" s="295"/>
      <c r="M113" s="295"/>
      <c r="N113" s="291"/>
      <c r="O113" s="295"/>
      <c r="P113" s="295"/>
      <c r="Q113" s="295"/>
      <c r="R113" s="295"/>
      <c r="S113" s="295"/>
      <c r="T113" s="295"/>
      <c r="U113" s="295"/>
      <c r="V113" s="295"/>
      <c r="W113" s="295"/>
      <c r="X113" s="295"/>
      <c r="Y113" s="410"/>
      <c r="Z113" s="410"/>
      <c r="AA113" s="410"/>
      <c r="AB113" s="410"/>
      <c r="AC113" s="410"/>
      <c r="AD113" s="410"/>
      <c r="AE113" s="410"/>
      <c r="AF113" s="410"/>
      <c r="AG113" s="410"/>
      <c r="AH113" s="410"/>
      <c r="AI113" s="410"/>
      <c r="AJ113" s="410"/>
      <c r="AK113" s="410"/>
      <c r="AL113" s="410"/>
      <c r="AM113" s="296">
        <f>SUM(Y113:AL113)</f>
        <v>0</v>
      </c>
    </row>
    <row r="114" spans="1:39" outlineLevel="1">
      <c r="B114" s="294" t="s">
        <v>267</v>
      </c>
      <c r="C114" s="291" t="s">
        <v>163</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1">
        <f>Y113</f>
        <v>0</v>
      </c>
      <c r="Z114" s="411">
        <f t="shared" ref="Z114" si="182">Z113</f>
        <v>0</v>
      </c>
      <c r="AA114" s="411">
        <f t="shared" ref="AA114" si="183">AA113</f>
        <v>0</v>
      </c>
      <c r="AB114" s="411">
        <f t="shared" ref="AB114" si="184">AB113</f>
        <v>0</v>
      </c>
      <c r="AC114" s="411">
        <f t="shared" ref="AC114" si="185">AC113</f>
        <v>0</v>
      </c>
      <c r="AD114" s="411">
        <f t="shared" ref="AD114" si="186">AD113</f>
        <v>0</v>
      </c>
      <c r="AE114" s="411">
        <f t="shared" ref="AE114" si="187">AE113</f>
        <v>0</v>
      </c>
      <c r="AF114" s="411">
        <f t="shared" ref="AF114" si="188">AF113</f>
        <v>0</v>
      </c>
      <c r="AG114" s="411">
        <f t="shared" ref="AG114" si="189">AG113</f>
        <v>0</v>
      </c>
      <c r="AH114" s="411">
        <f t="shared" ref="AH114" si="190">AH113</f>
        <v>0</v>
      </c>
      <c r="AI114" s="411">
        <f t="shared" ref="AI114" si="191">AI113</f>
        <v>0</v>
      </c>
      <c r="AJ114" s="411">
        <f t="shared" ref="AJ114" si="192">AJ113</f>
        <v>0</v>
      </c>
      <c r="AK114" s="411">
        <f t="shared" ref="AK114" si="193">AK113</f>
        <v>0</v>
      </c>
      <c r="AL114" s="411">
        <f t="shared" ref="AL114" si="194">AL113</f>
        <v>0</v>
      </c>
      <c r="AM114" s="306"/>
    </row>
    <row r="115" spans="1:39" outlineLevel="1">
      <c r="B115" s="322"/>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422"/>
      <c r="Z115" s="425"/>
      <c r="AA115" s="425"/>
      <c r="AB115" s="425"/>
      <c r="AC115" s="425"/>
      <c r="AD115" s="425"/>
      <c r="AE115" s="425"/>
      <c r="AF115" s="425"/>
      <c r="AG115" s="425"/>
      <c r="AH115" s="425"/>
      <c r="AI115" s="425"/>
      <c r="AJ115" s="425"/>
      <c r="AK115" s="425"/>
      <c r="AL115" s="425"/>
      <c r="AM115" s="306"/>
    </row>
    <row r="116" spans="1:39" ht="30" outlineLevel="1">
      <c r="A116" s="522">
        <v>24</v>
      </c>
      <c r="B116" s="520" t="s">
        <v>116</v>
      </c>
      <c r="C116" s="291" t="s">
        <v>25</v>
      </c>
      <c r="D116" s="295"/>
      <c r="E116" s="295"/>
      <c r="F116" s="295"/>
      <c r="G116" s="295"/>
      <c r="H116" s="295"/>
      <c r="I116" s="295"/>
      <c r="J116" s="295"/>
      <c r="K116" s="295"/>
      <c r="L116" s="295"/>
      <c r="M116" s="295"/>
      <c r="N116" s="291"/>
      <c r="O116" s="295"/>
      <c r="P116" s="295"/>
      <c r="Q116" s="295"/>
      <c r="R116" s="295"/>
      <c r="S116" s="295"/>
      <c r="T116" s="295"/>
      <c r="U116" s="295"/>
      <c r="V116" s="295"/>
      <c r="W116" s="295"/>
      <c r="X116" s="295"/>
      <c r="Y116" s="410"/>
      <c r="Z116" s="410"/>
      <c r="AA116" s="410"/>
      <c r="AB116" s="410"/>
      <c r="AC116" s="410"/>
      <c r="AD116" s="410"/>
      <c r="AE116" s="410"/>
      <c r="AF116" s="410"/>
      <c r="AG116" s="410"/>
      <c r="AH116" s="410"/>
      <c r="AI116" s="410"/>
      <c r="AJ116" s="410"/>
      <c r="AK116" s="410"/>
      <c r="AL116" s="410"/>
      <c r="AM116" s="296">
        <f>SUM(Y116:AL116)</f>
        <v>0</v>
      </c>
    </row>
    <row r="117" spans="1:39" outlineLevel="1">
      <c r="B117" s="294" t="s">
        <v>267</v>
      </c>
      <c r="C117" s="291" t="s">
        <v>163</v>
      </c>
      <c r="D117" s="295"/>
      <c r="E117" s="295"/>
      <c r="F117" s="295"/>
      <c r="G117" s="295"/>
      <c r="H117" s="295"/>
      <c r="I117" s="295"/>
      <c r="J117" s="295"/>
      <c r="K117" s="295"/>
      <c r="L117" s="295"/>
      <c r="M117" s="295"/>
      <c r="N117" s="291"/>
      <c r="O117" s="295"/>
      <c r="P117" s="295"/>
      <c r="Q117" s="295"/>
      <c r="R117" s="295"/>
      <c r="S117" s="295"/>
      <c r="T117" s="295"/>
      <c r="U117" s="295"/>
      <c r="V117" s="295"/>
      <c r="W117" s="295"/>
      <c r="X117" s="295"/>
      <c r="Y117" s="411">
        <f>Y116</f>
        <v>0</v>
      </c>
      <c r="Z117" s="411">
        <f t="shared" ref="Z117" si="195">Z116</f>
        <v>0</v>
      </c>
      <c r="AA117" s="411">
        <f t="shared" ref="AA117" si="196">AA116</f>
        <v>0</v>
      </c>
      <c r="AB117" s="411">
        <f t="shared" ref="AB117" si="197">AB116</f>
        <v>0</v>
      </c>
      <c r="AC117" s="411">
        <f t="shared" ref="AC117" si="198">AC116</f>
        <v>0</v>
      </c>
      <c r="AD117" s="411">
        <f t="shared" ref="AD117" si="199">AD116</f>
        <v>0</v>
      </c>
      <c r="AE117" s="411">
        <f t="shared" ref="AE117" si="200">AE116</f>
        <v>0</v>
      </c>
      <c r="AF117" s="411">
        <f t="shared" ref="AF117" si="201">AF116</f>
        <v>0</v>
      </c>
      <c r="AG117" s="411">
        <f t="shared" ref="AG117" si="202">AG116</f>
        <v>0</v>
      </c>
      <c r="AH117" s="411">
        <f t="shared" ref="AH117" si="203">AH116</f>
        <v>0</v>
      </c>
      <c r="AI117" s="411">
        <f t="shared" ref="AI117" si="204">AI116</f>
        <v>0</v>
      </c>
      <c r="AJ117" s="411">
        <f t="shared" ref="AJ117" si="205">AJ116</f>
        <v>0</v>
      </c>
      <c r="AK117" s="411">
        <f t="shared" ref="AK117" si="206">AK116</f>
        <v>0</v>
      </c>
      <c r="AL117" s="411">
        <f t="shared" ref="AL117" si="207">AL116</f>
        <v>0</v>
      </c>
      <c r="AM117" s="306"/>
    </row>
    <row r="118" spans="1:39" outlineLevel="1">
      <c r="B118" s="294"/>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ht="15.75" outlineLevel="1">
      <c r="B119" s="288" t="s">
        <v>499</v>
      </c>
      <c r="C119" s="291"/>
      <c r="D119" s="291"/>
      <c r="E119" s="291"/>
      <c r="F119" s="291"/>
      <c r="G119" s="291"/>
      <c r="H119" s="291"/>
      <c r="I119" s="291"/>
      <c r="J119" s="291"/>
      <c r="K119" s="291"/>
      <c r="L119" s="291"/>
      <c r="M119" s="291"/>
      <c r="N119" s="291"/>
      <c r="O119" s="291"/>
      <c r="P119" s="291"/>
      <c r="Q119" s="291"/>
      <c r="R119" s="291"/>
      <c r="S119" s="291"/>
      <c r="T119" s="291"/>
      <c r="U119" s="291"/>
      <c r="V119" s="291"/>
      <c r="W119" s="291"/>
      <c r="X119" s="291"/>
      <c r="Y119" s="412"/>
      <c r="Z119" s="425"/>
      <c r="AA119" s="425"/>
      <c r="AB119" s="425"/>
      <c r="AC119" s="425"/>
      <c r="AD119" s="425"/>
      <c r="AE119" s="425"/>
      <c r="AF119" s="425"/>
      <c r="AG119" s="425"/>
      <c r="AH119" s="425"/>
      <c r="AI119" s="425"/>
      <c r="AJ119" s="425"/>
      <c r="AK119" s="425"/>
      <c r="AL119" s="425"/>
      <c r="AM119" s="306"/>
    </row>
    <row r="120" spans="1:39" outlineLevel="1">
      <c r="A120" s="522">
        <v>25</v>
      </c>
      <c r="B120" s="520" t="s">
        <v>117</v>
      </c>
      <c r="C120" s="291" t="s">
        <v>25</v>
      </c>
      <c r="D120" s="295"/>
      <c r="E120" s="295"/>
      <c r="F120" s="295"/>
      <c r="G120" s="295"/>
      <c r="H120" s="295"/>
      <c r="I120" s="295"/>
      <c r="J120" s="295"/>
      <c r="K120" s="295"/>
      <c r="L120" s="295"/>
      <c r="M120" s="295"/>
      <c r="N120" s="295">
        <v>12</v>
      </c>
      <c r="O120" s="295"/>
      <c r="P120" s="295"/>
      <c r="Q120" s="295"/>
      <c r="R120" s="295"/>
      <c r="S120" s="295"/>
      <c r="T120" s="295"/>
      <c r="U120" s="295"/>
      <c r="V120" s="295"/>
      <c r="W120" s="295"/>
      <c r="X120" s="295"/>
      <c r="Y120" s="426"/>
      <c r="Z120" s="410"/>
      <c r="AA120" s="410"/>
      <c r="AB120" s="410"/>
      <c r="AC120" s="410"/>
      <c r="AD120" s="410"/>
      <c r="AE120" s="410"/>
      <c r="AF120" s="415"/>
      <c r="AG120" s="415"/>
      <c r="AH120" s="415"/>
      <c r="AI120" s="415"/>
      <c r="AJ120" s="415"/>
      <c r="AK120" s="415"/>
      <c r="AL120" s="415"/>
      <c r="AM120" s="296">
        <f>SUM(Y120:AL120)</f>
        <v>0</v>
      </c>
    </row>
    <row r="121" spans="1:39" outlineLevel="1">
      <c r="B121" s="294" t="s">
        <v>267</v>
      </c>
      <c r="C121" s="291" t="s">
        <v>163</v>
      </c>
      <c r="D121" s="295"/>
      <c r="E121" s="295"/>
      <c r="F121" s="295"/>
      <c r="G121" s="295"/>
      <c r="H121" s="295"/>
      <c r="I121" s="295"/>
      <c r="J121" s="295"/>
      <c r="K121" s="295"/>
      <c r="L121" s="295"/>
      <c r="M121" s="295"/>
      <c r="N121" s="295">
        <f>N120</f>
        <v>12</v>
      </c>
      <c r="O121" s="295"/>
      <c r="P121" s="295"/>
      <c r="Q121" s="295"/>
      <c r="R121" s="295"/>
      <c r="S121" s="295"/>
      <c r="T121" s="295"/>
      <c r="U121" s="295"/>
      <c r="V121" s="295"/>
      <c r="W121" s="295"/>
      <c r="X121" s="295"/>
      <c r="Y121" s="411">
        <f>Y120</f>
        <v>0</v>
      </c>
      <c r="Z121" s="411">
        <f t="shared" ref="Z121" si="208">Z120</f>
        <v>0</v>
      </c>
      <c r="AA121" s="411">
        <f t="shared" ref="AA121" si="209">AA120</f>
        <v>0</v>
      </c>
      <c r="AB121" s="411">
        <f t="shared" ref="AB121" si="210">AB120</f>
        <v>0</v>
      </c>
      <c r="AC121" s="411">
        <f t="shared" ref="AC121" si="211">AC120</f>
        <v>0</v>
      </c>
      <c r="AD121" s="411">
        <f t="shared" ref="AD121" si="212">AD120</f>
        <v>0</v>
      </c>
      <c r="AE121" s="411">
        <f t="shared" ref="AE121" si="213">AE120</f>
        <v>0</v>
      </c>
      <c r="AF121" s="411">
        <f t="shared" ref="AF121" si="214">AF120</f>
        <v>0</v>
      </c>
      <c r="AG121" s="411">
        <f t="shared" ref="AG121" si="215">AG120</f>
        <v>0</v>
      </c>
      <c r="AH121" s="411">
        <f t="shared" ref="AH121" si="216">AH120</f>
        <v>0</v>
      </c>
      <c r="AI121" s="411">
        <f t="shared" ref="AI121" si="217">AI120</f>
        <v>0</v>
      </c>
      <c r="AJ121" s="411">
        <f t="shared" ref="AJ121" si="218">AJ120</f>
        <v>0</v>
      </c>
      <c r="AK121" s="411">
        <f t="shared" ref="AK121" si="219">AK120</f>
        <v>0</v>
      </c>
      <c r="AL121" s="411">
        <f t="shared" ref="AL121" si="220">AL120</f>
        <v>0</v>
      </c>
      <c r="AM121" s="306"/>
    </row>
    <row r="122" spans="1:39" outlineLevel="1">
      <c r="B122" s="294"/>
      <c r="C122" s="291"/>
      <c r="D122" s="291"/>
      <c r="E122" s="291"/>
      <c r="F122" s="291"/>
      <c r="G122" s="291"/>
      <c r="H122" s="291"/>
      <c r="I122" s="291"/>
      <c r="J122" s="291"/>
      <c r="K122" s="291"/>
      <c r="L122" s="291"/>
      <c r="M122" s="291"/>
      <c r="N122" s="291"/>
      <c r="O122" s="291"/>
      <c r="P122" s="291"/>
      <c r="Q122" s="291"/>
      <c r="R122" s="291"/>
      <c r="S122" s="291"/>
      <c r="T122" s="291"/>
      <c r="U122" s="291"/>
      <c r="V122" s="291"/>
      <c r="W122" s="291"/>
      <c r="X122" s="291"/>
      <c r="Y122" s="412"/>
      <c r="Z122" s="425"/>
      <c r="AA122" s="425"/>
      <c r="AB122" s="425"/>
      <c r="AC122" s="425"/>
      <c r="AD122" s="425"/>
      <c r="AE122" s="425"/>
      <c r="AF122" s="425"/>
      <c r="AG122" s="425"/>
      <c r="AH122" s="425"/>
      <c r="AI122" s="425"/>
      <c r="AJ122" s="425"/>
      <c r="AK122" s="425"/>
      <c r="AL122" s="425"/>
      <c r="AM122" s="306"/>
    </row>
    <row r="123" spans="1:39" outlineLevel="1">
      <c r="A123" s="522">
        <v>26</v>
      </c>
      <c r="B123" s="520" t="s">
        <v>118</v>
      </c>
      <c r="C123" s="291" t="s">
        <v>25</v>
      </c>
      <c r="D123" s="295"/>
      <c r="E123" s="295"/>
      <c r="F123" s="295"/>
      <c r="G123" s="295"/>
      <c r="H123" s="295"/>
      <c r="I123" s="295"/>
      <c r="J123" s="295"/>
      <c r="K123" s="295"/>
      <c r="L123" s="295"/>
      <c r="M123" s="295"/>
      <c r="N123" s="295">
        <v>12</v>
      </c>
      <c r="O123" s="295"/>
      <c r="P123" s="295"/>
      <c r="Q123" s="295"/>
      <c r="R123" s="295"/>
      <c r="S123" s="295"/>
      <c r="T123" s="295"/>
      <c r="U123" s="295"/>
      <c r="V123" s="295"/>
      <c r="W123" s="295"/>
      <c r="X123" s="295"/>
      <c r="Y123" s="426">
        <v>2.4385330290849831E-2</v>
      </c>
      <c r="Z123" s="533">
        <v>7.5534521164388274E-2</v>
      </c>
      <c r="AA123" s="533">
        <v>0.84556108954199183</v>
      </c>
      <c r="AB123" s="410"/>
      <c r="AC123" s="533"/>
      <c r="AD123" s="410"/>
      <c r="AE123" s="410"/>
      <c r="AF123" s="415"/>
      <c r="AG123" s="415"/>
      <c r="AH123" s="415"/>
      <c r="AI123" s="415"/>
      <c r="AJ123" s="415"/>
      <c r="AK123" s="415"/>
      <c r="AL123" s="415"/>
      <c r="AM123" s="296">
        <f>SUM(Y123:AL123)</f>
        <v>0.9454809409972299</v>
      </c>
    </row>
    <row r="124" spans="1:39" outlineLevel="1">
      <c r="B124" s="294" t="s">
        <v>267</v>
      </c>
      <c r="C124" s="291" t="s">
        <v>755</v>
      </c>
      <c r="D124" s="295">
        <v>151929</v>
      </c>
      <c r="E124" s="295">
        <v>151929</v>
      </c>
      <c r="F124" s="295">
        <v>151929</v>
      </c>
      <c r="G124" s="295">
        <v>151929</v>
      </c>
      <c r="H124" s="295">
        <v>151929</v>
      </c>
      <c r="I124" s="295">
        <v>151929</v>
      </c>
      <c r="J124" s="295">
        <v>150118</v>
      </c>
      <c r="K124" s="295">
        <v>150118</v>
      </c>
      <c r="L124" s="295">
        <v>150118</v>
      </c>
      <c r="M124" s="295">
        <v>144399</v>
      </c>
      <c r="N124" s="295">
        <f>N123</f>
        <v>12</v>
      </c>
      <c r="O124" s="295">
        <v>16</v>
      </c>
      <c r="P124" s="295">
        <v>16</v>
      </c>
      <c r="Q124" s="295">
        <v>16</v>
      </c>
      <c r="R124" s="295">
        <v>16</v>
      </c>
      <c r="S124" s="295">
        <v>16</v>
      </c>
      <c r="T124" s="295">
        <v>16</v>
      </c>
      <c r="U124" s="295">
        <v>16</v>
      </c>
      <c r="V124" s="295">
        <v>16</v>
      </c>
      <c r="W124" s="295">
        <v>16</v>
      </c>
      <c r="X124" s="295">
        <v>15</v>
      </c>
      <c r="Y124" s="411">
        <f>Y123</f>
        <v>2.4385330290849831E-2</v>
      </c>
      <c r="Z124" s="411">
        <f t="shared" ref="Z124:AL124" si="221">Z123</f>
        <v>7.5534521164388274E-2</v>
      </c>
      <c r="AA124" s="411">
        <f t="shared" si="221"/>
        <v>0.84556108954199183</v>
      </c>
      <c r="AB124" s="411">
        <f t="shared" si="221"/>
        <v>0</v>
      </c>
      <c r="AC124" s="411">
        <f t="shared" si="221"/>
        <v>0</v>
      </c>
      <c r="AD124" s="411">
        <f t="shared" si="221"/>
        <v>0</v>
      </c>
      <c r="AE124" s="411">
        <f t="shared" si="221"/>
        <v>0</v>
      </c>
      <c r="AF124" s="411">
        <f t="shared" si="221"/>
        <v>0</v>
      </c>
      <c r="AG124" s="411">
        <f t="shared" si="221"/>
        <v>0</v>
      </c>
      <c r="AH124" s="411">
        <f t="shared" si="221"/>
        <v>0</v>
      </c>
      <c r="AI124" s="411">
        <f t="shared" si="221"/>
        <v>0</v>
      </c>
      <c r="AJ124" s="411">
        <f t="shared" si="221"/>
        <v>0</v>
      </c>
      <c r="AK124" s="411">
        <f t="shared" si="221"/>
        <v>0</v>
      </c>
      <c r="AL124" s="411">
        <f t="shared" si="221"/>
        <v>0</v>
      </c>
      <c r="AM124" s="306"/>
    </row>
    <row r="125" spans="1:39" outlineLevel="1">
      <c r="B125" s="294" t="s">
        <v>267</v>
      </c>
      <c r="C125" s="340" t="s">
        <v>756</v>
      </c>
      <c r="D125" s="295">
        <v>57695</v>
      </c>
      <c r="E125" s="295">
        <v>57695</v>
      </c>
      <c r="F125" s="295">
        <v>57695</v>
      </c>
      <c r="G125" s="295">
        <v>57695</v>
      </c>
      <c r="H125" s="295">
        <v>57695</v>
      </c>
      <c r="I125" s="295">
        <v>57695</v>
      </c>
      <c r="J125" s="295">
        <v>59505</v>
      </c>
      <c r="K125" s="295">
        <v>59505</v>
      </c>
      <c r="L125" s="295">
        <v>59505</v>
      </c>
      <c r="M125" s="295">
        <v>43565</v>
      </c>
      <c r="N125" s="295">
        <f>N123</f>
        <v>12</v>
      </c>
      <c r="O125" s="295">
        <v>3</v>
      </c>
      <c r="P125" s="295">
        <v>3</v>
      </c>
      <c r="Q125" s="295">
        <v>3</v>
      </c>
      <c r="R125" s="295">
        <v>3</v>
      </c>
      <c r="S125" s="295">
        <v>3</v>
      </c>
      <c r="T125" s="295">
        <v>3</v>
      </c>
      <c r="U125" s="295">
        <v>4</v>
      </c>
      <c r="V125" s="295">
        <v>4</v>
      </c>
      <c r="W125" s="295">
        <v>4</v>
      </c>
      <c r="X125" s="295">
        <v>3</v>
      </c>
      <c r="Y125" s="411">
        <f>Y123</f>
        <v>2.4385330290849831E-2</v>
      </c>
      <c r="Z125" s="411">
        <f t="shared" ref="Z125" si="222">Z123</f>
        <v>7.5534521164388274E-2</v>
      </c>
      <c r="AA125" s="411">
        <f t="shared" ref="AA125" si="223">AA123</f>
        <v>0.84556108954199183</v>
      </c>
      <c r="AB125" s="411">
        <f t="shared" ref="AB125" si="224">AB123</f>
        <v>0</v>
      </c>
      <c r="AC125" s="411">
        <f t="shared" ref="AC125" si="225">AC123</f>
        <v>0</v>
      </c>
      <c r="AD125" s="411">
        <f t="shared" ref="AD125" si="226">AD123</f>
        <v>0</v>
      </c>
      <c r="AE125" s="411">
        <f t="shared" ref="AE125" si="227">AE123</f>
        <v>0</v>
      </c>
      <c r="AF125" s="411">
        <f t="shared" ref="AF125" si="228">AF123</f>
        <v>0</v>
      </c>
      <c r="AG125" s="411">
        <f t="shared" ref="AG125" si="229">AG123</f>
        <v>0</v>
      </c>
      <c r="AH125" s="411">
        <f t="shared" ref="AH125" si="230">AH123</f>
        <v>0</v>
      </c>
      <c r="AI125" s="411">
        <f t="shared" ref="AI125" si="231">AI123</f>
        <v>0</v>
      </c>
      <c r="AJ125" s="411">
        <f t="shared" ref="AJ125" si="232">AJ123</f>
        <v>0</v>
      </c>
      <c r="AK125" s="411">
        <f t="shared" ref="AK125" si="233">AK123</f>
        <v>0</v>
      </c>
      <c r="AL125" s="411">
        <f t="shared" ref="AL125" si="234">AL123</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27</v>
      </c>
      <c r="B127" s="520"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35">Z127</f>
        <v>0</v>
      </c>
      <c r="AA128" s="411">
        <f t="shared" ref="AA128" si="236">AA127</f>
        <v>0</v>
      </c>
      <c r="AB128" s="411">
        <f t="shared" ref="AB128" si="237">AB127</f>
        <v>0</v>
      </c>
      <c r="AC128" s="411">
        <f t="shared" ref="AC128" si="238">AC127</f>
        <v>0</v>
      </c>
      <c r="AD128" s="411">
        <f t="shared" ref="AD128" si="239">AD127</f>
        <v>0</v>
      </c>
      <c r="AE128" s="411">
        <f t="shared" ref="AE128" si="240">AE127</f>
        <v>0</v>
      </c>
      <c r="AF128" s="411">
        <f t="shared" ref="AF128" si="241">AF127</f>
        <v>0</v>
      </c>
      <c r="AG128" s="411">
        <f t="shared" ref="AG128" si="242">AG127</f>
        <v>0</v>
      </c>
      <c r="AH128" s="411">
        <f t="shared" ref="AH128" si="243">AH127</f>
        <v>0</v>
      </c>
      <c r="AI128" s="411">
        <f t="shared" ref="AI128" si="244">AI127</f>
        <v>0</v>
      </c>
      <c r="AJ128" s="411">
        <f t="shared" ref="AJ128" si="245">AJ127</f>
        <v>0</v>
      </c>
      <c r="AK128" s="411">
        <f t="shared" ref="AK128" si="246">AK127</f>
        <v>0</v>
      </c>
      <c r="AL128" s="411">
        <f t="shared" ref="AL128" si="247">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28</v>
      </c>
      <c r="B130" s="520"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v>0.21874215190327556</v>
      </c>
      <c r="Z130" s="410">
        <v>0.43615685430344781</v>
      </c>
      <c r="AA130" s="410">
        <v>0.5494505494505495</v>
      </c>
      <c r="AB130" s="410"/>
      <c r="AC130" s="410"/>
      <c r="AD130" s="410"/>
      <c r="AE130" s="410"/>
      <c r="AF130" s="415"/>
      <c r="AG130" s="415"/>
      <c r="AH130" s="415"/>
      <c r="AI130" s="415"/>
      <c r="AJ130" s="415"/>
      <c r="AK130" s="415"/>
      <c r="AL130" s="415"/>
      <c r="AM130" s="296">
        <f>SUM(Y130:AL130)</f>
        <v>1.2043495556572728</v>
      </c>
    </row>
    <row r="131" spans="1:39" outlineLevel="1">
      <c r="B131" s="294" t="s">
        <v>267</v>
      </c>
      <c r="C131" s="340" t="s">
        <v>756</v>
      </c>
      <c r="D131" s="295">
        <v>355166</v>
      </c>
      <c r="E131" s="295">
        <v>355166</v>
      </c>
      <c r="F131" s="295">
        <v>355166</v>
      </c>
      <c r="G131" s="295">
        <v>355166</v>
      </c>
      <c r="H131" s="295">
        <v>355166</v>
      </c>
      <c r="I131" s="295">
        <v>355166</v>
      </c>
      <c r="J131" s="295">
        <v>355166</v>
      </c>
      <c r="K131" s="295">
        <v>355166</v>
      </c>
      <c r="L131" s="295">
        <v>355166</v>
      </c>
      <c r="M131" s="295">
        <v>355166</v>
      </c>
      <c r="N131" s="295">
        <f>N130</f>
        <v>12</v>
      </c>
      <c r="O131" s="295">
        <v>59</v>
      </c>
      <c r="P131" s="295">
        <v>59</v>
      </c>
      <c r="Q131" s="295">
        <v>59</v>
      </c>
      <c r="R131" s="295">
        <v>59</v>
      </c>
      <c r="S131" s="295">
        <v>59</v>
      </c>
      <c r="T131" s="295">
        <v>59</v>
      </c>
      <c r="U131" s="295">
        <v>59</v>
      </c>
      <c r="V131" s="295">
        <v>59</v>
      </c>
      <c r="W131" s="295">
        <v>59</v>
      </c>
      <c r="X131" s="295">
        <v>59</v>
      </c>
      <c r="Y131" s="411">
        <f>Y130</f>
        <v>0.21874215190327556</v>
      </c>
      <c r="Z131" s="411">
        <f t="shared" ref="Z131" si="248">Z130</f>
        <v>0.43615685430344781</v>
      </c>
      <c r="AA131" s="411">
        <f t="shared" ref="AA131" si="249">AA130</f>
        <v>0.5494505494505495</v>
      </c>
      <c r="AB131" s="411">
        <f t="shared" ref="AB131" si="250">AB130</f>
        <v>0</v>
      </c>
      <c r="AC131" s="411">
        <f t="shared" ref="AC131" si="251">AC130</f>
        <v>0</v>
      </c>
      <c r="AD131" s="411">
        <f t="shared" ref="AD131" si="252">AD130</f>
        <v>0</v>
      </c>
      <c r="AE131" s="411">
        <f t="shared" ref="AE131" si="253">AE130</f>
        <v>0</v>
      </c>
      <c r="AF131" s="411">
        <f t="shared" ref="AF131" si="254">AF130</f>
        <v>0</v>
      </c>
      <c r="AG131" s="411">
        <f t="shared" ref="AG131" si="255">AG130</f>
        <v>0</v>
      </c>
      <c r="AH131" s="411">
        <f t="shared" ref="AH131" si="256">AH130</f>
        <v>0</v>
      </c>
      <c r="AI131" s="411">
        <f t="shared" ref="AI131" si="257">AI130</f>
        <v>0</v>
      </c>
      <c r="AJ131" s="411">
        <f t="shared" ref="AJ131" si="258">AJ130</f>
        <v>0</v>
      </c>
      <c r="AK131" s="411">
        <f t="shared" ref="AK131" si="259">AK130</f>
        <v>0</v>
      </c>
      <c r="AL131" s="411">
        <f t="shared" ref="AL131" si="260">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29</v>
      </c>
      <c r="B133" s="520"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61">Z133</f>
        <v>0</v>
      </c>
      <c r="AA134" s="411">
        <f t="shared" ref="AA134" si="262">AA133</f>
        <v>0</v>
      </c>
      <c r="AB134" s="411">
        <f t="shared" ref="AB134" si="263">AB133</f>
        <v>0</v>
      </c>
      <c r="AC134" s="411">
        <f t="shared" ref="AC134" si="264">AC133</f>
        <v>0</v>
      </c>
      <c r="AD134" s="411">
        <f t="shared" ref="AD134" si="265">AD133</f>
        <v>0</v>
      </c>
      <c r="AE134" s="411">
        <f t="shared" ref="AE134" si="266">AE133</f>
        <v>0</v>
      </c>
      <c r="AF134" s="411">
        <f t="shared" ref="AF134" si="267">AF133</f>
        <v>0</v>
      </c>
      <c r="AG134" s="411">
        <f t="shared" ref="AG134" si="268">AG133</f>
        <v>0</v>
      </c>
      <c r="AH134" s="411">
        <f t="shared" ref="AH134" si="269">AH133</f>
        <v>0</v>
      </c>
      <c r="AI134" s="411">
        <f t="shared" ref="AI134" si="270">AI133</f>
        <v>0</v>
      </c>
      <c r="AJ134" s="411">
        <f t="shared" ref="AJ134" si="271">AJ133</f>
        <v>0</v>
      </c>
      <c r="AK134" s="411">
        <f t="shared" ref="AK134" si="272">AK133</f>
        <v>0</v>
      </c>
      <c r="AL134" s="411">
        <f t="shared" ref="AL134" si="273">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30</v>
      </c>
      <c r="B136" s="520"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74">Z136</f>
        <v>0</v>
      </c>
      <c r="AA137" s="411">
        <f t="shared" ref="AA137" si="275">AA136</f>
        <v>0</v>
      </c>
      <c r="AB137" s="411">
        <f t="shared" ref="AB137" si="276">AB136</f>
        <v>0</v>
      </c>
      <c r="AC137" s="411">
        <f t="shared" ref="AC137" si="277">AC136</f>
        <v>0</v>
      </c>
      <c r="AD137" s="411">
        <f t="shared" ref="AD137" si="278">AD136</f>
        <v>0</v>
      </c>
      <c r="AE137" s="411">
        <f t="shared" ref="AE137" si="279">AE136</f>
        <v>0</v>
      </c>
      <c r="AF137" s="411">
        <f t="shared" ref="AF137" si="280">AF136</f>
        <v>0</v>
      </c>
      <c r="AG137" s="411">
        <f t="shared" ref="AG137" si="281">AG136</f>
        <v>0</v>
      </c>
      <c r="AH137" s="411">
        <f t="shared" ref="AH137" si="282">AH136</f>
        <v>0</v>
      </c>
      <c r="AI137" s="411">
        <f t="shared" ref="AI137" si="283">AI136</f>
        <v>0</v>
      </c>
      <c r="AJ137" s="411">
        <f t="shared" ref="AJ137" si="284">AJ136</f>
        <v>0</v>
      </c>
      <c r="AK137" s="411">
        <f t="shared" ref="AK137" si="285">AK136</f>
        <v>0</v>
      </c>
      <c r="AL137" s="411">
        <f t="shared" ref="AL137" si="286">AL136</f>
        <v>0</v>
      </c>
      <c r="AM137" s="306"/>
    </row>
    <row r="138" spans="1:39" outlineLevel="1">
      <c r="B138" s="294"/>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0" outlineLevel="1">
      <c r="A139" s="522">
        <v>31</v>
      </c>
      <c r="B139" s="520"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287">Z139</f>
        <v>0</v>
      </c>
      <c r="AA140" s="411">
        <f t="shared" ref="AA140" si="288">AA139</f>
        <v>0</v>
      </c>
      <c r="AB140" s="411">
        <f t="shared" ref="AB140" si="289">AB139</f>
        <v>0</v>
      </c>
      <c r="AC140" s="411">
        <f t="shared" ref="AC140" si="290">AC139</f>
        <v>0</v>
      </c>
      <c r="AD140" s="411">
        <f t="shared" ref="AD140" si="291">AD139</f>
        <v>0</v>
      </c>
      <c r="AE140" s="411">
        <f t="shared" ref="AE140" si="292">AE139</f>
        <v>0</v>
      </c>
      <c r="AF140" s="411">
        <f t="shared" ref="AF140" si="293">AF139</f>
        <v>0</v>
      </c>
      <c r="AG140" s="411">
        <f t="shared" ref="AG140" si="294">AG139</f>
        <v>0</v>
      </c>
      <c r="AH140" s="411">
        <f t="shared" ref="AH140" si="295">AH139</f>
        <v>0</v>
      </c>
      <c r="AI140" s="411">
        <f t="shared" ref="AI140" si="296">AI139</f>
        <v>0</v>
      </c>
      <c r="AJ140" s="411">
        <f t="shared" ref="AJ140" si="297">AJ139</f>
        <v>0</v>
      </c>
      <c r="AK140" s="411">
        <f t="shared" ref="AK140" si="298">AK139</f>
        <v>0</v>
      </c>
      <c r="AL140" s="411">
        <f t="shared" ref="AL140" si="29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22">
        <v>32</v>
      </c>
      <c r="B142" s="520"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300">Z142</f>
        <v>0</v>
      </c>
      <c r="AA143" s="411">
        <f t="shared" ref="AA143" si="301">AA142</f>
        <v>0</v>
      </c>
      <c r="AB143" s="411">
        <f t="shared" ref="AB143" si="302">AB142</f>
        <v>0</v>
      </c>
      <c r="AC143" s="411">
        <f t="shared" ref="AC143" si="303">AC142</f>
        <v>0</v>
      </c>
      <c r="AD143" s="411">
        <f t="shared" ref="AD143" si="304">AD142</f>
        <v>0</v>
      </c>
      <c r="AE143" s="411">
        <f t="shared" ref="AE143" si="305">AE142</f>
        <v>0</v>
      </c>
      <c r="AF143" s="411">
        <f t="shared" ref="AF143" si="306">AF142</f>
        <v>0</v>
      </c>
      <c r="AG143" s="411">
        <f t="shared" ref="AG143" si="307">AG142</f>
        <v>0</v>
      </c>
      <c r="AH143" s="411">
        <f t="shared" ref="AH143" si="308">AH142</f>
        <v>0</v>
      </c>
      <c r="AI143" s="411">
        <f t="shared" ref="AI143" si="309">AI142</f>
        <v>0</v>
      </c>
      <c r="AJ143" s="411">
        <f t="shared" ref="AJ143" si="310">AJ142</f>
        <v>0</v>
      </c>
      <c r="AK143" s="411">
        <f t="shared" ref="AK143" si="311">AK142</f>
        <v>0</v>
      </c>
      <c r="AL143" s="411">
        <f t="shared" ref="AL143" si="312">AL142</f>
        <v>0</v>
      </c>
      <c r="AM143" s="306"/>
    </row>
    <row r="144" spans="1:39" outlineLevel="1">
      <c r="B144" s="520"/>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75" outlineLevel="1">
      <c r="B145" s="288" t="s">
        <v>500</v>
      </c>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33</v>
      </c>
      <c r="B146" s="520"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13">Z146</f>
        <v>0</v>
      </c>
      <c r="AA147" s="411">
        <f t="shared" ref="AA147" si="314">AA146</f>
        <v>0</v>
      </c>
      <c r="AB147" s="411">
        <f t="shared" ref="AB147" si="315">AB146</f>
        <v>0</v>
      </c>
      <c r="AC147" s="411">
        <f t="shared" ref="AC147" si="316">AC146</f>
        <v>0</v>
      </c>
      <c r="AD147" s="411">
        <f t="shared" ref="AD147" si="317">AD146</f>
        <v>0</v>
      </c>
      <c r="AE147" s="411">
        <f t="shared" ref="AE147" si="318">AE146</f>
        <v>0</v>
      </c>
      <c r="AF147" s="411">
        <f t="shared" ref="AF147" si="319">AF146</f>
        <v>0</v>
      </c>
      <c r="AG147" s="411">
        <f t="shared" ref="AG147" si="320">AG146</f>
        <v>0</v>
      </c>
      <c r="AH147" s="411">
        <f t="shared" ref="AH147" si="321">AH146</f>
        <v>0</v>
      </c>
      <c r="AI147" s="411">
        <f t="shared" ref="AI147" si="322">AI146</f>
        <v>0</v>
      </c>
      <c r="AJ147" s="411">
        <f t="shared" ref="AJ147" si="323">AJ146</f>
        <v>0</v>
      </c>
      <c r="AK147" s="411">
        <f t="shared" ref="AK147" si="324">AK146</f>
        <v>0</v>
      </c>
      <c r="AL147" s="411">
        <f t="shared" ref="AL147" si="325">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34</v>
      </c>
      <c r="B149" s="520"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26">Z149</f>
        <v>0</v>
      </c>
      <c r="AA150" s="411">
        <f t="shared" ref="AA150" si="327">AA149</f>
        <v>0</v>
      </c>
      <c r="AB150" s="411">
        <f t="shared" ref="AB150" si="328">AB149</f>
        <v>0</v>
      </c>
      <c r="AC150" s="411">
        <f t="shared" ref="AC150" si="329">AC149</f>
        <v>0</v>
      </c>
      <c r="AD150" s="411">
        <f t="shared" ref="AD150" si="330">AD149</f>
        <v>0</v>
      </c>
      <c r="AE150" s="411">
        <f t="shared" ref="AE150" si="331">AE149</f>
        <v>0</v>
      </c>
      <c r="AF150" s="411">
        <f t="shared" ref="AF150" si="332">AF149</f>
        <v>0</v>
      </c>
      <c r="AG150" s="411">
        <f t="shared" ref="AG150" si="333">AG149</f>
        <v>0</v>
      </c>
      <c r="AH150" s="411">
        <f t="shared" ref="AH150" si="334">AH149</f>
        <v>0</v>
      </c>
      <c r="AI150" s="411">
        <f t="shared" ref="AI150" si="335">AI149</f>
        <v>0</v>
      </c>
      <c r="AJ150" s="411">
        <f t="shared" ref="AJ150" si="336">AJ149</f>
        <v>0</v>
      </c>
      <c r="AK150" s="411">
        <f t="shared" ref="AK150" si="337">AK149</f>
        <v>0</v>
      </c>
      <c r="AL150" s="411">
        <f t="shared" ref="AL150" si="338">AL149</f>
        <v>0</v>
      </c>
      <c r="AM150" s="306"/>
    </row>
    <row r="151" spans="1:39" outlineLevel="1">
      <c r="B151" s="520"/>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outlineLevel="1">
      <c r="A152" s="522">
        <v>35</v>
      </c>
      <c r="B152" s="520"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39">Z152</f>
        <v>0</v>
      </c>
      <c r="AA153" s="411">
        <f t="shared" ref="AA153" si="340">AA152</f>
        <v>0</v>
      </c>
      <c r="AB153" s="411">
        <f t="shared" ref="AB153" si="341">AB152</f>
        <v>0</v>
      </c>
      <c r="AC153" s="411">
        <f t="shared" ref="AC153" si="342">AC152</f>
        <v>0</v>
      </c>
      <c r="AD153" s="411">
        <f t="shared" ref="AD153" si="343">AD152</f>
        <v>0</v>
      </c>
      <c r="AE153" s="411">
        <f t="shared" ref="AE153" si="344">AE152</f>
        <v>0</v>
      </c>
      <c r="AF153" s="411">
        <f t="shared" ref="AF153" si="345">AF152</f>
        <v>0</v>
      </c>
      <c r="AG153" s="411">
        <f t="shared" ref="AG153" si="346">AG152</f>
        <v>0</v>
      </c>
      <c r="AH153" s="411">
        <f t="shared" ref="AH153" si="347">AH152</f>
        <v>0</v>
      </c>
      <c r="AI153" s="411">
        <f t="shared" ref="AI153" si="348">AI152</f>
        <v>0</v>
      </c>
      <c r="AJ153" s="411">
        <f t="shared" ref="AJ153" si="349">AJ152</f>
        <v>0</v>
      </c>
      <c r="AK153" s="411">
        <f t="shared" ref="AK153" si="350">AK152</f>
        <v>0</v>
      </c>
      <c r="AL153" s="411">
        <f t="shared" ref="AL153" si="351">AL152</f>
        <v>0</v>
      </c>
      <c r="AM153" s="306"/>
    </row>
    <row r="154" spans="1:39" outlineLevel="1">
      <c r="B154" s="294"/>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5.75" outlineLevel="1">
      <c r="B155" s="288" t="s">
        <v>501</v>
      </c>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45" outlineLevel="1">
      <c r="A156" s="522">
        <v>36</v>
      </c>
      <c r="B156" s="520"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52">Z156</f>
        <v>0</v>
      </c>
      <c r="AA157" s="411">
        <f t="shared" ref="AA157" si="353">AA156</f>
        <v>0</v>
      </c>
      <c r="AB157" s="411">
        <f t="shared" ref="AB157" si="354">AB156</f>
        <v>0</v>
      </c>
      <c r="AC157" s="411">
        <f t="shared" ref="AC157" si="355">AC156</f>
        <v>0</v>
      </c>
      <c r="AD157" s="411">
        <f t="shared" ref="AD157" si="356">AD156</f>
        <v>0</v>
      </c>
      <c r="AE157" s="411">
        <f t="shared" ref="AE157" si="357">AE156</f>
        <v>0</v>
      </c>
      <c r="AF157" s="411">
        <f t="shared" ref="AF157" si="358">AF156</f>
        <v>0</v>
      </c>
      <c r="AG157" s="411">
        <f t="shared" ref="AG157" si="359">AG156</f>
        <v>0</v>
      </c>
      <c r="AH157" s="411">
        <f t="shared" ref="AH157" si="360">AH156</f>
        <v>0</v>
      </c>
      <c r="AI157" s="411">
        <f t="shared" ref="AI157" si="361">AI156</f>
        <v>0</v>
      </c>
      <c r="AJ157" s="411">
        <f t="shared" ref="AJ157" si="362">AJ156</f>
        <v>0</v>
      </c>
      <c r="AK157" s="411">
        <f t="shared" ref="AK157" si="363">AK156</f>
        <v>0</v>
      </c>
      <c r="AL157" s="411">
        <f t="shared" ref="AL157" si="36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0" outlineLevel="1">
      <c r="A159" s="522">
        <v>37</v>
      </c>
      <c r="B159" s="520"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65">Z159</f>
        <v>0</v>
      </c>
      <c r="AA160" s="411">
        <f t="shared" ref="AA160" si="366">AA159</f>
        <v>0</v>
      </c>
      <c r="AB160" s="411">
        <f t="shared" ref="AB160" si="367">AB159</f>
        <v>0</v>
      </c>
      <c r="AC160" s="411">
        <f t="shared" ref="AC160" si="368">AC159</f>
        <v>0</v>
      </c>
      <c r="AD160" s="411">
        <f t="shared" ref="AD160" si="369">AD159</f>
        <v>0</v>
      </c>
      <c r="AE160" s="411">
        <f t="shared" ref="AE160" si="370">AE159</f>
        <v>0</v>
      </c>
      <c r="AF160" s="411">
        <f t="shared" ref="AF160" si="371">AF159</f>
        <v>0</v>
      </c>
      <c r="AG160" s="411">
        <f t="shared" ref="AG160" si="372">AG159</f>
        <v>0</v>
      </c>
      <c r="AH160" s="411">
        <f t="shared" ref="AH160" si="373">AH159</f>
        <v>0</v>
      </c>
      <c r="AI160" s="411">
        <f t="shared" ref="AI160" si="374">AI159</f>
        <v>0</v>
      </c>
      <c r="AJ160" s="411">
        <f t="shared" ref="AJ160" si="375">AJ159</f>
        <v>0</v>
      </c>
      <c r="AK160" s="411">
        <f t="shared" ref="AK160" si="376">AK159</f>
        <v>0</v>
      </c>
      <c r="AL160" s="411">
        <f t="shared" ref="AL160" si="377">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outlineLevel="1">
      <c r="A162" s="522">
        <v>38</v>
      </c>
      <c r="B162" s="520"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378">Z162</f>
        <v>0</v>
      </c>
      <c r="AA163" s="411">
        <f t="shared" ref="AA163" si="379">AA162</f>
        <v>0</v>
      </c>
      <c r="AB163" s="411">
        <f t="shared" ref="AB163" si="380">AB162</f>
        <v>0</v>
      </c>
      <c r="AC163" s="411">
        <f t="shared" ref="AC163" si="381">AC162</f>
        <v>0</v>
      </c>
      <c r="AD163" s="411">
        <f t="shared" ref="AD163" si="382">AD162</f>
        <v>0</v>
      </c>
      <c r="AE163" s="411">
        <f t="shared" ref="AE163" si="383">AE162</f>
        <v>0</v>
      </c>
      <c r="AF163" s="411">
        <f t="shared" ref="AF163" si="384">AF162</f>
        <v>0</v>
      </c>
      <c r="AG163" s="411">
        <f t="shared" ref="AG163" si="385">AG162</f>
        <v>0</v>
      </c>
      <c r="AH163" s="411">
        <f t="shared" ref="AH163" si="386">AH162</f>
        <v>0</v>
      </c>
      <c r="AI163" s="411">
        <f t="shared" ref="AI163" si="387">AI162</f>
        <v>0</v>
      </c>
      <c r="AJ163" s="411">
        <f t="shared" ref="AJ163" si="388">AJ162</f>
        <v>0</v>
      </c>
      <c r="AK163" s="411">
        <f t="shared" ref="AK163" si="389">AK162</f>
        <v>0</v>
      </c>
      <c r="AL163" s="411">
        <f t="shared" ref="AL163" si="390">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39</v>
      </c>
      <c r="B165" s="520"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391">Z165</f>
        <v>0</v>
      </c>
      <c r="AA166" s="411">
        <f t="shared" ref="AA166" si="392">AA165</f>
        <v>0</v>
      </c>
      <c r="AB166" s="411">
        <f t="shared" ref="AB166" si="393">AB165</f>
        <v>0</v>
      </c>
      <c r="AC166" s="411">
        <f t="shared" ref="AC166" si="394">AC165</f>
        <v>0</v>
      </c>
      <c r="AD166" s="411">
        <f t="shared" ref="AD166" si="395">AD165</f>
        <v>0</v>
      </c>
      <c r="AE166" s="411">
        <f t="shared" ref="AE166" si="396">AE165</f>
        <v>0</v>
      </c>
      <c r="AF166" s="411">
        <f t="shared" ref="AF166" si="397">AF165</f>
        <v>0</v>
      </c>
      <c r="AG166" s="411">
        <f t="shared" ref="AG166" si="398">AG165</f>
        <v>0</v>
      </c>
      <c r="AH166" s="411">
        <f t="shared" ref="AH166" si="399">AH165</f>
        <v>0</v>
      </c>
      <c r="AI166" s="411">
        <f t="shared" ref="AI166" si="400">AI165</f>
        <v>0</v>
      </c>
      <c r="AJ166" s="411">
        <f t="shared" ref="AJ166" si="401">AJ165</f>
        <v>0</v>
      </c>
      <c r="AK166" s="411">
        <f t="shared" ref="AK166" si="402">AK165</f>
        <v>0</v>
      </c>
      <c r="AL166" s="411">
        <f t="shared" ref="AL166" si="403">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outlineLevel="1">
      <c r="A168" s="522">
        <v>40</v>
      </c>
      <c r="B168" s="520"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04">Z168</f>
        <v>0</v>
      </c>
      <c r="AA169" s="411">
        <f t="shared" ref="AA169" si="405">AA168</f>
        <v>0</v>
      </c>
      <c r="AB169" s="411">
        <f t="shared" ref="AB169" si="406">AB168</f>
        <v>0</v>
      </c>
      <c r="AC169" s="411">
        <f t="shared" ref="AC169" si="407">AC168</f>
        <v>0</v>
      </c>
      <c r="AD169" s="411">
        <f t="shared" ref="AD169" si="408">AD168</f>
        <v>0</v>
      </c>
      <c r="AE169" s="411">
        <f t="shared" ref="AE169" si="409">AE168</f>
        <v>0</v>
      </c>
      <c r="AF169" s="411">
        <f t="shared" ref="AF169" si="410">AF168</f>
        <v>0</v>
      </c>
      <c r="AG169" s="411">
        <f t="shared" ref="AG169" si="411">AG168</f>
        <v>0</v>
      </c>
      <c r="AH169" s="411">
        <f t="shared" ref="AH169" si="412">AH168</f>
        <v>0</v>
      </c>
      <c r="AI169" s="411">
        <f t="shared" ref="AI169" si="413">AI168</f>
        <v>0</v>
      </c>
      <c r="AJ169" s="411">
        <f t="shared" ref="AJ169" si="414">AJ168</f>
        <v>0</v>
      </c>
      <c r="AK169" s="411">
        <f t="shared" ref="AK169" si="415">AK168</f>
        <v>0</v>
      </c>
      <c r="AL169" s="411">
        <f t="shared" ref="AL169" si="416">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41</v>
      </c>
      <c r="B171" s="520"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17">Z171</f>
        <v>0</v>
      </c>
      <c r="AA172" s="411">
        <f t="shared" ref="AA172" si="418">AA171</f>
        <v>0</v>
      </c>
      <c r="AB172" s="411">
        <f t="shared" ref="AB172" si="419">AB171</f>
        <v>0</v>
      </c>
      <c r="AC172" s="411">
        <f t="shared" ref="AC172" si="420">AC171</f>
        <v>0</v>
      </c>
      <c r="AD172" s="411">
        <f t="shared" ref="AD172" si="421">AD171</f>
        <v>0</v>
      </c>
      <c r="AE172" s="411">
        <f t="shared" ref="AE172" si="422">AE171</f>
        <v>0</v>
      </c>
      <c r="AF172" s="411">
        <f t="shared" ref="AF172" si="423">AF171</f>
        <v>0</v>
      </c>
      <c r="AG172" s="411">
        <f t="shared" ref="AG172" si="424">AG171</f>
        <v>0</v>
      </c>
      <c r="AH172" s="411">
        <f t="shared" ref="AH172" si="425">AH171</f>
        <v>0</v>
      </c>
      <c r="AI172" s="411">
        <f t="shared" ref="AI172" si="426">AI171</f>
        <v>0</v>
      </c>
      <c r="AJ172" s="411">
        <f t="shared" ref="AJ172" si="427">AJ171</f>
        <v>0</v>
      </c>
      <c r="AK172" s="411">
        <f t="shared" ref="AK172" si="428">AK171</f>
        <v>0</v>
      </c>
      <c r="AL172" s="411">
        <f t="shared" ref="AL172" si="42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45" outlineLevel="1">
      <c r="A174" s="522">
        <v>42</v>
      </c>
      <c r="B174" s="520" t="s">
        <v>134</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468"/>
      <c r="O175" s="295"/>
      <c r="P175" s="295"/>
      <c r="Q175" s="295"/>
      <c r="R175" s="295"/>
      <c r="S175" s="295"/>
      <c r="T175" s="295"/>
      <c r="U175" s="295"/>
      <c r="V175" s="295"/>
      <c r="W175" s="295"/>
      <c r="X175" s="295"/>
      <c r="Y175" s="411">
        <f>Y174</f>
        <v>0</v>
      </c>
      <c r="Z175" s="411">
        <f t="shared" ref="Z175" si="430">Z174</f>
        <v>0</v>
      </c>
      <c r="AA175" s="411">
        <f t="shared" ref="AA175" si="431">AA174</f>
        <v>0</v>
      </c>
      <c r="AB175" s="411">
        <f t="shared" ref="AB175" si="432">AB174</f>
        <v>0</v>
      </c>
      <c r="AC175" s="411">
        <f t="shared" ref="AC175" si="433">AC174</f>
        <v>0</v>
      </c>
      <c r="AD175" s="411">
        <f t="shared" ref="AD175" si="434">AD174</f>
        <v>0</v>
      </c>
      <c r="AE175" s="411">
        <f t="shared" ref="AE175" si="435">AE174</f>
        <v>0</v>
      </c>
      <c r="AF175" s="411">
        <f t="shared" ref="AF175" si="436">AF174</f>
        <v>0</v>
      </c>
      <c r="AG175" s="411">
        <f t="shared" ref="AG175" si="437">AG174</f>
        <v>0</v>
      </c>
      <c r="AH175" s="411">
        <f t="shared" ref="AH175" si="438">AH174</f>
        <v>0</v>
      </c>
      <c r="AI175" s="411">
        <f t="shared" ref="AI175" si="439">AI174</f>
        <v>0</v>
      </c>
      <c r="AJ175" s="411">
        <f t="shared" ref="AJ175" si="440">AJ174</f>
        <v>0</v>
      </c>
      <c r="AK175" s="411">
        <f t="shared" ref="AK175" si="441">AK174</f>
        <v>0</v>
      </c>
      <c r="AL175" s="411">
        <f t="shared" ref="AL175" si="442">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outlineLevel="1">
      <c r="A177" s="522">
        <v>43</v>
      </c>
      <c r="B177" s="520"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43">Z177</f>
        <v>0</v>
      </c>
      <c r="AA178" s="411">
        <f t="shared" ref="AA178" si="444">AA177</f>
        <v>0</v>
      </c>
      <c r="AB178" s="411">
        <f t="shared" ref="AB178" si="445">AB177</f>
        <v>0</v>
      </c>
      <c r="AC178" s="411">
        <f t="shared" ref="AC178" si="446">AC177</f>
        <v>0</v>
      </c>
      <c r="AD178" s="411">
        <f t="shared" ref="AD178" si="447">AD177</f>
        <v>0</v>
      </c>
      <c r="AE178" s="411">
        <f t="shared" ref="AE178" si="448">AE177</f>
        <v>0</v>
      </c>
      <c r="AF178" s="411">
        <f t="shared" ref="AF178" si="449">AF177</f>
        <v>0</v>
      </c>
      <c r="AG178" s="411">
        <f t="shared" ref="AG178" si="450">AG177</f>
        <v>0</v>
      </c>
      <c r="AH178" s="411">
        <f t="shared" ref="AH178" si="451">AH177</f>
        <v>0</v>
      </c>
      <c r="AI178" s="411">
        <f t="shared" ref="AI178" si="452">AI177</f>
        <v>0</v>
      </c>
      <c r="AJ178" s="411">
        <f t="shared" ref="AJ178" si="453">AJ177</f>
        <v>0</v>
      </c>
      <c r="AK178" s="411">
        <f t="shared" ref="AK178" si="454">AK177</f>
        <v>0</v>
      </c>
      <c r="AL178" s="411">
        <f t="shared" ref="AL178" si="455">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45" outlineLevel="1">
      <c r="A180" s="522">
        <v>44</v>
      </c>
      <c r="B180" s="520"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56">Z180</f>
        <v>0</v>
      </c>
      <c r="AA181" s="411">
        <f t="shared" ref="AA181" si="457">AA180</f>
        <v>0</v>
      </c>
      <c r="AB181" s="411">
        <f t="shared" ref="AB181" si="458">AB180</f>
        <v>0</v>
      </c>
      <c r="AC181" s="411">
        <f t="shared" ref="AC181" si="459">AC180</f>
        <v>0</v>
      </c>
      <c r="AD181" s="411">
        <f t="shared" ref="AD181" si="460">AD180</f>
        <v>0</v>
      </c>
      <c r="AE181" s="411">
        <f t="shared" ref="AE181" si="461">AE180</f>
        <v>0</v>
      </c>
      <c r="AF181" s="411">
        <f t="shared" ref="AF181" si="462">AF180</f>
        <v>0</v>
      </c>
      <c r="AG181" s="411">
        <f t="shared" ref="AG181" si="463">AG180</f>
        <v>0</v>
      </c>
      <c r="AH181" s="411">
        <f t="shared" ref="AH181" si="464">AH180</f>
        <v>0</v>
      </c>
      <c r="AI181" s="411">
        <f t="shared" ref="AI181" si="465">AI180</f>
        <v>0</v>
      </c>
      <c r="AJ181" s="411">
        <f t="shared" ref="AJ181" si="466">AJ180</f>
        <v>0</v>
      </c>
      <c r="AK181" s="411">
        <f t="shared" ref="AK181" si="467">AK180</f>
        <v>0</v>
      </c>
      <c r="AL181" s="411">
        <f t="shared" ref="AL181" si="468">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45</v>
      </c>
      <c r="B183" s="520"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69">Z183</f>
        <v>0</v>
      </c>
      <c r="AA184" s="411">
        <f t="shared" ref="AA184" si="470">AA183</f>
        <v>0</v>
      </c>
      <c r="AB184" s="411">
        <f t="shared" ref="AB184" si="471">AB183</f>
        <v>0</v>
      </c>
      <c r="AC184" s="411">
        <f t="shared" ref="AC184" si="472">AC183</f>
        <v>0</v>
      </c>
      <c r="AD184" s="411">
        <f t="shared" ref="AD184" si="473">AD183</f>
        <v>0</v>
      </c>
      <c r="AE184" s="411">
        <f t="shared" ref="AE184" si="474">AE183</f>
        <v>0</v>
      </c>
      <c r="AF184" s="411">
        <f t="shared" ref="AF184" si="475">AF183</f>
        <v>0</v>
      </c>
      <c r="AG184" s="411">
        <f t="shared" ref="AG184" si="476">AG183</f>
        <v>0</v>
      </c>
      <c r="AH184" s="411">
        <f t="shared" ref="AH184" si="477">AH183</f>
        <v>0</v>
      </c>
      <c r="AI184" s="411">
        <f t="shared" ref="AI184" si="478">AI183</f>
        <v>0</v>
      </c>
      <c r="AJ184" s="411">
        <f t="shared" ref="AJ184" si="479">AJ183</f>
        <v>0</v>
      </c>
      <c r="AK184" s="411">
        <f t="shared" ref="AK184" si="480">AK183</f>
        <v>0</v>
      </c>
      <c r="AL184" s="411">
        <f t="shared" ref="AL184" si="481">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46</v>
      </c>
      <c r="B186" s="520"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482">Z186</f>
        <v>0</v>
      </c>
      <c r="AA187" s="411">
        <f t="shared" ref="AA187" si="483">AA186</f>
        <v>0</v>
      </c>
      <c r="AB187" s="411">
        <f t="shared" ref="AB187" si="484">AB186</f>
        <v>0</v>
      </c>
      <c r="AC187" s="411">
        <f t="shared" ref="AC187" si="485">AC186</f>
        <v>0</v>
      </c>
      <c r="AD187" s="411">
        <f t="shared" ref="AD187" si="486">AD186</f>
        <v>0</v>
      </c>
      <c r="AE187" s="411">
        <f t="shared" ref="AE187" si="487">AE186</f>
        <v>0</v>
      </c>
      <c r="AF187" s="411">
        <f t="shared" ref="AF187" si="488">AF186</f>
        <v>0</v>
      </c>
      <c r="AG187" s="411">
        <f t="shared" ref="AG187" si="489">AG186</f>
        <v>0</v>
      </c>
      <c r="AH187" s="411">
        <f t="shared" ref="AH187" si="490">AH186</f>
        <v>0</v>
      </c>
      <c r="AI187" s="411">
        <f t="shared" ref="AI187" si="491">AI186</f>
        <v>0</v>
      </c>
      <c r="AJ187" s="411">
        <f t="shared" ref="AJ187" si="492">AJ186</f>
        <v>0</v>
      </c>
      <c r="AK187" s="411">
        <f t="shared" ref="AK187" si="493">AK186</f>
        <v>0</v>
      </c>
      <c r="AL187" s="411">
        <f t="shared" ref="AL187" si="49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47</v>
      </c>
      <c r="B189" s="520"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495">Z189</f>
        <v>0</v>
      </c>
      <c r="AA190" s="411">
        <f t="shared" ref="AA190" si="496">AA189</f>
        <v>0</v>
      </c>
      <c r="AB190" s="411">
        <f t="shared" ref="AB190" si="497">AB189</f>
        <v>0</v>
      </c>
      <c r="AC190" s="411">
        <f t="shared" ref="AC190" si="498">AC189</f>
        <v>0</v>
      </c>
      <c r="AD190" s="411">
        <f t="shared" ref="AD190" si="499">AD189</f>
        <v>0</v>
      </c>
      <c r="AE190" s="411">
        <f t="shared" ref="AE190" si="500">AE189</f>
        <v>0</v>
      </c>
      <c r="AF190" s="411">
        <f t="shared" ref="AF190" si="501">AF189</f>
        <v>0</v>
      </c>
      <c r="AG190" s="411">
        <f t="shared" ref="AG190" si="502">AG189</f>
        <v>0</v>
      </c>
      <c r="AH190" s="411">
        <f t="shared" ref="AH190" si="503">AH189</f>
        <v>0</v>
      </c>
      <c r="AI190" s="411">
        <f t="shared" ref="AI190" si="504">AI189</f>
        <v>0</v>
      </c>
      <c r="AJ190" s="411">
        <f t="shared" ref="AJ190" si="505">AJ189</f>
        <v>0</v>
      </c>
      <c r="AK190" s="411">
        <f t="shared" ref="AK190" si="506">AK189</f>
        <v>0</v>
      </c>
      <c r="AL190" s="411">
        <f t="shared" ref="AL190" si="507">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45" outlineLevel="1">
      <c r="A192" s="522">
        <v>48</v>
      </c>
      <c r="B192" s="520"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08">Z192</f>
        <v>0</v>
      </c>
      <c r="AA193" s="411">
        <f t="shared" ref="AA193" si="509">AA192</f>
        <v>0</v>
      </c>
      <c r="AB193" s="411">
        <f t="shared" ref="AB193" si="510">AB192</f>
        <v>0</v>
      </c>
      <c r="AC193" s="411">
        <f t="shared" ref="AC193" si="511">AC192</f>
        <v>0</v>
      </c>
      <c r="AD193" s="411">
        <f t="shared" ref="AD193" si="512">AD192</f>
        <v>0</v>
      </c>
      <c r="AE193" s="411">
        <f t="shared" ref="AE193" si="513">AE192</f>
        <v>0</v>
      </c>
      <c r="AF193" s="411">
        <f t="shared" ref="AF193" si="514">AF192</f>
        <v>0</v>
      </c>
      <c r="AG193" s="411">
        <f t="shared" ref="AG193" si="515">AG192</f>
        <v>0</v>
      </c>
      <c r="AH193" s="411">
        <f t="shared" ref="AH193" si="516">AH192</f>
        <v>0</v>
      </c>
      <c r="AI193" s="411">
        <f t="shared" ref="AI193" si="517">AI192</f>
        <v>0</v>
      </c>
      <c r="AJ193" s="411">
        <f t="shared" ref="AJ193" si="518">AJ192</f>
        <v>0</v>
      </c>
      <c r="AK193" s="411">
        <f t="shared" ref="AK193" si="519">AK192</f>
        <v>0</v>
      </c>
      <c r="AL193" s="411">
        <f t="shared" ref="AL193" si="520">AL192</f>
        <v>0</v>
      </c>
      <c r="AM193" s="306"/>
    </row>
    <row r="194" spans="1:39" outlineLevel="1">
      <c r="B194" s="520"/>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0" outlineLevel="1">
      <c r="A195" s="522">
        <v>49</v>
      </c>
      <c r="B195" s="520"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21">Z195</f>
        <v>0</v>
      </c>
      <c r="AA196" s="411">
        <f t="shared" ref="AA196" si="522">AA195</f>
        <v>0</v>
      </c>
      <c r="AB196" s="411">
        <f t="shared" ref="AB196" si="523">AB195</f>
        <v>0</v>
      </c>
      <c r="AC196" s="411">
        <f t="shared" ref="AC196" si="524">AC195</f>
        <v>0</v>
      </c>
      <c r="AD196" s="411">
        <f t="shared" ref="AD196" si="525">AD195</f>
        <v>0</v>
      </c>
      <c r="AE196" s="411">
        <f t="shared" ref="AE196" si="526">AE195</f>
        <v>0</v>
      </c>
      <c r="AF196" s="411">
        <f t="shared" ref="AF196" si="527">AF195</f>
        <v>0</v>
      </c>
      <c r="AG196" s="411">
        <f t="shared" ref="AG196" si="528">AG195</f>
        <v>0</v>
      </c>
      <c r="AH196" s="411">
        <f t="shared" ref="AH196" si="529">AH195</f>
        <v>0</v>
      </c>
      <c r="AI196" s="411">
        <f t="shared" ref="AI196" si="530">AI195</f>
        <v>0</v>
      </c>
      <c r="AJ196" s="411">
        <f t="shared" ref="AJ196" si="531">AJ195</f>
        <v>0</v>
      </c>
      <c r="AK196" s="411">
        <f t="shared" ref="AK196" si="532">AK195</f>
        <v>0</v>
      </c>
      <c r="AL196" s="411">
        <f t="shared" ref="AL196" si="533">AL195</f>
        <v>0</v>
      </c>
      <c r="AM196" s="306"/>
    </row>
    <row r="197" spans="1:39"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5.75">
      <c r="B198" s="327" t="s">
        <v>271</v>
      </c>
      <c r="C198" s="329"/>
      <c r="D198" s="329">
        <f>SUM(D38:D196)</f>
        <v>11870420</v>
      </c>
      <c r="E198" s="329"/>
      <c r="F198" s="329"/>
      <c r="G198" s="329"/>
      <c r="H198" s="329"/>
      <c r="I198" s="329"/>
      <c r="J198" s="329"/>
      <c r="K198" s="329"/>
      <c r="L198" s="329"/>
      <c r="M198" s="329"/>
      <c r="N198" s="329"/>
      <c r="O198" s="329">
        <f>SUM(O38:O196)</f>
        <v>1904</v>
      </c>
      <c r="P198" s="329"/>
      <c r="Q198" s="329"/>
      <c r="R198" s="329"/>
      <c r="S198" s="329"/>
      <c r="T198" s="329"/>
      <c r="U198" s="329"/>
      <c r="V198" s="329"/>
      <c r="W198" s="329"/>
      <c r="X198" s="329"/>
      <c r="Y198" s="329">
        <f>IF(Y36="kWh",SUMPRODUCT(D38:D196,Y38:Y196))</f>
        <v>2566390.0753948456</v>
      </c>
      <c r="Z198" s="329">
        <f>IF(Z36="kWh",SUMPRODUCT(D38:D196,Z38:Z196))</f>
        <v>1881832.0233780341</v>
      </c>
      <c r="AA198" s="329">
        <f>IF(AA36="kw",SUMPRODUCT(N38:N196,O38:O196,AA38:AA196),SUMPRODUCT(D38:D196,AA38:AA196))</f>
        <v>12920.164632306041</v>
      </c>
      <c r="AB198" s="329">
        <f>IF(AB36="kw",SUMPRODUCT(N38:N196,O38:O196,AB38:AB196),SUMPRODUCT(D38:D196,AB38:AB196))</f>
        <v>0</v>
      </c>
      <c r="AC198" s="329">
        <f>IF(AC36="kw",SUMPRODUCT(N38:N196,O38:O196,AC38:AC196),SUMPRODUCT(D38:D196,AC38:AC196))</f>
        <v>0</v>
      </c>
      <c r="AD198" s="329">
        <f>'8.  Streetlighting'!F70+'8.  Streetlighting'!F39</f>
        <v>483.66294899999986</v>
      </c>
      <c r="AE198" s="329">
        <f>IF(AE36="kw",SUMPRODUCT(N38:N196,O38:O196,AE38:AE196),SUMPRODUCT(D38:D196,AE38:AE196))</f>
        <v>0</v>
      </c>
      <c r="AF198" s="329">
        <f>IF(AF36="kw",SUMPRODUCT(N38:N196,O38:O196,AF38:AF196),SUMPRODUCT(D38:D196,AF38:AF196))</f>
        <v>0</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5.75">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3006321</v>
      </c>
      <c r="Z199" s="392">
        <f>HLOOKUP(Z35,'2. LRAMVA Threshold'!$B$42:$Q$53,7,FALSE)</f>
        <v>3468020</v>
      </c>
      <c r="AA199" s="392">
        <f>HLOOKUP(AA35,'2. LRAMVA Threshold'!$B$42:$Q$53,7,FALSE)</f>
        <v>25326</v>
      </c>
      <c r="AB199" s="392">
        <f>HLOOKUP(AB35,'2. LRAMVA Threshold'!$B$42:$Q$53,7,FALSE)</f>
        <v>0</v>
      </c>
      <c r="AC199" s="392">
        <f>HLOOKUP(AC35,'2. LRAMVA Threshold'!$B$42:$Q$53,7,FALSE)</f>
        <v>0</v>
      </c>
      <c r="AD199" s="392">
        <f>HLOOKUP(AD35,'2. LRAMVA Threshold'!$B$42:$Q$53,7,FALSE)</f>
        <v>0</v>
      </c>
      <c r="AE199" s="392">
        <f>HLOOKUP(AE35,'2. LRAMVA Threshold'!$B$42:$Q$53,7,FALSE)</f>
        <v>0</v>
      </c>
      <c r="AF199" s="392">
        <f>HLOOKUP(AF35,'2. LRAMVA Threshold'!$B$42:$Q$53,7,FALSE)</f>
        <v>0</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c r="B200" s="521"/>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0</v>
      </c>
      <c r="Z201" s="341">
        <f>HLOOKUP(Z$35,'3.  Distribution Rates'!$C$122:$P$133,7,FALSE)</f>
        <v>0</v>
      </c>
      <c r="AA201" s="341">
        <f>HLOOKUP(AA$35,'3.  Distribution Rates'!$C$122:$P$133,7,FALSE)</f>
        <v>0</v>
      </c>
      <c r="AB201" s="341">
        <f>HLOOKUP(AB$35,'3.  Distribution Rates'!$C$122:$P$133,7,FALSE)</f>
        <v>0</v>
      </c>
      <c r="AC201" s="341">
        <f>HLOOKUP(AC$35,'3.  Distribution Rates'!$C$122:$P$133,7,FALSE)</f>
        <v>0</v>
      </c>
      <c r="AD201" s="341">
        <f>HLOOKUP(AD$35,'3.  Distribution Rates'!$C$122:$P$133,7,FALSE)</f>
        <v>0</v>
      </c>
      <c r="AE201" s="341">
        <f>HLOOKUP(AE$35,'3.  Distribution Rates'!$C$122:$P$133,7,FALSE)</f>
        <v>0</v>
      </c>
      <c r="AF201" s="341">
        <f>HLOOKUP(AF$35,'3.  Distribution Rates'!$C$122:$P$133,7,FALSE)</f>
        <v>0</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9">
        <f>SUM(Y202:AL202)</f>
        <v>0</v>
      </c>
    </row>
    <row r="203" spans="1:39">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0</v>
      </c>
      <c r="Z203" s="378">
        <f>'4.  2011-2014 LRAM'!Z267*Z201</f>
        <v>0</v>
      </c>
      <c r="AA203" s="378">
        <f>'4.  2011-2014 LRAM'!AA267*AA201</f>
        <v>0</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9">
        <f>SUM(Y203:AL203)</f>
        <v>0</v>
      </c>
    </row>
    <row r="204" spans="1:39">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0</v>
      </c>
      <c r="Z204" s="378">
        <f>'4.  2011-2014 LRAM'!Z396*Z201</f>
        <v>0</v>
      </c>
      <c r="AA204" s="378">
        <f>'4.  2011-2014 LRAM'!AA396*AA201</f>
        <v>0</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9">
        <f>SUM(Y204:AL204)</f>
        <v>0</v>
      </c>
    </row>
    <row r="205" spans="1:39">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LRAM'!Y526*Y201</f>
        <v>0</v>
      </c>
      <c r="Z205" s="378">
        <f>'4.  2011-2014 LRAM'!Z526*Z201</f>
        <v>0</v>
      </c>
      <c r="AA205" s="378">
        <f>'4.  2011-2014 LRAM'!AA526*AA201</f>
        <v>0</v>
      </c>
      <c r="AB205" s="378">
        <f>'4.  2011-2014 LRAM'!AB526*AB201</f>
        <v>0</v>
      </c>
      <c r="AC205" s="378">
        <f>'4.  2011-2014 LRAM'!AC526*AC201</f>
        <v>0</v>
      </c>
      <c r="AD205" s="378">
        <f>'4.  2011-2014 LRAM'!AD526*AD201</f>
        <v>0</v>
      </c>
      <c r="AE205" s="378">
        <f>'4.  2011-2014 LRAM'!AE526*AE201</f>
        <v>0</v>
      </c>
      <c r="AF205" s="378">
        <f>'4.  2011-2014 LRAM'!AF526*AF201</f>
        <v>0</v>
      </c>
      <c r="AG205" s="378">
        <f>'4.  2011-2014 LRAM'!AG526*AG201</f>
        <v>0</v>
      </c>
      <c r="AH205" s="378">
        <f>'4.  2011-2014 LRAM'!AH526*AH201</f>
        <v>0</v>
      </c>
      <c r="AI205" s="378">
        <f>'4.  2011-2014 LRAM'!AI526*AI201</f>
        <v>0</v>
      </c>
      <c r="AJ205" s="378">
        <f>'4.  2011-2014 LRAM'!AJ526*AJ201</f>
        <v>0</v>
      </c>
      <c r="AK205" s="378">
        <f>'4.  2011-2014 LRAM'!AK526*AK201</f>
        <v>0</v>
      </c>
      <c r="AL205" s="378">
        <f>'4.  2011-2014 LRAM'!AL526*AL201</f>
        <v>0</v>
      </c>
      <c r="AM205" s="629">
        <f>SUM(Y205:AL205)</f>
        <v>0</v>
      </c>
    </row>
    <row r="206" spans="1:39">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0</v>
      </c>
      <c r="Z206" s="378">
        <f>Z198*Z201</f>
        <v>0</v>
      </c>
      <c r="AA206" s="378">
        <f>AA198*AA201</f>
        <v>0</v>
      </c>
      <c r="AB206" s="378">
        <f t="shared" ref="AB206:AL206" si="534">AB198*AB201</f>
        <v>0</v>
      </c>
      <c r="AC206" s="378">
        <f t="shared" si="534"/>
        <v>0</v>
      </c>
      <c r="AD206" s="378">
        <f t="shared" si="534"/>
        <v>0</v>
      </c>
      <c r="AE206" s="378">
        <f t="shared" si="534"/>
        <v>0</v>
      </c>
      <c r="AF206" s="378">
        <f t="shared" si="534"/>
        <v>0</v>
      </c>
      <c r="AG206" s="378">
        <f t="shared" si="534"/>
        <v>0</v>
      </c>
      <c r="AH206" s="378">
        <f t="shared" si="534"/>
        <v>0</v>
      </c>
      <c r="AI206" s="378">
        <f t="shared" si="534"/>
        <v>0</v>
      </c>
      <c r="AJ206" s="378">
        <f t="shared" si="534"/>
        <v>0</v>
      </c>
      <c r="AK206" s="378">
        <f t="shared" si="534"/>
        <v>0</v>
      </c>
      <c r="AL206" s="378">
        <f t="shared" si="534"/>
        <v>0</v>
      </c>
      <c r="AM206" s="629">
        <f>SUM(Y206:AL206)</f>
        <v>0</v>
      </c>
    </row>
    <row r="207" spans="1:39" ht="15.75">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0</v>
      </c>
      <c r="Z207" s="346">
        <f>SUM(Z202:Z206)</f>
        <v>0</v>
      </c>
      <c r="AA207" s="346">
        <f t="shared" ref="AA207:AE207" si="535">SUM(AA202:AA206)</f>
        <v>0</v>
      </c>
      <c r="AB207" s="346">
        <f t="shared" si="535"/>
        <v>0</v>
      </c>
      <c r="AC207" s="346">
        <f t="shared" si="535"/>
        <v>0</v>
      </c>
      <c r="AD207" s="346">
        <f t="shared" si="535"/>
        <v>0</v>
      </c>
      <c r="AE207" s="346">
        <f t="shared" si="535"/>
        <v>0</v>
      </c>
      <c r="AF207" s="346">
        <f>SUM(AF202:AF206)</f>
        <v>0</v>
      </c>
      <c r="AG207" s="346">
        <f>SUM(AG202:AG206)</f>
        <v>0</v>
      </c>
      <c r="AH207" s="346">
        <f t="shared" ref="AH207:AL207" si="536">SUM(AH202:AH206)</f>
        <v>0</v>
      </c>
      <c r="AI207" s="346">
        <f t="shared" si="536"/>
        <v>0</v>
      </c>
      <c r="AJ207" s="346">
        <f t="shared" si="536"/>
        <v>0</v>
      </c>
      <c r="AK207" s="346">
        <f t="shared" si="536"/>
        <v>0</v>
      </c>
      <c r="AL207" s="346">
        <f t="shared" si="536"/>
        <v>0</v>
      </c>
      <c r="AM207" s="407">
        <f>SUM(AM202:AM206)</f>
        <v>0</v>
      </c>
    </row>
    <row r="208" spans="1:39" ht="15.75">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0</v>
      </c>
      <c r="Z208" s="347">
        <f t="shared" ref="Z208:AE208" si="537">Z199*Z201</f>
        <v>0</v>
      </c>
      <c r="AA208" s="347">
        <f t="shared" si="537"/>
        <v>0</v>
      </c>
      <c r="AB208" s="347">
        <f t="shared" si="537"/>
        <v>0</v>
      </c>
      <c r="AC208" s="347">
        <f t="shared" si="537"/>
        <v>0</v>
      </c>
      <c r="AD208" s="347">
        <f t="shared" si="537"/>
        <v>0</v>
      </c>
      <c r="AE208" s="347">
        <f t="shared" si="537"/>
        <v>0</v>
      </c>
      <c r="AF208" s="347">
        <f>AF199*AF201</f>
        <v>0</v>
      </c>
      <c r="AG208" s="347">
        <f t="shared" ref="AG208:AL208" si="538">AG199*AG201</f>
        <v>0</v>
      </c>
      <c r="AH208" s="347">
        <f t="shared" si="538"/>
        <v>0</v>
      </c>
      <c r="AI208" s="347">
        <f t="shared" si="538"/>
        <v>0</v>
      </c>
      <c r="AJ208" s="347">
        <f t="shared" si="538"/>
        <v>0</v>
      </c>
      <c r="AK208" s="347">
        <f t="shared" si="538"/>
        <v>0</v>
      </c>
      <c r="AL208" s="347">
        <f t="shared" si="538"/>
        <v>0</v>
      </c>
      <c r="AM208" s="407">
        <f>SUM(Y208:AL208)</f>
        <v>0</v>
      </c>
    </row>
    <row r="209" spans="1:39" ht="15.75">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0</v>
      </c>
    </row>
    <row r="210" spans="1:39">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1:39">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2525915.0753948456</v>
      </c>
      <c r="Z211" s="291">
        <f>SUMPRODUCT(E38:E196,Z38:Z196)</f>
        <v>1881832.0233780341</v>
      </c>
      <c r="AA211" s="291">
        <f>IF(AA36="kw",SUMPRODUCT(N38:N196,P38:P196,AA38:AA196),SUMPRODUCT(E38:E196,AA38:AA196))</f>
        <v>12920.164632306041</v>
      </c>
      <c r="AB211" s="291">
        <f>IF(AB36="kw",SUMPRODUCT(N38:N196,P38:P196,AB38:AB196),SUMPRODUCT(E38:E196,AB38:AB196))</f>
        <v>0</v>
      </c>
      <c r="AC211" s="291">
        <f>IF(AC36="kw",SUMPRODUCT(N38:N196,P38:P196,AC38:AC196),SUMPRODUCT(E38:E196,AC38:AC196))</f>
        <v>0</v>
      </c>
      <c r="AD211" s="291">
        <f>'8.  Streetlighting'!F40+'8.  Streetlighting'!F71</f>
        <v>5803.9553879999985</v>
      </c>
      <c r="AE211" s="291">
        <f>IF(AE36="kw",SUMPRODUCT(N38:N196,P38:P196,AE38:AE196),SUMPRODUCT(E38:E196,AE38:AE196))</f>
        <v>0</v>
      </c>
      <c r="AF211" s="291">
        <f>IF(AF36="kw",SUMPRODUCT(N38:N196,P38:P196,AF38:AF196),SUMPRODUCT(E38:E196,AF38:AF196))</f>
        <v>0</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1:39">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2522525.0753948456</v>
      </c>
      <c r="Z212" s="291">
        <f>SUMPRODUCT(F38:F196,Z38:Z196)</f>
        <v>1881832.0233780339</v>
      </c>
      <c r="AA212" s="291">
        <f>IF(AA36="kw",SUMPRODUCT(N38:N196,Q38:Q196,AA38:AA196),SUMPRODUCT(F38:F196,AA38:AA196))</f>
        <v>12920.164632306041</v>
      </c>
      <c r="AB212" s="291">
        <f>IF(AB36="kw",SUMPRODUCT(N38:N196,Q38:Q196,AB38:AB196),SUMPRODUCT(F38:F196,AB38:AB196))</f>
        <v>0</v>
      </c>
      <c r="AC212" s="291">
        <f>IF(AC36="kw",SUMPRODUCT(N38:N196,Q38:Q196,AC38:AC196),SUMPRODUCT(F38:F196,AC38:AC196))</f>
        <v>0</v>
      </c>
      <c r="AD212" s="291">
        <f>'8.  Streetlighting'!F41+'8.  Streetlighting'!F72</f>
        <v>5803.9553879999985</v>
      </c>
      <c r="AE212" s="291">
        <f>IF(AE36="kw",SUMPRODUCT(N38:N196,Q38:Q196,AE38:AE196),SUMPRODUCT(F38:F196,AE38:AE196))</f>
        <v>0</v>
      </c>
      <c r="AF212" s="291">
        <f>IF(AF36="kw",SUMPRODUCT(N38:N196,Q38:Q196,AF38:AF196),SUMPRODUCT(F38:F196,AF38:AF196))</f>
        <v>0</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1:39">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2521039.1254533897</v>
      </c>
      <c r="Z213" s="291">
        <f>SUMPRODUCT(G38:G196,Z38:Z196)</f>
        <v>1889184.0500322357</v>
      </c>
      <c r="AA213" s="291">
        <f>IF(AA36="kw",SUMPRODUCT(N38:N196,R38:R196,AA38:AA196),SUMPRODUCT(G38:G196,AA38:AA196))</f>
        <v>13021.631963051081</v>
      </c>
      <c r="AB213" s="291">
        <f>IF(AB36="kw",SUMPRODUCT(N38:N196,R38:R196,AB38:AB196),SUMPRODUCT(G38:G196,AB38:AB196))</f>
        <v>0</v>
      </c>
      <c r="AC213" s="291">
        <f>IF(AC36="kw",SUMPRODUCT(N38:N196,R38:R196,AC38:AC196),SUMPRODUCT(G38:G196,AC38:AC196))</f>
        <v>0</v>
      </c>
      <c r="AD213" s="291">
        <f>'8.  Streetlighting'!F42+'8.  Streetlighting'!F73</f>
        <v>5803.9553879999985</v>
      </c>
      <c r="AE213" s="291">
        <f>IF(AE36="kw",SUMPRODUCT(N38:N196,R38:R196,AE38:AE196),SUMPRODUCT(G38:G196,AE38:AE196))</f>
        <v>0</v>
      </c>
      <c r="AF213" s="291">
        <f>IF(AF36="kw",SUMPRODUCT(N38:N196,R38:R196,AF38:AF196),SUMPRODUCT(G38:G196,AF38:AF196))</f>
        <v>0</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1:39">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2512069.1254533897</v>
      </c>
      <c r="Z214" s="291">
        <f>SUMPRODUCT(H38:H196,Z38:Z196)</f>
        <v>1889185.5237164465</v>
      </c>
      <c r="AA214" s="291">
        <f>IF(AA36="kw",SUMPRODUCT(N38:N196,S38:S196,AA38:AA196),SUMPRODUCT(H38:H196,AA38:AA196))</f>
        <v>13021.631963051081</v>
      </c>
      <c r="AB214" s="291">
        <f>IF(AB36="kw",SUMPRODUCT(N38:N196,S38:S196,AB38:AB196),SUMPRODUCT(H38:H196,AB38:AB196))</f>
        <v>0</v>
      </c>
      <c r="AC214" s="291">
        <f>IF(AC36="kw",SUMPRODUCT(N38:N196,S38:S196,AC38:AC196),SUMPRODUCT(H38:H196,AC38:AC196))</f>
        <v>0</v>
      </c>
      <c r="AD214" s="291">
        <f>'8.  Streetlighting'!F43+'8.  Streetlighting'!F74</f>
        <v>5803.9553879999985</v>
      </c>
      <c r="AE214" s="291">
        <f>IF(AE36="kw",SUMPRODUCT(N38:N196,S38:S196,AE38:AE196),SUMPRODUCT(H38:H196,AE38:AE196))</f>
        <v>0</v>
      </c>
      <c r="AF214" s="291">
        <f>IF(AF36="kw",SUMPRODUCT(N38:N196,S38:S196,AF38:AF196),SUMPRODUCT(H38:H196,AF38:AF196))</f>
        <v>0</v>
      </c>
      <c r="AG214" s="291">
        <f>IF(AG36="kw",SUMPRODUCT(N38:N196,S38:S196,AG38:AG196),SUMPRODUCT(H38:H196,AG38:AG196))</f>
        <v>0</v>
      </c>
      <c r="AH214" s="291">
        <f>IF(AH36="kw",SUMPRODUCT(N38:N196,S38:S196,AH38:AH196),SUMPRODUCT(H38:H196,AH38:AH196))</f>
        <v>0</v>
      </c>
      <c r="AI214" s="291">
        <f>IF(AI36="kw",SUMPRODUCT(N38:N196,S38:S196,AI38:AI196),SUMPRODUCT(H38:H196,AI38:AI196))</f>
        <v>0</v>
      </c>
      <c r="AJ214" s="291">
        <f>IF(AJ36="kw",SUMPRODUCT(N38:N196,S38:S196,AJ38:AJ196),SUMPRODUCT(H38:H196,AJ38:AJ196))</f>
        <v>0</v>
      </c>
      <c r="AK214" s="291">
        <f>IF(AK36="kw",SUMPRODUCT(N38:N196,S38:S196,AK38:AK196),SUMPRODUCT(H38:H196,AK38:AK196))</f>
        <v>0</v>
      </c>
      <c r="AL214" s="291">
        <f>IF(AL36="kw",SUMPRODUCT(N38:N196,S38:S196,AL38:AL196),SUMPRODUCT(H38:H196,AL38:AL196))</f>
        <v>0</v>
      </c>
      <c r="AM214" s="337"/>
    </row>
    <row r="215" spans="1:39">
      <c r="B215" s="437" t="s">
        <v>148</v>
      </c>
      <c r="C215" s="364"/>
      <c r="D215" s="384"/>
      <c r="E215" s="384"/>
      <c r="F215" s="384"/>
      <c r="G215" s="384"/>
      <c r="H215" s="384"/>
      <c r="I215" s="384"/>
      <c r="J215" s="384"/>
      <c r="K215" s="384"/>
      <c r="L215" s="384"/>
      <c r="M215" s="384"/>
      <c r="N215" s="384"/>
      <c r="O215" s="383"/>
      <c r="P215" s="384"/>
      <c r="Q215" s="384"/>
      <c r="R215" s="384"/>
      <c r="S215" s="364"/>
      <c r="T215" s="385"/>
      <c r="U215" s="385"/>
      <c r="V215" s="384"/>
      <c r="W215" s="384"/>
      <c r="X215" s="385"/>
      <c r="Y215" s="326">
        <f>SUMPRODUCT(I38:I196,Y38:Y196)</f>
        <v>2505150.1254533897</v>
      </c>
      <c r="Z215" s="326">
        <f>SUMPRODUCT(I38:I196,Z38:Z196)</f>
        <v>1889185.5237164465</v>
      </c>
      <c r="AA215" s="326">
        <f>IF(AA36="kw",SUMPRODUCT(N38:N196,T38:T196,AA38:AA196),SUMPRODUCT(I38:I196,AA38:AA196))</f>
        <v>13021.631963051081</v>
      </c>
      <c r="AB215" s="326">
        <f>IF(AB36="kw",SUMPRODUCT(N38:N196,T38:T196,AB38:AB196),SUMPRODUCT(I38:I196,AB38:AB196))</f>
        <v>0</v>
      </c>
      <c r="AC215" s="326">
        <f>IF(AC36="kw",SUMPRODUCT(N38:N196,T38:T196,AC38:AC196),SUMPRODUCT(I38:I196,AC38:AC196))</f>
        <v>0</v>
      </c>
      <c r="AD215" s="326">
        <f>'8.  Streetlighting'!F44+'8.  Streetlighting'!F75</f>
        <v>5803.9553879999985</v>
      </c>
      <c r="AE215" s="326">
        <f>IF(AE36="kw",SUMPRODUCT(N38:N196,T38:T196,AE38:AE196),SUMPRODUCT(I38:I196,AE38:AE196))</f>
        <v>0</v>
      </c>
      <c r="AF215" s="326">
        <f>IF(AF36="kw",SUMPRODUCT(N38:N196,T38:T196,AF38:AF196),SUMPRODUCT(I38:I196,AF38:AF196))</f>
        <v>0</v>
      </c>
      <c r="AG215" s="326">
        <f>IF(AG36="kw",SUMPRODUCT(N38:N196,T38:T196,AG38:AG196),SUMPRODUCT(I38:I196,AG38:AG196))</f>
        <v>0</v>
      </c>
      <c r="AH215" s="326">
        <f>IF(AH36="kw",SUMPRODUCT(N38:N196,T38:T196,AH38:AH196),SUMPRODUCT(I38:I196,AH38:AH196))</f>
        <v>0</v>
      </c>
      <c r="AI215" s="326">
        <f>IF(AI36="kw",SUMPRODUCT(N38:N196,T38:T196,AI38:AI196),SUMPRODUCT(I38:I196,AI38:AI196))</f>
        <v>0</v>
      </c>
      <c r="AJ215" s="326">
        <f>IF(AJ36="kw",SUMPRODUCT(N38:N196,T38:T196,AJ38:AJ196),SUMPRODUCT(I38:I196,AJ38:AJ196))</f>
        <v>0</v>
      </c>
      <c r="AK215" s="326">
        <f>IF(AK36="kw",SUMPRODUCT(N38:N196,T38:T196,AK38:AK196),SUMPRODUCT(I38:I196,AK38:AK196))</f>
        <v>0</v>
      </c>
      <c r="AL215" s="326">
        <f>IF(AL36="kw",SUMPRODUCT(N38:N196,T38:T196,AL38:AL196),SUMPRODUCT(I38:I196,AL38:AL196))</f>
        <v>0</v>
      </c>
      <c r="AM215" s="386"/>
    </row>
    <row r="216" spans="1:39" ht="20.25" customHeight="1">
      <c r="B216" s="368" t="s">
        <v>589</v>
      </c>
      <c r="C216" s="387"/>
      <c r="D216" s="388"/>
      <c r="E216" s="388"/>
      <c r="F216" s="388"/>
      <c r="G216" s="388"/>
      <c r="H216" s="388"/>
      <c r="I216" s="388"/>
      <c r="J216" s="388"/>
      <c r="K216" s="388"/>
      <c r="L216" s="388"/>
      <c r="M216" s="388"/>
      <c r="N216" s="388"/>
      <c r="O216" s="388"/>
      <c r="P216" s="388"/>
      <c r="Q216" s="388"/>
      <c r="R216" s="388"/>
      <c r="S216" s="371"/>
      <c r="T216" s="372"/>
      <c r="U216" s="388"/>
      <c r="V216" s="388"/>
      <c r="W216" s="388"/>
      <c r="X216" s="388"/>
      <c r="Y216" s="409"/>
      <c r="Z216" s="409"/>
      <c r="AA216" s="409"/>
      <c r="AB216" s="409"/>
      <c r="AC216" s="409"/>
      <c r="AD216" s="409"/>
      <c r="AE216" s="409"/>
      <c r="AF216" s="409"/>
      <c r="AG216" s="409"/>
      <c r="AH216" s="409"/>
      <c r="AI216" s="409"/>
      <c r="AJ216" s="409"/>
      <c r="AK216" s="409"/>
      <c r="AL216" s="409"/>
      <c r="AM216" s="389"/>
    </row>
    <row r="217" spans="1:39" ht="15.75">
      <c r="B217" s="438"/>
    </row>
    <row r="218" spans="1:39" ht="15.75">
      <c r="B218" s="438"/>
    </row>
    <row r="219" spans="1:39" ht="15.75">
      <c r="B219" s="280" t="s">
        <v>273</v>
      </c>
      <c r="C219" s="281"/>
      <c r="D219" s="590" t="s">
        <v>525</v>
      </c>
      <c r="E219" s="253"/>
      <c r="F219" s="590"/>
      <c r="G219" s="253"/>
      <c r="H219" s="253"/>
      <c r="I219" s="253"/>
      <c r="J219" s="253"/>
      <c r="K219" s="253"/>
      <c r="L219" s="253"/>
      <c r="M219" s="253"/>
      <c r="N219" s="253"/>
      <c r="O219" s="281"/>
      <c r="P219" s="253"/>
      <c r="Q219" s="253"/>
      <c r="R219" s="253"/>
      <c r="S219" s="253"/>
      <c r="T219" s="253"/>
      <c r="U219" s="253"/>
      <c r="V219" s="253"/>
      <c r="W219" s="253"/>
      <c r="X219" s="253"/>
      <c r="Y219" s="270"/>
      <c r="Z219" s="267"/>
      <c r="AA219" s="267"/>
      <c r="AB219" s="267"/>
      <c r="AC219" s="267"/>
      <c r="AD219" s="267"/>
      <c r="AE219" s="267"/>
      <c r="AF219" s="267"/>
      <c r="AG219" s="267"/>
      <c r="AH219" s="267"/>
      <c r="AI219" s="267"/>
      <c r="AJ219" s="267"/>
      <c r="AK219" s="267"/>
      <c r="AL219" s="267"/>
      <c r="AM219" s="282"/>
    </row>
    <row r="220" spans="1:39" ht="34.5" customHeight="1">
      <c r="B220" s="819" t="s">
        <v>211</v>
      </c>
      <c r="C220" s="821" t="s">
        <v>33</v>
      </c>
      <c r="D220" s="284" t="s">
        <v>421</v>
      </c>
      <c r="E220" s="823" t="s">
        <v>209</v>
      </c>
      <c r="F220" s="824"/>
      <c r="G220" s="824"/>
      <c r="H220" s="824"/>
      <c r="I220" s="824"/>
      <c r="J220" s="824"/>
      <c r="K220" s="824"/>
      <c r="L220" s="824"/>
      <c r="M220" s="825"/>
      <c r="N220" s="826" t="s">
        <v>213</v>
      </c>
      <c r="O220" s="284" t="s">
        <v>422</v>
      </c>
      <c r="P220" s="823" t="s">
        <v>212</v>
      </c>
      <c r="Q220" s="824"/>
      <c r="R220" s="824"/>
      <c r="S220" s="824"/>
      <c r="T220" s="824"/>
      <c r="U220" s="824"/>
      <c r="V220" s="824"/>
      <c r="W220" s="824"/>
      <c r="X220" s="825"/>
      <c r="Y220" s="816" t="s">
        <v>243</v>
      </c>
      <c r="Z220" s="817"/>
      <c r="AA220" s="817"/>
      <c r="AB220" s="817"/>
      <c r="AC220" s="817"/>
      <c r="AD220" s="817"/>
      <c r="AE220" s="817"/>
      <c r="AF220" s="817"/>
      <c r="AG220" s="817"/>
      <c r="AH220" s="817"/>
      <c r="AI220" s="817"/>
      <c r="AJ220" s="817"/>
      <c r="AK220" s="817"/>
      <c r="AL220" s="817"/>
      <c r="AM220" s="818"/>
    </row>
    <row r="221" spans="1:39" ht="60.75" customHeight="1">
      <c r="B221" s="820"/>
      <c r="C221" s="822"/>
      <c r="D221" s="285">
        <v>2016</v>
      </c>
      <c r="E221" s="285">
        <v>2017</v>
      </c>
      <c r="F221" s="285">
        <v>2018</v>
      </c>
      <c r="G221" s="285">
        <v>2019</v>
      </c>
      <c r="H221" s="285">
        <v>2020</v>
      </c>
      <c r="I221" s="285">
        <v>2021</v>
      </c>
      <c r="J221" s="285">
        <v>2022</v>
      </c>
      <c r="K221" s="285">
        <v>2023</v>
      </c>
      <c r="L221" s="285">
        <v>2024</v>
      </c>
      <c r="M221" s="285">
        <v>2025</v>
      </c>
      <c r="N221" s="827"/>
      <c r="O221" s="285">
        <v>2016</v>
      </c>
      <c r="P221" s="285">
        <v>2017</v>
      </c>
      <c r="Q221" s="285">
        <v>2018</v>
      </c>
      <c r="R221" s="285">
        <v>2019</v>
      </c>
      <c r="S221" s="285">
        <v>2020</v>
      </c>
      <c r="T221" s="285">
        <v>2021</v>
      </c>
      <c r="U221" s="285">
        <v>2022</v>
      </c>
      <c r="V221" s="285">
        <v>2023</v>
      </c>
      <c r="W221" s="285">
        <v>2024</v>
      </c>
      <c r="X221" s="285">
        <v>2025</v>
      </c>
      <c r="Y221" s="285" t="str">
        <f>'1.  LRAMVA Summary'!D52</f>
        <v>Residential</v>
      </c>
      <c r="Z221" s="285" t="str">
        <f>'1.  LRAMVA Summary'!E52</f>
        <v>GS&lt;50 kW</v>
      </c>
      <c r="AA221" s="285" t="str">
        <f>'1.  LRAMVA Summary'!F52</f>
        <v>GS 50-4,999 kW</v>
      </c>
      <c r="AB221" s="285" t="str">
        <f>'1.  LRAMVA Summary'!G52</f>
        <v>Unmetered Scattered Load</v>
      </c>
      <c r="AC221" s="285" t="str">
        <f>'1.  LRAMVA Summary'!H52</f>
        <v>Sentinel Lighting</v>
      </c>
      <c r="AD221" s="285" t="str">
        <f>'1.  LRAMVA Summary'!I52</f>
        <v>Street Lighting</v>
      </c>
      <c r="AE221" s="285" t="str">
        <f>'1.  LRAMVA Summary'!J52</f>
        <v/>
      </c>
      <c r="AF221" s="285" t="str">
        <f>'1.  LRAMVA Summary'!K52</f>
        <v/>
      </c>
      <c r="AG221" s="285" t="str">
        <f>'1.  LRAMVA Summary'!L52</f>
        <v/>
      </c>
      <c r="AH221" s="285" t="str">
        <f>'1.  LRAMVA Summary'!M52</f>
        <v/>
      </c>
      <c r="AI221" s="285" t="str">
        <f>'1.  LRAMVA Summary'!N52</f>
        <v/>
      </c>
      <c r="AJ221" s="285" t="str">
        <f>'1.  LRAMVA Summary'!O52</f>
        <v/>
      </c>
      <c r="AK221" s="285" t="str">
        <f>'1.  LRAMVA Summary'!P52</f>
        <v/>
      </c>
      <c r="AL221" s="285" t="str">
        <f>'1.  LRAMVA Summary'!Q52</f>
        <v/>
      </c>
      <c r="AM221" s="287" t="str">
        <f>'1.  LRAMVA Summary'!R52</f>
        <v>Total</v>
      </c>
    </row>
    <row r="222" spans="1:39" ht="15.75" customHeight="1">
      <c r="B222" s="518" t="s">
        <v>503</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t="str">
        <f>'1.  LRAMVA Summary'!D53</f>
        <v>kWh</v>
      </c>
      <c r="Z222" s="291" t="str">
        <f>'1.  LRAMVA Summary'!E53</f>
        <v>kWh</v>
      </c>
      <c r="AA222" s="291" t="str">
        <f>'1.  LRAMVA Summary'!F53</f>
        <v>kW</v>
      </c>
      <c r="AB222" s="291" t="str">
        <f>'1.  LRAMVA Summary'!G53</f>
        <v>kWh</v>
      </c>
      <c r="AC222" s="291" t="str">
        <f>'1.  LRAMVA Summary'!H53</f>
        <v>kW</v>
      </c>
      <c r="AD222" s="291" t="str">
        <f>'1.  LRAMVA Summary'!I53</f>
        <v>kW</v>
      </c>
      <c r="AE222" s="291">
        <f>'1.  LRAMVA Summary'!J53</f>
        <v>0</v>
      </c>
      <c r="AF222" s="291">
        <f>'1.  LRAMVA Summary'!K53</f>
        <v>0</v>
      </c>
      <c r="AG222" s="291">
        <f>'1.  LRAMVA Summary'!L53</f>
        <v>0</v>
      </c>
      <c r="AH222" s="291">
        <f>'1.  LRAMVA Summary'!M53</f>
        <v>0</v>
      </c>
      <c r="AI222" s="291">
        <f>'1.  LRAMVA Summary'!N53</f>
        <v>0</v>
      </c>
      <c r="AJ222" s="291">
        <f>'1.  LRAMVA Summary'!O53</f>
        <v>0</v>
      </c>
      <c r="AK222" s="291">
        <f>'1.  LRAMVA Summary'!P53</f>
        <v>0</v>
      </c>
      <c r="AL222" s="291">
        <f>'1.  LRAMVA Summary'!Q53</f>
        <v>0</v>
      </c>
      <c r="AM222" s="292"/>
    </row>
    <row r="223" spans="1:39" ht="15.75" outlineLevel="1">
      <c r="B223" s="288" t="s">
        <v>496</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c r="Z223" s="291"/>
      <c r="AA223" s="291"/>
      <c r="AB223" s="291"/>
      <c r="AC223" s="291"/>
      <c r="AD223" s="291"/>
      <c r="AE223" s="291"/>
      <c r="AF223" s="291"/>
      <c r="AG223" s="291"/>
      <c r="AH223" s="291"/>
      <c r="AI223" s="291"/>
      <c r="AJ223" s="291"/>
      <c r="AK223" s="291"/>
      <c r="AL223" s="291"/>
      <c r="AM223" s="292"/>
    </row>
    <row r="224" spans="1:39" outlineLevel="1">
      <c r="A224" s="522">
        <v>1</v>
      </c>
      <c r="B224" s="520" t="s">
        <v>95</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39">Z224</f>
        <v>0</v>
      </c>
      <c r="AA225" s="411">
        <f t="shared" ref="AA225" si="540">AA224</f>
        <v>0</v>
      </c>
      <c r="AB225" s="411">
        <f t="shared" ref="AB225" si="541">AB224</f>
        <v>0</v>
      </c>
      <c r="AC225" s="411">
        <f t="shared" ref="AC225" si="542">AC224</f>
        <v>0</v>
      </c>
      <c r="AD225" s="411">
        <f t="shared" ref="AD225" si="543">AD224</f>
        <v>0</v>
      </c>
      <c r="AE225" s="411">
        <f t="shared" ref="AE225" si="544">AE224</f>
        <v>0</v>
      </c>
      <c r="AF225" s="411">
        <f t="shared" ref="AF225" si="545">AF224</f>
        <v>0</v>
      </c>
      <c r="AG225" s="411">
        <f t="shared" ref="AG225" si="546">AG224</f>
        <v>0</v>
      </c>
      <c r="AH225" s="411">
        <f t="shared" ref="AH225" si="547">AH224</f>
        <v>0</v>
      </c>
      <c r="AI225" s="411">
        <f t="shared" ref="AI225" si="548">AI224</f>
        <v>0</v>
      </c>
      <c r="AJ225" s="411">
        <f t="shared" ref="AJ225" si="549">AJ224</f>
        <v>0</v>
      </c>
      <c r="AK225" s="411">
        <f t="shared" ref="AK225" si="550">AK224</f>
        <v>0</v>
      </c>
      <c r="AL225" s="411">
        <f t="shared" ref="AL225" si="551">AL224</f>
        <v>0</v>
      </c>
      <c r="AM225" s="297"/>
    </row>
    <row r="226" spans="1:39" ht="15.75" outlineLevel="1">
      <c r="B226" s="298"/>
      <c r="C226" s="299"/>
      <c r="D226" s="299"/>
      <c r="E226" s="299"/>
      <c r="F226" s="299"/>
      <c r="G226" s="299"/>
      <c r="H226" s="299"/>
      <c r="I226" s="299"/>
      <c r="J226" s="299"/>
      <c r="K226" s="299"/>
      <c r="L226" s="299"/>
      <c r="M226" s="299"/>
      <c r="N226" s="300"/>
      <c r="O226" s="299"/>
      <c r="P226" s="299"/>
      <c r="Q226" s="299"/>
      <c r="R226" s="299"/>
      <c r="S226" s="299"/>
      <c r="T226" s="299"/>
      <c r="U226" s="299"/>
      <c r="V226" s="299"/>
      <c r="W226" s="299"/>
      <c r="X226" s="299"/>
      <c r="Y226" s="412"/>
      <c r="Z226" s="413"/>
      <c r="AA226" s="413"/>
      <c r="AB226" s="413"/>
      <c r="AC226" s="413"/>
      <c r="AD226" s="413"/>
      <c r="AE226" s="413"/>
      <c r="AF226" s="413"/>
      <c r="AG226" s="413"/>
      <c r="AH226" s="413"/>
      <c r="AI226" s="413"/>
      <c r="AJ226" s="413"/>
      <c r="AK226" s="413"/>
      <c r="AL226" s="413"/>
      <c r="AM226" s="302"/>
    </row>
    <row r="227" spans="1:39" outlineLevel="1">
      <c r="A227" s="522">
        <v>2</v>
      </c>
      <c r="B227" s="520" t="s">
        <v>96</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52">Z227</f>
        <v>0</v>
      </c>
      <c r="AA228" s="411">
        <f t="shared" ref="AA228" si="553">AA227</f>
        <v>0</v>
      </c>
      <c r="AB228" s="411">
        <f t="shared" ref="AB228" si="554">AB227</f>
        <v>0</v>
      </c>
      <c r="AC228" s="411">
        <f t="shared" ref="AC228" si="555">AC227</f>
        <v>0</v>
      </c>
      <c r="AD228" s="411">
        <f t="shared" ref="AD228" si="556">AD227</f>
        <v>0</v>
      </c>
      <c r="AE228" s="411">
        <f t="shared" ref="AE228" si="557">AE227</f>
        <v>0</v>
      </c>
      <c r="AF228" s="411">
        <f t="shared" ref="AF228" si="558">AF227</f>
        <v>0</v>
      </c>
      <c r="AG228" s="411">
        <f t="shared" ref="AG228" si="559">AG227</f>
        <v>0</v>
      </c>
      <c r="AH228" s="411">
        <f t="shared" ref="AH228" si="560">AH227</f>
        <v>0</v>
      </c>
      <c r="AI228" s="411">
        <f t="shared" ref="AI228" si="561">AI227</f>
        <v>0</v>
      </c>
      <c r="AJ228" s="411">
        <f t="shared" ref="AJ228" si="562">AJ227</f>
        <v>0</v>
      </c>
      <c r="AK228" s="411">
        <f t="shared" ref="AK228" si="563">AK227</f>
        <v>0</v>
      </c>
      <c r="AL228" s="411">
        <f t="shared" ref="AL228" si="564">AL227</f>
        <v>0</v>
      </c>
      <c r="AM228" s="297"/>
    </row>
    <row r="229" spans="1:39" ht="15.75" outlineLevel="1">
      <c r="B229" s="298"/>
      <c r="C229" s="299"/>
      <c r="D229" s="304"/>
      <c r="E229" s="304"/>
      <c r="F229" s="304"/>
      <c r="G229" s="304"/>
      <c r="H229" s="304"/>
      <c r="I229" s="304"/>
      <c r="J229" s="304"/>
      <c r="K229" s="304"/>
      <c r="L229" s="304"/>
      <c r="M229" s="304"/>
      <c r="N229" s="300"/>
      <c r="O229" s="304"/>
      <c r="P229" s="304"/>
      <c r="Q229" s="304"/>
      <c r="R229" s="304"/>
      <c r="S229" s="304"/>
      <c r="T229" s="304"/>
      <c r="U229" s="304"/>
      <c r="V229" s="304"/>
      <c r="W229" s="304"/>
      <c r="X229" s="304"/>
      <c r="Y229" s="412"/>
      <c r="Z229" s="413"/>
      <c r="AA229" s="413"/>
      <c r="AB229" s="413"/>
      <c r="AC229" s="413"/>
      <c r="AD229" s="413"/>
      <c r="AE229" s="413"/>
      <c r="AF229" s="413"/>
      <c r="AG229" s="413"/>
      <c r="AH229" s="413"/>
      <c r="AI229" s="413"/>
      <c r="AJ229" s="413"/>
      <c r="AK229" s="413"/>
      <c r="AL229" s="413"/>
      <c r="AM229" s="302"/>
    </row>
    <row r="230" spans="1:39" outlineLevel="1">
      <c r="A230" s="522">
        <v>3</v>
      </c>
      <c r="B230" s="520" t="s">
        <v>97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65">Z230</f>
        <v>0</v>
      </c>
      <c r="AA231" s="411">
        <f t="shared" ref="AA231" si="566">AA230</f>
        <v>0</v>
      </c>
      <c r="AB231" s="411">
        <f t="shared" ref="AB231" si="567">AB230</f>
        <v>0</v>
      </c>
      <c r="AC231" s="411">
        <f t="shared" ref="AC231" si="568">AC230</f>
        <v>0</v>
      </c>
      <c r="AD231" s="411">
        <f t="shared" ref="AD231" si="569">AD230</f>
        <v>0</v>
      </c>
      <c r="AE231" s="411">
        <f t="shared" ref="AE231" si="570">AE230</f>
        <v>0</v>
      </c>
      <c r="AF231" s="411">
        <f t="shared" ref="AF231" si="571">AF230</f>
        <v>0</v>
      </c>
      <c r="AG231" s="411">
        <f t="shared" ref="AG231" si="572">AG230</f>
        <v>0</v>
      </c>
      <c r="AH231" s="411">
        <f t="shared" ref="AH231" si="573">AH230</f>
        <v>0</v>
      </c>
      <c r="AI231" s="411">
        <f t="shared" ref="AI231" si="574">AI230</f>
        <v>0</v>
      </c>
      <c r="AJ231" s="411">
        <f t="shared" ref="AJ231" si="575">AJ230</f>
        <v>0</v>
      </c>
      <c r="AK231" s="411">
        <f t="shared" ref="AK231" si="576">AK230</f>
        <v>0</v>
      </c>
      <c r="AL231" s="411">
        <f t="shared" ref="AL231" si="577">AL230</f>
        <v>0</v>
      </c>
      <c r="AM231" s="297"/>
    </row>
    <row r="232" spans="1:39" outlineLevel="1">
      <c r="B232" s="294"/>
      <c r="C232" s="305"/>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outlineLevel="1">
      <c r="A233" s="522">
        <v>4</v>
      </c>
      <c r="B233" s="520" t="s">
        <v>678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78">Z233</f>
        <v>0</v>
      </c>
      <c r="AA234" s="411">
        <f t="shared" ref="AA234" si="579">AA233</f>
        <v>0</v>
      </c>
      <c r="AB234" s="411">
        <f t="shared" ref="AB234" si="580">AB233</f>
        <v>0</v>
      </c>
      <c r="AC234" s="411">
        <f t="shared" ref="AC234" si="581">AC233</f>
        <v>0</v>
      </c>
      <c r="AD234" s="411">
        <f t="shared" ref="AD234" si="582">AD233</f>
        <v>0</v>
      </c>
      <c r="AE234" s="411">
        <f t="shared" ref="AE234" si="583">AE233</f>
        <v>0</v>
      </c>
      <c r="AF234" s="411">
        <f t="shared" ref="AF234" si="584">AF233</f>
        <v>0</v>
      </c>
      <c r="AG234" s="411">
        <f t="shared" ref="AG234" si="585">AG233</f>
        <v>0</v>
      </c>
      <c r="AH234" s="411">
        <f t="shared" ref="AH234" si="586">AH233</f>
        <v>0</v>
      </c>
      <c r="AI234" s="411">
        <f t="shared" ref="AI234" si="587">AI233</f>
        <v>0</v>
      </c>
      <c r="AJ234" s="411">
        <f t="shared" ref="AJ234" si="588">AJ233</f>
        <v>0</v>
      </c>
      <c r="AK234" s="411">
        <f t="shared" ref="AK234" si="589">AK233</f>
        <v>0</v>
      </c>
      <c r="AL234" s="411">
        <f t="shared" ref="AL234" si="590">AL233</f>
        <v>0</v>
      </c>
      <c r="AM234" s="297"/>
    </row>
    <row r="235" spans="1:39" outlineLevel="1">
      <c r="B235" s="294"/>
      <c r="C235" s="305"/>
      <c r="D235" s="304"/>
      <c r="E235" s="304"/>
      <c r="F235" s="304"/>
      <c r="G235" s="304"/>
      <c r="H235" s="304"/>
      <c r="I235" s="304"/>
      <c r="J235" s="304"/>
      <c r="K235" s="304"/>
      <c r="L235" s="304"/>
      <c r="M235" s="304"/>
      <c r="N235" s="291"/>
      <c r="O235" s="304"/>
      <c r="P235" s="304"/>
      <c r="Q235" s="304"/>
      <c r="R235" s="304"/>
      <c r="S235" s="304"/>
      <c r="T235" s="304"/>
      <c r="U235" s="304"/>
      <c r="V235" s="304"/>
      <c r="W235" s="304"/>
      <c r="X235" s="304"/>
      <c r="Y235" s="412"/>
      <c r="Z235" s="412"/>
      <c r="AA235" s="412"/>
      <c r="AB235" s="412"/>
      <c r="AC235" s="412"/>
      <c r="AD235" s="412"/>
      <c r="AE235" s="412"/>
      <c r="AF235" s="412"/>
      <c r="AG235" s="412"/>
      <c r="AH235" s="412"/>
      <c r="AI235" s="412"/>
      <c r="AJ235" s="412"/>
      <c r="AK235" s="412"/>
      <c r="AL235" s="412"/>
      <c r="AM235" s="306"/>
    </row>
    <row r="236" spans="1:39" ht="30" outlineLevel="1">
      <c r="A236" s="522">
        <v>5</v>
      </c>
      <c r="B236" s="520" t="s">
        <v>98</v>
      </c>
      <c r="C236" s="291" t="s">
        <v>25</v>
      </c>
      <c r="D236" s="295"/>
      <c r="E236" s="295"/>
      <c r="F236" s="295"/>
      <c r="G236" s="295"/>
      <c r="H236" s="295"/>
      <c r="I236" s="295"/>
      <c r="J236" s="295"/>
      <c r="K236" s="295"/>
      <c r="L236" s="295"/>
      <c r="M236" s="295"/>
      <c r="N236" s="291"/>
      <c r="O236" s="295"/>
      <c r="P236" s="295"/>
      <c r="Q236" s="295"/>
      <c r="R236" s="295"/>
      <c r="S236" s="295"/>
      <c r="T236" s="295"/>
      <c r="U236" s="295"/>
      <c r="V236" s="295"/>
      <c r="W236" s="295"/>
      <c r="X236" s="295"/>
      <c r="Y236" s="410"/>
      <c r="Z236" s="410"/>
      <c r="AA236" s="410"/>
      <c r="AB236" s="410"/>
      <c r="AC236" s="410"/>
      <c r="AD236" s="410"/>
      <c r="AE236" s="410"/>
      <c r="AF236" s="410"/>
      <c r="AG236" s="410"/>
      <c r="AH236" s="410"/>
      <c r="AI236" s="410"/>
      <c r="AJ236" s="410"/>
      <c r="AK236" s="410"/>
      <c r="AL236" s="410"/>
      <c r="AM236" s="296">
        <f>SUM(Y236:AL236)</f>
        <v>0</v>
      </c>
    </row>
    <row r="237" spans="1:39" outlineLevel="1">
      <c r="B237" s="294" t="s">
        <v>289</v>
      </c>
      <c r="C237" s="291" t="s">
        <v>163</v>
      </c>
      <c r="D237" s="295"/>
      <c r="E237" s="295"/>
      <c r="F237" s="295"/>
      <c r="G237" s="295"/>
      <c r="H237" s="295"/>
      <c r="I237" s="295"/>
      <c r="J237" s="295"/>
      <c r="K237" s="295"/>
      <c r="L237" s="295"/>
      <c r="M237" s="295"/>
      <c r="N237" s="468"/>
      <c r="O237" s="295"/>
      <c r="P237" s="295"/>
      <c r="Q237" s="295"/>
      <c r="R237" s="295"/>
      <c r="S237" s="295"/>
      <c r="T237" s="295"/>
      <c r="U237" s="295"/>
      <c r="V237" s="295"/>
      <c r="W237" s="295"/>
      <c r="X237" s="295"/>
      <c r="Y237" s="411">
        <f>Y236</f>
        <v>0</v>
      </c>
      <c r="Z237" s="411">
        <f t="shared" ref="Z237" si="591">Z236</f>
        <v>0</v>
      </c>
      <c r="AA237" s="411">
        <f t="shared" ref="AA237" si="592">AA236</f>
        <v>0</v>
      </c>
      <c r="AB237" s="411">
        <f t="shared" ref="AB237" si="593">AB236</f>
        <v>0</v>
      </c>
      <c r="AC237" s="411">
        <f t="shared" ref="AC237" si="594">AC236</f>
        <v>0</v>
      </c>
      <c r="AD237" s="411">
        <f t="shared" ref="AD237" si="595">AD236</f>
        <v>0</v>
      </c>
      <c r="AE237" s="411">
        <f t="shared" ref="AE237" si="596">AE236</f>
        <v>0</v>
      </c>
      <c r="AF237" s="411">
        <f t="shared" ref="AF237" si="597">AF236</f>
        <v>0</v>
      </c>
      <c r="AG237" s="411">
        <f t="shared" ref="AG237" si="598">AG236</f>
        <v>0</v>
      </c>
      <c r="AH237" s="411">
        <f t="shared" ref="AH237" si="599">AH236</f>
        <v>0</v>
      </c>
      <c r="AI237" s="411">
        <f t="shared" ref="AI237" si="600">AI236</f>
        <v>0</v>
      </c>
      <c r="AJ237" s="411">
        <f t="shared" ref="AJ237" si="601">AJ236</f>
        <v>0</v>
      </c>
      <c r="AK237" s="411">
        <f t="shared" ref="AK237" si="602">AK236</f>
        <v>0</v>
      </c>
      <c r="AL237" s="411">
        <f t="shared" ref="AL237" si="603">AL236</f>
        <v>0</v>
      </c>
      <c r="AM237" s="297"/>
    </row>
    <row r="238" spans="1:39" outlineLevel="1">
      <c r="B238" s="294"/>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22"/>
      <c r="Z238" s="423"/>
      <c r="AA238" s="423"/>
      <c r="AB238" s="423"/>
      <c r="AC238" s="423"/>
      <c r="AD238" s="423"/>
      <c r="AE238" s="423"/>
      <c r="AF238" s="423"/>
      <c r="AG238" s="423"/>
      <c r="AH238" s="423"/>
      <c r="AI238" s="423"/>
      <c r="AJ238" s="423"/>
      <c r="AK238" s="423"/>
      <c r="AL238" s="423"/>
      <c r="AM238" s="297"/>
    </row>
    <row r="239" spans="1:39" ht="15.75" outlineLevel="1">
      <c r="B239" s="319" t="s">
        <v>497</v>
      </c>
      <c r="C239" s="289"/>
      <c r="D239" s="289"/>
      <c r="E239" s="289"/>
      <c r="F239" s="289"/>
      <c r="G239" s="289"/>
      <c r="H239" s="289"/>
      <c r="I239" s="289"/>
      <c r="J239" s="289"/>
      <c r="K239" s="289"/>
      <c r="L239" s="289"/>
      <c r="M239" s="289"/>
      <c r="N239" s="290"/>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292"/>
    </row>
    <row r="240" spans="1:39" outlineLevel="1">
      <c r="A240" s="522">
        <v>6</v>
      </c>
      <c r="B240" s="520" t="s">
        <v>99</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04">Z240</f>
        <v>0</v>
      </c>
      <c r="AA241" s="411">
        <f t="shared" ref="AA241" si="605">AA240</f>
        <v>0</v>
      </c>
      <c r="AB241" s="411">
        <f t="shared" ref="AB241" si="606">AB240</f>
        <v>0</v>
      </c>
      <c r="AC241" s="411">
        <f t="shared" ref="AC241" si="607">AC240</f>
        <v>0</v>
      </c>
      <c r="AD241" s="411">
        <f t="shared" ref="AD241" si="608">AD240</f>
        <v>0</v>
      </c>
      <c r="AE241" s="411">
        <f t="shared" ref="AE241" si="609">AE240</f>
        <v>0</v>
      </c>
      <c r="AF241" s="411">
        <f t="shared" ref="AF241" si="610">AF240</f>
        <v>0</v>
      </c>
      <c r="AG241" s="411">
        <f t="shared" ref="AG241" si="611">AG240</f>
        <v>0</v>
      </c>
      <c r="AH241" s="411">
        <f t="shared" ref="AH241" si="612">AH240</f>
        <v>0</v>
      </c>
      <c r="AI241" s="411">
        <f t="shared" ref="AI241" si="613">AI240</f>
        <v>0</v>
      </c>
      <c r="AJ241" s="411">
        <f t="shared" ref="AJ241" si="614">AJ240</f>
        <v>0</v>
      </c>
      <c r="AK241" s="411">
        <f t="shared" ref="AK241" si="615">AK240</f>
        <v>0</v>
      </c>
      <c r="AL241" s="411">
        <f t="shared" ref="AL241" si="616">AL240</f>
        <v>0</v>
      </c>
      <c r="AM241" s="311"/>
    </row>
    <row r="242" spans="1:39" outlineLevel="1">
      <c r="B242" s="310"/>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outlineLevel="1">
      <c r="A243" s="522">
        <v>7</v>
      </c>
      <c r="B243" s="520" t="s">
        <v>100</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17">Z243</f>
        <v>0</v>
      </c>
      <c r="AA244" s="411">
        <f t="shared" ref="AA244" si="618">AA243</f>
        <v>0</v>
      </c>
      <c r="AB244" s="411">
        <f t="shared" ref="AB244" si="619">AB243</f>
        <v>0</v>
      </c>
      <c r="AC244" s="411">
        <f t="shared" ref="AC244" si="620">AC243</f>
        <v>0</v>
      </c>
      <c r="AD244" s="411">
        <f t="shared" ref="AD244" si="621">AD243</f>
        <v>0</v>
      </c>
      <c r="AE244" s="411">
        <f t="shared" ref="AE244" si="622">AE243</f>
        <v>0</v>
      </c>
      <c r="AF244" s="411">
        <f t="shared" ref="AF244" si="623">AF243</f>
        <v>0</v>
      </c>
      <c r="AG244" s="411">
        <f t="shared" ref="AG244" si="624">AG243</f>
        <v>0</v>
      </c>
      <c r="AH244" s="411">
        <f t="shared" ref="AH244" si="625">AH243</f>
        <v>0</v>
      </c>
      <c r="AI244" s="411">
        <f t="shared" ref="AI244" si="626">AI243</f>
        <v>0</v>
      </c>
      <c r="AJ244" s="411">
        <f t="shared" ref="AJ244" si="627">AJ243</f>
        <v>0</v>
      </c>
      <c r="AK244" s="411">
        <f t="shared" ref="AK244" si="628">AK243</f>
        <v>0</v>
      </c>
      <c r="AL244" s="411">
        <f t="shared" ref="AL244" si="629">AL243</f>
        <v>0</v>
      </c>
      <c r="AM244" s="311"/>
    </row>
    <row r="245" spans="1:39" outlineLevel="1">
      <c r="B245" s="314"/>
      <c r="C245" s="312"/>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outlineLevel="1">
      <c r="A246" s="522">
        <v>8</v>
      </c>
      <c r="B246" s="520" t="s">
        <v>101</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30">Z246</f>
        <v>0</v>
      </c>
      <c r="AA247" s="411">
        <f t="shared" ref="AA247" si="631">AA246</f>
        <v>0</v>
      </c>
      <c r="AB247" s="411">
        <f t="shared" ref="AB247" si="632">AB246</f>
        <v>0</v>
      </c>
      <c r="AC247" s="411">
        <f t="shared" ref="AC247" si="633">AC246</f>
        <v>0</v>
      </c>
      <c r="AD247" s="411">
        <f t="shared" ref="AD247" si="634">AD246</f>
        <v>0</v>
      </c>
      <c r="AE247" s="411">
        <f t="shared" ref="AE247" si="635">AE246</f>
        <v>0</v>
      </c>
      <c r="AF247" s="411">
        <f t="shared" ref="AF247" si="636">AF246</f>
        <v>0</v>
      </c>
      <c r="AG247" s="411">
        <f t="shared" ref="AG247" si="637">AG246</f>
        <v>0</v>
      </c>
      <c r="AH247" s="411">
        <f t="shared" ref="AH247" si="638">AH246</f>
        <v>0</v>
      </c>
      <c r="AI247" s="411">
        <f t="shared" ref="AI247" si="639">AI246</f>
        <v>0</v>
      </c>
      <c r="AJ247" s="411">
        <f t="shared" ref="AJ247" si="640">AJ246</f>
        <v>0</v>
      </c>
      <c r="AK247" s="411">
        <f t="shared" ref="AK247" si="641">AK246</f>
        <v>0</v>
      </c>
      <c r="AL247" s="411">
        <f t="shared" ref="AL247" si="642">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7"/>
      <c r="AA248" s="416"/>
      <c r="AB248" s="416"/>
      <c r="AC248" s="416"/>
      <c r="AD248" s="416"/>
      <c r="AE248" s="416"/>
      <c r="AF248" s="416"/>
      <c r="AG248" s="416"/>
      <c r="AH248" s="416"/>
      <c r="AI248" s="416"/>
      <c r="AJ248" s="416"/>
      <c r="AK248" s="416"/>
      <c r="AL248" s="416"/>
      <c r="AM248" s="313"/>
    </row>
    <row r="249" spans="1:39" ht="30" outlineLevel="1">
      <c r="A249" s="522">
        <v>9</v>
      </c>
      <c r="B249" s="520" t="s">
        <v>102</v>
      </c>
      <c r="C249" s="291" t="s">
        <v>25</v>
      </c>
      <c r="D249" s="295"/>
      <c r="E249" s="295"/>
      <c r="F249" s="295"/>
      <c r="G249" s="295"/>
      <c r="H249" s="295"/>
      <c r="I249" s="295"/>
      <c r="J249" s="295"/>
      <c r="K249" s="295"/>
      <c r="L249" s="295"/>
      <c r="M249" s="295"/>
      <c r="N249" s="295">
        <v>12</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12</v>
      </c>
      <c r="O250" s="295"/>
      <c r="P250" s="295"/>
      <c r="Q250" s="295"/>
      <c r="R250" s="295"/>
      <c r="S250" s="295"/>
      <c r="T250" s="295"/>
      <c r="U250" s="295"/>
      <c r="V250" s="295"/>
      <c r="W250" s="295"/>
      <c r="X250" s="295"/>
      <c r="Y250" s="411">
        <f>Y249</f>
        <v>0</v>
      </c>
      <c r="Z250" s="411">
        <f t="shared" ref="Z250" si="643">Z249</f>
        <v>0</v>
      </c>
      <c r="AA250" s="411">
        <f t="shared" ref="AA250" si="644">AA249</f>
        <v>0</v>
      </c>
      <c r="AB250" s="411">
        <f t="shared" ref="AB250" si="645">AB249</f>
        <v>0</v>
      </c>
      <c r="AC250" s="411">
        <f t="shared" ref="AC250" si="646">AC249</f>
        <v>0</v>
      </c>
      <c r="AD250" s="411">
        <f t="shared" ref="AD250" si="647">AD249</f>
        <v>0</v>
      </c>
      <c r="AE250" s="411">
        <f t="shared" ref="AE250" si="648">AE249</f>
        <v>0</v>
      </c>
      <c r="AF250" s="411">
        <f t="shared" ref="AF250" si="649">AF249</f>
        <v>0</v>
      </c>
      <c r="AG250" s="411">
        <f t="shared" ref="AG250" si="650">AG249</f>
        <v>0</v>
      </c>
      <c r="AH250" s="411">
        <f t="shared" ref="AH250" si="651">AH249</f>
        <v>0</v>
      </c>
      <c r="AI250" s="411">
        <f t="shared" ref="AI250" si="652">AI249</f>
        <v>0</v>
      </c>
      <c r="AJ250" s="411">
        <f t="shared" ref="AJ250" si="653">AJ249</f>
        <v>0</v>
      </c>
      <c r="AK250" s="411">
        <f t="shared" ref="AK250" si="654">AK249</f>
        <v>0</v>
      </c>
      <c r="AL250" s="411">
        <f t="shared" ref="AL250" si="655">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30" outlineLevel="1">
      <c r="A252" s="522">
        <v>10</v>
      </c>
      <c r="B252" s="520" t="s">
        <v>103</v>
      </c>
      <c r="C252" s="291" t="s">
        <v>25</v>
      </c>
      <c r="D252" s="295"/>
      <c r="E252" s="295"/>
      <c r="F252" s="295"/>
      <c r="G252" s="295"/>
      <c r="H252" s="295"/>
      <c r="I252" s="295"/>
      <c r="J252" s="295"/>
      <c r="K252" s="295"/>
      <c r="L252" s="295"/>
      <c r="M252" s="295"/>
      <c r="N252" s="295">
        <v>3</v>
      </c>
      <c r="O252" s="295"/>
      <c r="P252" s="295"/>
      <c r="Q252" s="295"/>
      <c r="R252" s="295"/>
      <c r="S252" s="295"/>
      <c r="T252" s="295"/>
      <c r="U252" s="295"/>
      <c r="V252" s="295"/>
      <c r="W252" s="295"/>
      <c r="X252" s="295"/>
      <c r="Y252" s="415"/>
      <c r="Z252" s="410"/>
      <c r="AA252" s="410"/>
      <c r="AB252" s="410"/>
      <c r="AC252" s="410"/>
      <c r="AD252" s="410"/>
      <c r="AE252" s="410"/>
      <c r="AF252" s="415"/>
      <c r="AG252" s="415"/>
      <c r="AH252" s="415"/>
      <c r="AI252" s="415"/>
      <c r="AJ252" s="415"/>
      <c r="AK252" s="415"/>
      <c r="AL252" s="415"/>
      <c r="AM252" s="296">
        <f>SUM(Y252:AL252)</f>
        <v>0</v>
      </c>
    </row>
    <row r="253" spans="1:39" outlineLevel="1">
      <c r="B253" s="294" t="s">
        <v>289</v>
      </c>
      <c r="C253" s="291" t="s">
        <v>163</v>
      </c>
      <c r="D253" s="295"/>
      <c r="E253" s="295"/>
      <c r="F253" s="295"/>
      <c r="G253" s="295"/>
      <c r="H253" s="295"/>
      <c r="I253" s="295"/>
      <c r="J253" s="295"/>
      <c r="K253" s="295"/>
      <c r="L253" s="295"/>
      <c r="M253" s="295"/>
      <c r="N253" s="295">
        <f>N252</f>
        <v>3</v>
      </c>
      <c r="O253" s="295"/>
      <c r="P253" s="295"/>
      <c r="Q253" s="295"/>
      <c r="R253" s="295"/>
      <c r="S253" s="295"/>
      <c r="T253" s="295"/>
      <c r="U253" s="295"/>
      <c r="V253" s="295"/>
      <c r="W253" s="295"/>
      <c r="X253" s="295"/>
      <c r="Y253" s="411">
        <f>Y252</f>
        <v>0</v>
      </c>
      <c r="Z253" s="411">
        <f t="shared" ref="Z253" si="656">Z252</f>
        <v>0</v>
      </c>
      <c r="AA253" s="411">
        <f t="shared" ref="AA253" si="657">AA252</f>
        <v>0</v>
      </c>
      <c r="AB253" s="411">
        <f t="shared" ref="AB253" si="658">AB252</f>
        <v>0</v>
      </c>
      <c r="AC253" s="411">
        <f t="shared" ref="AC253" si="659">AC252</f>
        <v>0</v>
      </c>
      <c r="AD253" s="411">
        <f t="shared" ref="AD253" si="660">AD252</f>
        <v>0</v>
      </c>
      <c r="AE253" s="411">
        <f t="shared" ref="AE253" si="661">AE252</f>
        <v>0</v>
      </c>
      <c r="AF253" s="411">
        <f t="shared" ref="AF253" si="662">AF252</f>
        <v>0</v>
      </c>
      <c r="AG253" s="411">
        <f t="shared" ref="AG253" si="663">AG252</f>
        <v>0</v>
      </c>
      <c r="AH253" s="411">
        <f t="shared" ref="AH253" si="664">AH252</f>
        <v>0</v>
      </c>
      <c r="AI253" s="411">
        <f t="shared" ref="AI253" si="665">AI252</f>
        <v>0</v>
      </c>
      <c r="AJ253" s="411">
        <f t="shared" ref="AJ253" si="666">AJ252</f>
        <v>0</v>
      </c>
      <c r="AK253" s="411">
        <f t="shared" ref="AK253" si="667">AK252</f>
        <v>0</v>
      </c>
      <c r="AL253" s="411">
        <f t="shared" ref="AL253" si="668">AL252</f>
        <v>0</v>
      </c>
      <c r="AM253" s="311"/>
    </row>
    <row r="254" spans="1:39" outlineLevel="1">
      <c r="B254" s="314"/>
      <c r="C254" s="312"/>
      <c r="D254" s="316"/>
      <c r="E254" s="316"/>
      <c r="F254" s="316"/>
      <c r="G254" s="316"/>
      <c r="H254" s="316"/>
      <c r="I254" s="316"/>
      <c r="J254" s="316"/>
      <c r="K254" s="316"/>
      <c r="L254" s="316"/>
      <c r="M254" s="316"/>
      <c r="N254" s="291"/>
      <c r="O254" s="316"/>
      <c r="P254" s="316"/>
      <c r="Q254" s="316"/>
      <c r="R254" s="316"/>
      <c r="S254" s="316"/>
      <c r="T254" s="316"/>
      <c r="U254" s="316"/>
      <c r="V254" s="316"/>
      <c r="W254" s="316"/>
      <c r="X254" s="316"/>
      <c r="Y254" s="416"/>
      <c r="Z254" s="417"/>
      <c r="AA254" s="416"/>
      <c r="AB254" s="416"/>
      <c r="AC254" s="416"/>
      <c r="AD254" s="416"/>
      <c r="AE254" s="416"/>
      <c r="AF254" s="416"/>
      <c r="AG254" s="416"/>
      <c r="AH254" s="416"/>
      <c r="AI254" s="416"/>
      <c r="AJ254" s="416"/>
      <c r="AK254" s="416"/>
      <c r="AL254" s="416"/>
      <c r="AM254" s="313"/>
    </row>
    <row r="255" spans="1:39" ht="15.75" outlineLevel="1">
      <c r="B255" s="288" t="s">
        <v>10</v>
      </c>
      <c r="C255" s="289"/>
      <c r="D255" s="289"/>
      <c r="E255" s="289"/>
      <c r="F255" s="289"/>
      <c r="G255" s="289"/>
      <c r="H255" s="289"/>
      <c r="I255" s="289"/>
      <c r="J255" s="289"/>
      <c r="K255" s="289"/>
      <c r="L255" s="289"/>
      <c r="M255" s="289"/>
      <c r="N255" s="290"/>
      <c r="O255" s="289"/>
      <c r="P255" s="289"/>
      <c r="Q255" s="289"/>
      <c r="R255" s="289"/>
      <c r="S255" s="289"/>
      <c r="T255" s="289"/>
      <c r="U255" s="289"/>
      <c r="V255" s="289"/>
      <c r="W255" s="289"/>
      <c r="X255" s="289"/>
      <c r="Y255" s="414"/>
      <c r="Z255" s="414"/>
      <c r="AA255" s="414"/>
      <c r="AB255" s="414"/>
      <c r="AC255" s="414"/>
      <c r="AD255" s="414"/>
      <c r="AE255" s="414"/>
      <c r="AF255" s="414"/>
      <c r="AG255" s="414"/>
      <c r="AH255" s="414"/>
      <c r="AI255" s="414"/>
      <c r="AJ255" s="414"/>
      <c r="AK255" s="414"/>
      <c r="AL255" s="414"/>
      <c r="AM255" s="292"/>
    </row>
    <row r="256" spans="1:39" ht="30" outlineLevel="1">
      <c r="A256" s="522">
        <v>11</v>
      </c>
      <c r="B256" s="520" t="s">
        <v>104</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26"/>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69">Z256</f>
        <v>0</v>
      </c>
      <c r="AA257" s="411">
        <f t="shared" ref="AA257" si="670">AA256</f>
        <v>0</v>
      </c>
      <c r="AB257" s="411">
        <f t="shared" ref="AB257" si="671">AB256</f>
        <v>0</v>
      </c>
      <c r="AC257" s="411">
        <f t="shared" ref="AC257" si="672">AC256</f>
        <v>0</v>
      </c>
      <c r="AD257" s="411">
        <f t="shared" ref="AD257" si="673">AD256</f>
        <v>0</v>
      </c>
      <c r="AE257" s="411">
        <f t="shared" ref="AE257" si="674">AE256</f>
        <v>0</v>
      </c>
      <c r="AF257" s="411">
        <f t="shared" ref="AF257" si="675">AF256</f>
        <v>0</v>
      </c>
      <c r="AG257" s="411">
        <f t="shared" ref="AG257" si="676">AG256</f>
        <v>0</v>
      </c>
      <c r="AH257" s="411">
        <f t="shared" ref="AH257" si="677">AH256</f>
        <v>0</v>
      </c>
      <c r="AI257" s="411">
        <f t="shared" ref="AI257" si="678">AI256</f>
        <v>0</v>
      </c>
      <c r="AJ257" s="411">
        <f t="shared" ref="AJ257" si="679">AJ256</f>
        <v>0</v>
      </c>
      <c r="AK257" s="411">
        <f t="shared" ref="AK257" si="680">AK256</f>
        <v>0</v>
      </c>
      <c r="AL257" s="411">
        <f t="shared" ref="AL257" si="681">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21"/>
      <c r="AA258" s="421"/>
      <c r="AB258" s="421"/>
      <c r="AC258" s="421"/>
      <c r="AD258" s="421"/>
      <c r="AE258" s="421"/>
      <c r="AF258" s="421"/>
      <c r="AG258" s="421"/>
      <c r="AH258" s="421"/>
      <c r="AI258" s="421"/>
      <c r="AJ258" s="421"/>
      <c r="AK258" s="421"/>
      <c r="AL258" s="421"/>
      <c r="AM258" s="306"/>
    </row>
    <row r="259" spans="1:40" ht="45" outlineLevel="1">
      <c r="A259" s="522">
        <v>12</v>
      </c>
      <c r="B259" s="520" t="s">
        <v>105</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82">Z259</f>
        <v>0</v>
      </c>
      <c r="AA260" s="411">
        <f t="shared" ref="AA260" si="683">AA259</f>
        <v>0</v>
      </c>
      <c r="AB260" s="411">
        <f t="shared" ref="AB260" si="684">AB259</f>
        <v>0</v>
      </c>
      <c r="AC260" s="411">
        <f t="shared" ref="AC260" si="685">AC259</f>
        <v>0</v>
      </c>
      <c r="AD260" s="411">
        <f t="shared" ref="AD260" si="686">AD259</f>
        <v>0</v>
      </c>
      <c r="AE260" s="411">
        <f t="shared" ref="AE260" si="687">AE259</f>
        <v>0</v>
      </c>
      <c r="AF260" s="411">
        <f t="shared" ref="AF260" si="688">AF259</f>
        <v>0</v>
      </c>
      <c r="AG260" s="411">
        <f t="shared" ref="AG260" si="689">AG259</f>
        <v>0</v>
      </c>
      <c r="AH260" s="411">
        <f t="shared" ref="AH260" si="690">AH259</f>
        <v>0</v>
      </c>
      <c r="AI260" s="411">
        <f t="shared" ref="AI260" si="691">AI259</f>
        <v>0</v>
      </c>
      <c r="AJ260" s="411">
        <f t="shared" ref="AJ260" si="692">AJ259</f>
        <v>0</v>
      </c>
      <c r="AK260" s="411">
        <f t="shared" ref="AK260" si="693">AK259</f>
        <v>0</v>
      </c>
      <c r="AL260" s="411">
        <f t="shared" ref="AL260" si="694">AL259</f>
        <v>0</v>
      </c>
      <c r="AM260" s="297"/>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22"/>
      <c r="Z261" s="422"/>
      <c r="AA261" s="412"/>
      <c r="AB261" s="412"/>
      <c r="AC261" s="412"/>
      <c r="AD261" s="412"/>
      <c r="AE261" s="412"/>
      <c r="AF261" s="412"/>
      <c r="AG261" s="412"/>
      <c r="AH261" s="412"/>
      <c r="AI261" s="412"/>
      <c r="AJ261" s="412"/>
      <c r="AK261" s="412"/>
      <c r="AL261" s="412"/>
      <c r="AM261" s="306"/>
    </row>
    <row r="262" spans="1:40" ht="30" outlineLevel="1">
      <c r="A262" s="522">
        <v>13</v>
      </c>
      <c r="B262" s="520" t="s">
        <v>106</v>
      </c>
      <c r="C262" s="291" t="s">
        <v>25</v>
      </c>
      <c r="D262" s="295"/>
      <c r="E262" s="295"/>
      <c r="F262" s="295"/>
      <c r="G262" s="295"/>
      <c r="H262" s="295"/>
      <c r="I262" s="295"/>
      <c r="J262" s="295"/>
      <c r="K262" s="295"/>
      <c r="L262" s="295"/>
      <c r="M262" s="295"/>
      <c r="N262" s="295">
        <v>12</v>
      </c>
      <c r="O262" s="295"/>
      <c r="P262" s="295"/>
      <c r="Q262" s="295"/>
      <c r="R262" s="295"/>
      <c r="S262" s="295"/>
      <c r="T262" s="295"/>
      <c r="U262" s="295"/>
      <c r="V262" s="295"/>
      <c r="W262" s="295"/>
      <c r="X262" s="295"/>
      <c r="Y262" s="410"/>
      <c r="Z262" s="410"/>
      <c r="AA262" s="410"/>
      <c r="AB262" s="410"/>
      <c r="AC262" s="410"/>
      <c r="AD262" s="410"/>
      <c r="AE262" s="410"/>
      <c r="AF262" s="415"/>
      <c r="AG262" s="415"/>
      <c r="AH262" s="415"/>
      <c r="AI262" s="415"/>
      <c r="AJ262" s="415"/>
      <c r="AK262" s="415"/>
      <c r="AL262" s="415"/>
      <c r="AM262" s="296">
        <f>SUM(Y262:AL262)</f>
        <v>0</v>
      </c>
    </row>
    <row r="263" spans="1:40" outlineLevel="1">
      <c r="B263" s="294" t="s">
        <v>289</v>
      </c>
      <c r="C263" s="291" t="s">
        <v>163</v>
      </c>
      <c r="D263" s="295"/>
      <c r="E263" s="295"/>
      <c r="F263" s="295"/>
      <c r="G263" s="295"/>
      <c r="H263" s="295"/>
      <c r="I263" s="295"/>
      <c r="J263" s="295"/>
      <c r="K263" s="295"/>
      <c r="L263" s="295"/>
      <c r="M263" s="295"/>
      <c r="N263" s="295">
        <f>N262</f>
        <v>12</v>
      </c>
      <c r="O263" s="295"/>
      <c r="P263" s="295"/>
      <c r="Q263" s="295"/>
      <c r="R263" s="295"/>
      <c r="S263" s="295"/>
      <c r="T263" s="295"/>
      <c r="U263" s="295"/>
      <c r="V263" s="295"/>
      <c r="W263" s="295"/>
      <c r="X263" s="295"/>
      <c r="Y263" s="411">
        <f>Y262</f>
        <v>0</v>
      </c>
      <c r="Z263" s="411">
        <f t="shared" ref="Z263" si="695">Z262</f>
        <v>0</v>
      </c>
      <c r="AA263" s="411">
        <f t="shared" ref="AA263" si="696">AA262</f>
        <v>0</v>
      </c>
      <c r="AB263" s="411">
        <f t="shared" ref="AB263" si="697">AB262</f>
        <v>0</v>
      </c>
      <c r="AC263" s="411">
        <f t="shared" ref="AC263" si="698">AC262</f>
        <v>0</v>
      </c>
      <c r="AD263" s="411">
        <f t="shared" ref="AD263" si="699">AD262</f>
        <v>0</v>
      </c>
      <c r="AE263" s="411">
        <f t="shared" ref="AE263" si="700">AE262</f>
        <v>0</v>
      </c>
      <c r="AF263" s="411">
        <f t="shared" ref="AF263" si="701">AF262</f>
        <v>0</v>
      </c>
      <c r="AG263" s="411">
        <f t="shared" ref="AG263" si="702">AG262</f>
        <v>0</v>
      </c>
      <c r="AH263" s="411">
        <f t="shared" ref="AH263" si="703">AH262</f>
        <v>0</v>
      </c>
      <c r="AI263" s="411">
        <f t="shared" ref="AI263" si="704">AI262</f>
        <v>0</v>
      </c>
      <c r="AJ263" s="411">
        <f t="shared" ref="AJ263" si="705">AJ262</f>
        <v>0</v>
      </c>
      <c r="AK263" s="411">
        <f t="shared" ref="AK263" si="706">AK262</f>
        <v>0</v>
      </c>
      <c r="AL263" s="411">
        <f t="shared" ref="AL263" si="707">AL262</f>
        <v>0</v>
      </c>
      <c r="AM263" s="306"/>
    </row>
    <row r="264" spans="1:40" outlineLevel="1">
      <c r="B264" s="315"/>
      <c r="C264" s="305"/>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40" ht="15.75" outlineLevel="1">
      <c r="B265" s="288" t="s">
        <v>107</v>
      </c>
      <c r="C265" s="289"/>
      <c r="D265" s="290"/>
      <c r="E265" s="290"/>
      <c r="F265" s="290"/>
      <c r="G265" s="290"/>
      <c r="H265" s="290"/>
      <c r="I265" s="290"/>
      <c r="J265" s="290"/>
      <c r="K265" s="290"/>
      <c r="L265" s="290"/>
      <c r="M265" s="290"/>
      <c r="N265" s="290"/>
      <c r="O265" s="290"/>
      <c r="P265" s="289"/>
      <c r="Q265" s="289"/>
      <c r="R265" s="289"/>
      <c r="S265" s="289"/>
      <c r="T265" s="289"/>
      <c r="U265" s="289"/>
      <c r="V265" s="289"/>
      <c r="W265" s="289"/>
      <c r="X265" s="289"/>
      <c r="Y265" s="414"/>
      <c r="Z265" s="414"/>
      <c r="AA265" s="414"/>
      <c r="AB265" s="414"/>
      <c r="AC265" s="414"/>
      <c r="AD265" s="414"/>
      <c r="AE265" s="414"/>
      <c r="AF265" s="414"/>
      <c r="AG265" s="414"/>
      <c r="AH265" s="414"/>
      <c r="AI265" s="414"/>
      <c r="AJ265" s="414"/>
      <c r="AK265" s="414"/>
      <c r="AL265" s="414"/>
      <c r="AM265" s="292"/>
    </row>
    <row r="266" spans="1:40" outlineLevel="1">
      <c r="A266" s="522">
        <v>14</v>
      </c>
      <c r="B266" s="315" t="s">
        <v>108</v>
      </c>
      <c r="C266" s="291" t="s">
        <v>25</v>
      </c>
      <c r="D266" s="295"/>
      <c r="E266" s="295"/>
      <c r="F266" s="295"/>
      <c r="G266" s="295"/>
      <c r="H266" s="295"/>
      <c r="I266" s="295"/>
      <c r="J266" s="295"/>
      <c r="K266" s="295"/>
      <c r="L266" s="295"/>
      <c r="M266" s="295"/>
      <c r="N266" s="295">
        <v>12</v>
      </c>
      <c r="O266" s="295"/>
      <c r="P266" s="295"/>
      <c r="Q266" s="295"/>
      <c r="R266" s="295"/>
      <c r="S266" s="295"/>
      <c r="T266" s="295"/>
      <c r="U266" s="295"/>
      <c r="V266" s="295"/>
      <c r="W266" s="295"/>
      <c r="X266" s="295"/>
      <c r="Y266" s="410"/>
      <c r="Z266" s="410"/>
      <c r="AA266" s="410"/>
      <c r="AB266" s="410"/>
      <c r="AC266" s="410"/>
      <c r="AD266" s="410"/>
      <c r="AE266" s="410"/>
      <c r="AF266" s="410"/>
      <c r="AG266" s="410"/>
      <c r="AH266" s="410"/>
      <c r="AI266" s="410"/>
      <c r="AJ266" s="410"/>
      <c r="AK266" s="410"/>
      <c r="AL266" s="410"/>
      <c r="AM266" s="296">
        <f>SUM(Y266:AL266)</f>
        <v>0</v>
      </c>
    </row>
    <row r="267" spans="1:40" outlineLevel="1">
      <c r="B267" s="294" t="s">
        <v>289</v>
      </c>
      <c r="C267" s="291" t="s">
        <v>163</v>
      </c>
      <c r="D267" s="295"/>
      <c r="E267" s="295"/>
      <c r="F267" s="295"/>
      <c r="G267" s="295"/>
      <c r="H267" s="295"/>
      <c r="I267" s="295"/>
      <c r="J267" s="295"/>
      <c r="K267" s="295"/>
      <c r="L267" s="295"/>
      <c r="M267" s="295"/>
      <c r="N267" s="295">
        <f>N266</f>
        <v>12</v>
      </c>
      <c r="O267" s="295"/>
      <c r="P267" s="295"/>
      <c r="Q267" s="295"/>
      <c r="R267" s="295"/>
      <c r="S267" s="295"/>
      <c r="T267" s="295"/>
      <c r="U267" s="295"/>
      <c r="V267" s="295"/>
      <c r="W267" s="295"/>
      <c r="X267" s="295"/>
      <c r="Y267" s="411">
        <f>Y266</f>
        <v>0</v>
      </c>
      <c r="Z267" s="411">
        <f t="shared" ref="Z267" si="708">Z266</f>
        <v>0</v>
      </c>
      <c r="AA267" s="411">
        <f t="shared" ref="AA267" si="709">AA266</f>
        <v>0</v>
      </c>
      <c r="AB267" s="411">
        <f t="shared" ref="AB267" si="710">AB266</f>
        <v>0</v>
      </c>
      <c r="AC267" s="411">
        <f t="shared" ref="AC267" si="711">AC266</f>
        <v>0</v>
      </c>
      <c r="AD267" s="411">
        <f t="shared" ref="AD267" si="712">AD266</f>
        <v>0</v>
      </c>
      <c r="AE267" s="411">
        <f t="shared" ref="AE267" si="713">AE266</f>
        <v>0</v>
      </c>
      <c r="AF267" s="411">
        <f t="shared" ref="AF267" si="714">AF266</f>
        <v>0</v>
      </c>
      <c r="AG267" s="411">
        <f t="shared" ref="AG267" si="715">AG266</f>
        <v>0</v>
      </c>
      <c r="AH267" s="411">
        <f t="shared" ref="AH267" si="716">AH266</f>
        <v>0</v>
      </c>
      <c r="AI267" s="411">
        <f t="shared" ref="AI267" si="717">AI266</f>
        <v>0</v>
      </c>
      <c r="AJ267" s="411">
        <f t="shared" ref="AJ267" si="718">AJ266</f>
        <v>0</v>
      </c>
      <c r="AK267" s="411">
        <f t="shared" ref="AK267" si="719">AK266</f>
        <v>0</v>
      </c>
      <c r="AL267" s="411">
        <f t="shared" ref="AL267" si="720">AL266</f>
        <v>0</v>
      </c>
      <c r="AM267" s="297"/>
    </row>
    <row r="268" spans="1:40" outlineLevel="1">
      <c r="A268" s="523"/>
      <c r="B268" s="315"/>
      <c r="C268" s="305"/>
      <c r="D268" s="291"/>
      <c r="E268" s="291"/>
      <c r="F268" s="291"/>
      <c r="G268" s="291"/>
      <c r="H268" s="291"/>
      <c r="I268" s="291"/>
      <c r="J268" s="291"/>
      <c r="K268" s="291"/>
      <c r="L268" s="291"/>
      <c r="M268" s="291"/>
      <c r="N268" s="468"/>
      <c r="O268" s="291"/>
      <c r="P268" s="291"/>
      <c r="Q268" s="291"/>
      <c r="R268" s="291"/>
      <c r="S268" s="291"/>
      <c r="T268" s="291"/>
      <c r="U268" s="291"/>
      <c r="V268" s="291"/>
      <c r="W268" s="291"/>
      <c r="X268" s="291"/>
      <c r="Y268" s="412"/>
      <c r="Z268" s="412"/>
      <c r="AA268" s="412"/>
      <c r="AB268" s="412"/>
      <c r="AC268" s="412"/>
      <c r="AD268" s="412"/>
      <c r="AE268" s="412"/>
      <c r="AF268" s="412"/>
      <c r="AG268" s="412"/>
      <c r="AH268" s="412"/>
      <c r="AI268" s="412"/>
      <c r="AJ268" s="412"/>
      <c r="AK268" s="412"/>
      <c r="AL268" s="412"/>
      <c r="AM268" s="301"/>
      <c r="AN268" s="630"/>
    </row>
    <row r="269" spans="1:40" s="309" customFormat="1" ht="15.75" outlineLevel="1">
      <c r="A269" s="523"/>
      <c r="B269" s="288" t="s">
        <v>489</v>
      </c>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6"/>
      <c r="AF269" s="416"/>
      <c r="AG269" s="416"/>
      <c r="AH269" s="416"/>
      <c r="AI269" s="416"/>
      <c r="AJ269" s="416"/>
      <c r="AK269" s="416"/>
      <c r="AL269" s="416"/>
      <c r="AM269" s="517"/>
      <c r="AN269" s="631"/>
    </row>
    <row r="270" spans="1:40" outlineLevel="1">
      <c r="A270" s="522">
        <v>15</v>
      </c>
      <c r="B270" s="294" t="s">
        <v>494</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outlineLevel="1">
      <c r="B271" s="29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21">Z270</f>
        <v>0</v>
      </c>
      <c r="AA271" s="411">
        <f t="shared" si="721"/>
        <v>0</v>
      </c>
      <c r="AB271" s="411">
        <f t="shared" si="721"/>
        <v>0</v>
      </c>
      <c r="AC271" s="411">
        <f t="shared" si="721"/>
        <v>0</v>
      </c>
      <c r="AD271" s="411">
        <f t="shared" si="721"/>
        <v>0</v>
      </c>
      <c r="AE271" s="411">
        <f t="shared" si="721"/>
        <v>0</v>
      </c>
      <c r="AF271" s="411">
        <f t="shared" si="721"/>
        <v>0</v>
      </c>
      <c r="AG271" s="411">
        <f t="shared" si="721"/>
        <v>0</v>
      </c>
      <c r="AH271" s="411">
        <f t="shared" si="721"/>
        <v>0</v>
      </c>
      <c r="AI271" s="411">
        <f t="shared" si="721"/>
        <v>0</v>
      </c>
      <c r="AJ271" s="411">
        <f t="shared" si="721"/>
        <v>0</v>
      </c>
      <c r="AK271" s="411">
        <f t="shared" si="721"/>
        <v>0</v>
      </c>
      <c r="AL271" s="411">
        <f t="shared" si="721"/>
        <v>0</v>
      </c>
      <c r="AM271" s="297"/>
    </row>
    <row r="272" spans="1:40" outlineLevel="1">
      <c r="B272" s="315"/>
      <c r="C272" s="305"/>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2"/>
      <c r="AF272" s="412"/>
      <c r="AG272" s="412"/>
      <c r="AH272" s="412"/>
      <c r="AI272" s="412"/>
      <c r="AJ272" s="412"/>
      <c r="AK272" s="412"/>
      <c r="AL272" s="412"/>
      <c r="AM272" s="306"/>
    </row>
    <row r="273" spans="1:39" s="283" customFormat="1" outlineLevel="1">
      <c r="A273" s="522">
        <v>16</v>
      </c>
      <c r="B273" s="324" t="s">
        <v>490</v>
      </c>
      <c r="C273" s="291" t="s">
        <v>25</v>
      </c>
      <c r="D273" s="295"/>
      <c r="E273" s="295"/>
      <c r="F273" s="295"/>
      <c r="G273" s="295"/>
      <c r="H273" s="295"/>
      <c r="I273" s="295"/>
      <c r="J273" s="295"/>
      <c r="K273" s="295"/>
      <c r="L273" s="295"/>
      <c r="M273" s="295"/>
      <c r="N273" s="295">
        <v>0</v>
      </c>
      <c r="O273" s="295"/>
      <c r="P273" s="295"/>
      <c r="Q273" s="295"/>
      <c r="R273" s="295"/>
      <c r="S273" s="295"/>
      <c r="T273" s="295"/>
      <c r="U273" s="295"/>
      <c r="V273" s="295"/>
      <c r="W273" s="295"/>
      <c r="X273" s="295"/>
      <c r="Y273" s="410"/>
      <c r="Z273" s="410"/>
      <c r="AA273" s="410"/>
      <c r="AB273" s="410"/>
      <c r="AC273" s="410"/>
      <c r="AD273" s="410"/>
      <c r="AE273" s="410"/>
      <c r="AF273" s="410"/>
      <c r="AG273" s="410"/>
      <c r="AH273" s="410"/>
      <c r="AI273" s="410"/>
      <c r="AJ273" s="410"/>
      <c r="AK273" s="410"/>
      <c r="AL273" s="410"/>
      <c r="AM273" s="296">
        <f>SUM(Y273:AL273)</f>
        <v>0</v>
      </c>
    </row>
    <row r="274" spans="1:39" s="283" customFormat="1" outlineLevel="1">
      <c r="A274" s="522"/>
      <c r="B274" s="324" t="s">
        <v>289</v>
      </c>
      <c r="C274" s="291" t="s">
        <v>163</v>
      </c>
      <c r="D274" s="295"/>
      <c r="E274" s="295"/>
      <c r="F274" s="295"/>
      <c r="G274" s="295"/>
      <c r="H274" s="295"/>
      <c r="I274" s="295"/>
      <c r="J274" s="295"/>
      <c r="K274" s="295"/>
      <c r="L274" s="295"/>
      <c r="M274" s="295"/>
      <c r="N274" s="295">
        <f>N273</f>
        <v>0</v>
      </c>
      <c r="O274" s="295"/>
      <c r="P274" s="295"/>
      <c r="Q274" s="295"/>
      <c r="R274" s="295"/>
      <c r="S274" s="295"/>
      <c r="T274" s="295"/>
      <c r="U274" s="295"/>
      <c r="V274" s="295"/>
      <c r="W274" s="295"/>
      <c r="X274" s="295"/>
      <c r="Y274" s="411">
        <f>Y273</f>
        <v>0</v>
      </c>
      <c r="Z274" s="411">
        <f t="shared" ref="Z274:AL274" si="722">Z273</f>
        <v>0</v>
      </c>
      <c r="AA274" s="411">
        <f t="shared" si="722"/>
        <v>0</v>
      </c>
      <c r="AB274" s="411">
        <f t="shared" si="722"/>
        <v>0</v>
      </c>
      <c r="AC274" s="411">
        <f t="shared" si="722"/>
        <v>0</v>
      </c>
      <c r="AD274" s="411">
        <f t="shared" si="722"/>
        <v>0</v>
      </c>
      <c r="AE274" s="411">
        <f t="shared" si="722"/>
        <v>0</v>
      </c>
      <c r="AF274" s="411">
        <f t="shared" si="722"/>
        <v>0</v>
      </c>
      <c r="AG274" s="411">
        <f t="shared" si="722"/>
        <v>0</v>
      </c>
      <c r="AH274" s="411">
        <f t="shared" si="722"/>
        <v>0</v>
      </c>
      <c r="AI274" s="411">
        <f t="shared" si="722"/>
        <v>0</v>
      </c>
      <c r="AJ274" s="411">
        <f t="shared" si="722"/>
        <v>0</v>
      </c>
      <c r="AK274" s="411">
        <f t="shared" si="722"/>
        <v>0</v>
      </c>
      <c r="AL274" s="411">
        <f t="shared" si="722"/>
        <v>0</v>
      </c>
      <c r="AM274" s="297"/>
    </row>
    <row r="275" spans="1:39" s="283" customFormat="1" outlineLevel="1">
      <c r="A275" s="522"/>
      <c r="B275" s="324"/>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12"/>
      <c r="Z275" s="412"/>
      <c r="AA275" s="412"/>
      <c r="AB275" s="412"/>
      <c r="AC275" s="412"/>
      <c r="AD275" s="412"/>
      <c r="AE275" s="416"/>
      <c r="AF275" s="416"/>
      <c r="AG275" s="416"/>
      <c r="AH275" s="416"/>
      <c r="AI275" s="416"/>
      <c r="AJ275" s="416"/>
      <c r="AK275" s="416"/>
      <c r="AL275" s="416"/>
      <c r="AM275" s="313"/>
    </row>
    <row r="276" spans="1:39" ht="15.75" outlineLevel="1">
      <c r="B276" s="519" t="s">
        <v>495</v>
      </c>
      <c r="C276" s="320"/>
      <c r="D276" s="290"/>
      <c r="E276" s="289"/>
      <c r="F276" s="289"/>
      <c r="G276" s="289"/>
      <c r="H276" s="289"/>
      <c r="I276" s="289"/>
      <c r="J276" s="289"/>
      <c r="K276" s="289"/>
      <c r="L276" s="289"/>
      <c r="M276" s="289"/>
      <c r="N276" s="290"/>
      <c r="O276" s="289"/>
      <c r="P276" s="289"/>
      <c r="Q276" s="289"/>
      <c r="R276" s="289"/>
      <c r="S276" s="289"/>
      <c r="T276" s="289"/>
      <c r="U276" s="289"/>
      <c r="V276" s="289"/>
      <c r="W276" s="289"/>
      <c r="X276" s="289"/>
      <c r="Y276" s="414"/>
      <c r="Z276" s="414"/>
      <c r="AA276" s="414"/>
      <c r="AB276" s="414"/>
      <c r="AC276" s="414"/>
      <c r="AD276" s="414"/>
      <c r="AE276" s="414"/>
      <c r="AF276" s="414"/>
      <c r="AG276" s="414"/>
      <c r="AH276" s="414"/>
      <c r="AI276" s="414"/>
      <c r="AJ276" s="414"/>
      <c r="AK276" s="414"/>
      <c r="AL276" s="414"/>
      <c r="AM276" s="292"/>
    </row>
    <row r="277" spans="1:39" outlineLevel="1">
      <c r="A277" s="522">
        <v>17</v>
      </c>
      <c r="B277" s="520" t="s">
        <v>112</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23">Z277</f>
        <v>0</v>
      </c>
      <c r="AA278" s="411">
        <f t="shared" si="723"/>
        <v>0</v>
      </c>
      <c r="AB278" s="411">
        <f t="shared" si="723"/>
        <v>0</v>
      </c>
      <c r="AC278" s="411">
        <f t="shared" si="723"/>
        <v>0</v>
      </c>
      <c r="AD278" s="411">
        <f t="shared" si="723"/>
        <v>0</v>
      </c>
      <c r="AE278" s="411">
        <f t="shared" si="723"/>
        <v>0</v>
      </c>
      <c r="AF278" s="411">
        <f t="shared" si="723"/>
        <v>0</v>
      </c>
      <c r="AG278" s="411">
        <f t="shared" si="723"/>
        <v>0</v>
      </c>
      <c r="AH278" s="411">
        <f t="shared" si="723"/>
        <v>0</v>
      </c>
      <c r="AI278" s="411">
        <f t="shared" si="723"/>
        <v>0</v>
      </c>
      <c r="AJ278" s="411">
        <f t="shared" si="723"/>
        <v>0</v>
      </c>
      <c r="AK278" s="411">
        <f t="shared" si="723"/>
        <v>0</v>
      </c>
      <c r="AL278" s="411">
        <f t="shared" si="723"/>
        <v>0</v>
      </c>
      <c r="AM278" s="306"/>
    </row>
    <row r="279" spans="1:39"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outlineLevel="1">
      <c r="A280" s="522">
        <v>18</v>
      </c>
      <c r="B280" s="520"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24">Z280</f>
        <v>0</v>
      </c>
      <c r="AA281" s="411">
        <f t="shared" si="724"/>
        <v>0</v>
      </c>
      <c r="AB281" s="411">
        <f t="shared" si="724"/>
        <v>0</v>
      </c>
      <c r="AC281" s="411">
        <f t="shared" si="724"/>
        <v>0</v>
      </c>
      <c r="AD281" s="411">
        <f t="shared" si="724"/>
        <v>0</v>
      </c>
      <c r="AE281" s="411">
        <f t="shared" si="724"/>
        <v>0</v>
      </c>
      <c r="AF281" s="411">
        <f t="shared" si="724"/>
        <v>0</v>
      </c>
      <c r="AG281" s="411">
        <f t="shared" si="724"/>
        <v>0</v>
      </c>
      <c r="AH281" s="411">
        <f t="shared" si="724"/>
        <v>0</v>
      </c>
      <c r="AI281" s="411">
        <f t="shared" si="724"/>
        <v>0</v>
      </c>
      <c r="AJ281" s="411">
        <f t="shared" si="724"/>
        <v>0</v>
      </c>
      <c r="AK281" s="411">
        <f t="shared" si="724"/>
        <v>0</v>
      </c>
      <c r="AL281" s="411">
        <f t="shared" si="724"/>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outlineLevel="1">
      <c r="A283" s="522">
        <v>19</v>
      </c>
      <c r="B283" s="520"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25">Z283</f>
        <v>0</v>
      </c>
      <c r="AA284" s="411">
        <f t="shared" si="725"/>
        <v>0</v>
      </c>
      <c r="AB284" s="411">
        <f t="shared" si="725"/>
        <v>0</v>
      </c>
      <c r="AC284" s="411">
        <f t="shared" si="725"/>
        <v>0</v>
      </c>
      <c r="AD284" s="411">
        <f t="shared" si="725"/>
        <v>0</v>
      </c>
      <c r="AE284" s="411">
        <f t="shared" si="725"/>
        <v>0</v>
      </c>
      <c r="AF284" s="411">
        <f t="shared" si="725"/>
        <v>0</v>
      </c>
      <c r="AG284" s="411">
        <f t="shared" si="725"/>
        <v>0</v>
      </c>
      <c r="AH284" s="411">
        <f t="shared" si="725"/>
        <v>0</v>
      </c>
      <c r="AI284" s="411">
        <f t="shared" si="725"/>
        <v>0</v>
      </c>
      <c r="AJ284" s="411">
        <f t="shared" si="725"/>
        <v>0</v>
      </c>
      <c r="AK284" s="411">
        <f t="shared" si="725"/>
        <v>0</v>
      </c>
      <c r="AL284" s="411">
        <f t="shared" si="725"/>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outlineLevel="1">
      <c r="A286" s="522">
        <v>20</v>
      </c>
      <c r="B286" s="520"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26">Y286</f>
        <v>0</v>
      </c>
      <c r="Z287" s="411">
        <f t="shared" si="726"/>
        <v>0</v>
      </c>
      <c r="AA287" s="411">
        <f t="shared" si="726"/>
        <v>0</v>
      </c>
      <c r="AB287" s="411">
        <f t="shared" si="726"/>
        <v>0</v>
      </c>
      <c r="AC287" s="411">
        <f t="shared" si="726"/>
        <v>0</v>
      </c>
      <c r="AD287" s="411">
        <f t="shared" si="726"/>
        <v>0</v>
      </c>
      <c r="AE287" s="411">
        <f t="shared" si="726"/>
        <v>0</v>
      </c>
      <c r="AF287" s="411">
        <f t="shared" si="726"/>
        <v>0</v>
      </c>
      <c r="AG287" s="411">
        <f t="shared" si="726"/>
        <v>0</v>
      </c>
      <c r="AH287" s="411">
        <f t="shared" si="726"/>
        <v>0</v>
      </c>
      <c r="AI287" s="411">
        <f t="shared" si="726"/>
        <v>0</v>
      </c>
      <c r="AJ287" s="411">
        <f t="shared" si="726"/>
        <v>0</v>
      </c>
      <c r="AK287" s="411">
        <f t="shared" si="726"/>
        <v>0</v>
      </c>
      <c r="AL287" s="411">
        <f t="shared" si="726"/>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8" t="s">
        <v>502</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498</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2">
        <v>21</v>
      </c>
      <c r="B291" s="520" t="s">
        <v>113</v>
      </c>
      <c r="C291" s="291" t="s">
        <v>25</v>
      </c>
      <c r="D291" s="295">
        <v>3486603</v>
      </c>
      <c r="E291" s="295">
        <v>3486603</v>
      </c>
      <c r="F291" s="295">
        <v>3486603</v>
      </c>
      <c r="G291" s="295">
        <v>3486603</v>
      </c>
      <c r="H291" s="295">
        <v>3486603</v>
      </c>
      <c r="I291" s="295">
        <v>3486603</v>
      </c>
      <c r="J291" s="295">
        <v>3486603</v>
      </c>
      <c r="K291" s="295">
        <v>3486084</v>
      </c>
      <c r="L291" s="295">
        <v>3486084</v>
      </c>
      <c r="M291" s="295">
        <v>3469915</v>
      </c>
      <c r="N291" s="291"/>
      <c r="O291" s="295">
        <v>226</v>
      </c>
      <c r="P291" s="295">
        <v>226</v>
      </c>
      <c r="Q291" s="295">
        <v>226</v>
      </c>
      <c r="R291" s="295">
        <v>226</v>
      </c>
      <c r="S291" s="295">
        <v>226</v>
      </c>
      <c r="T291" s="295">
        <v>226</v>
      </c>
      <c r="U291" s="295">
        <v>226</v>
      </c>
      <c r="V291" s="295">
        <v>226</v>
      </c>
      <c r="W291" s="295">
        <v>226</v>
      </c>
      <c r="X291" s="295">
        <v>225</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391695</v>
      </c>
      <c r="E292" s="295">
        <v>391695</v>
      </c>
      <c r="F292" s="295">
        <v>391695</v>
      </c>
      <c r="G292" s="295">
        <v>391695</v>
      </c>
      <c r="H292" s="295">
        <v>391695</v>
      </c>
      <c r="I292" s="295">
        <v>391695</v>
      </c>
      <c r="J292" s="295">
        <v>391695</v>
      </c>
      <c r="K292" s="295">
        <v>391660</v>
      </c>
      <c r="L292" s="295">
        <v>391660</v>
      </c>
      <c r="M292" s="295">
        <v>391950</v>
      </c>
      <c r="N292" s="291"/>
      <c r="O292" s="295">
        <v>25</v>
      </c>
      <c r="P292" s="295">
        <v>25</v>
      </c>
      <c r="Q292" s="295">
        <v>25</v>
      </c>
      <c r="R292" s="295">
        <v>25</v>
      </c>
      <c r="S292" s="295">
        <v>25</v>
      </c>
      <c r="T292" s="295">
        <v>25</v>
      </c>
      <c r="U292" s="295">
        <v>25</v>
      </c>
      <c r="V292" s="295">
        <v>25</v>
      </c>
      <c r="W292" s="295">
        <v>25</v>
      </c>
      <c r="X292" s="295">
        <v>25</v>
      </c>
      <c r="Y292" s="411">
        <f>Y291</f>
        <v>1</v>
      </c>
      <c r="Z292" s="411">
        <f t="shared" ref="Z292" si="727">Z291</f>
        <v>0</v>
      </c>
      <c r="AA292" s="411">
        <f t="shared" ref="AA292" si="728">AA291</f>
        <v>0</v>
      </c>
      <c r="AB292" s="411">
        <f t="shared" ref="AB292" si="729">AB291</f>
        <v>0</v>
      </c>
      <c r="AC292" s="411">
        <f t="shared" ref="AC292" si="730">AC291</f>
        <v>0</v>
      </c>
      <c r="AD292" s="411">
        <f t="shared" ref="AD292" si="731">AD291</f>
        <v>0</v>
      </c>
      <c r="AE292" s="411">
        <f t="shared" ref="AE292" si="732">AE291</f>
        <v>0</v>
      </c>
      <c r="AF292" s="411">
        <f t="shared" ref="AF292" si="733">AF291</f>
        <v>0</v>
      </c>
      <c r="AG292" s="411">
        <f t="shared" ref="AG292" si="734">AG291</f>
        <v>0</v>
      </c>
      <c r="AH292" s="411">
        <f t="shared" ref="AH292" si="735">AH291</f>
        <v>0</v>
      </c>
      <c r="AI292" s="411">
        <f t="shared" ref="AI292" si="736">AI291</f>
        <v>0</v>
      </c>
      <c r="AJ292" s="411">
        <f t="shared" ref="AJ292" si="737">AJ291</f>
        <v>0</v>
      </c>
      <c r="AK292" s="411">
        <f t="shared" ref="AK292" si="738">AK291</f>
        <v>0</v>
      </c>
      <c r="AL292" s="411">
        <f t="shared" ref="AL292" si="739">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22</v>
      </c>
      <c r="B294" s="520" t="s">
        <v>114</v>
      </c>
      <c r="C294" s="291" t="s">
        <v>25</v>
      </c>
      <c r="D294" s="295">
        <v>717674</v>
      </c>
      <c r="E294" s="295">
        <v>717674</v>
      </c>
      <c r="F294" s="295">
        <v>717674</v>
      </c>
      <c r="G294" s="295">
        <v>717674</v>
      </c>
      <c r="H294" s="295">
        <v>717674</v>
      </c>
      <c r="I294" s="295">
        <v>717674</v>
      </c>
      <c r="J294" s="295">
        <v>717674</v>
      </c>
      <c r="K294" s="295">
        <v>717674</v>
      </c>
      <c r="L294" s="295">
        <v>717674</v>
      </c>
      <c r="M294" s="295">
        <v>717674</v>
      </c>
      <c r="N294" s="291"/>
      <c r="O294" s="295">
        <v>213</v>
      </c>
      <c r="P294" s="295">
        <v>213</v>
      </c>
      <c r="Q294" s="295">
        <v>213</v>
      </c>
      <c r="R294" s="295">
        <v>213</v>
      </c>
      <c r="S294" s="295">
        <v>213</v>
      </c>
      <c r="T294" s="295">
        <v>213</v>
      </c>
      <c r="U294" s="295">
        <v>213</v>
      </c>
      <c r="V294" s="295">
        <v>213</v>
      </c>
      <c r="W294" s="295">
        <v>213</v>
      </c>
      <c r="X294" s="295">
        <v>213</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10811</v>
      </c>
      <c r="E295" s="295">
        <v>10811</v>
      </c>
      <c r="F295" s="295">
        <v>10811</v>
      </c>
      <c r="G295" s="295">
        <v>10811</v>
      </c>
      <c r="H295" s="295">
        <v>10811</v>
      </c>
      <c r="I295" s="295">
        <v>10811</v>
      </c>
      <c r="J295" s="295">
        <v>10811</v>
      </c>
      <c r="K295" s="295">
        <v>10811</v>
      </c>
      <c r="L295" s="295">
        <v>10811</v>
      </c>
      <c r="M295" s="295">
        <v>10811</v>
      </c>
      <c r="N295" s="291"/>
      <c r="O295" s="295">
        <v>3</v>
      </c>
      <c r="P295" s="295">
        <v>3</v>
      </c>
      <c r="Q295" s="295">
        <v>3</v>
      </c>
      <c r="R295" s="295">
        <v>3</v>
      </c>
      <c r="S295" s="295">
        <v>3</v>
      </c>
      <c r="T295" s="295">
        <v>3</v>
      </c>
      <c r="U295" s="295">
        <v>3</v>
      </c>
      <c r="V295" s="295">
        <v>3</v>
      </c>
      <c r="W295" s="295">
        <v>3</v>
      </c>
      <c r="X295" s="295">
        <v>3</v>
      </c>
      <c r="Y295" s="411">
        <f>Y294</f>
        <v>1</v>
      </c>
      <c r="Z295" s="411">
        <f t="shared" ref="Z295" si="740">Z294</f>
        <v>0</v>
      </c>
      <c r="AA295" s="411">
        <f t="shared" ref="AA295" si="741">AA294</f>
        <v>0</v>
      </c>
      <c r="AB295" s="411">
        <f t="shared" ref="AB295" si="742">AB294</f>
        <v>0</v>
      </c>
      <c r="AC295" s="411">
        <f t="shared" ref="AC295" si="743">AC294</f>
        <v>0</v>
      </c>
      <c r="AD295" s="411">
        <f t="shared" ref="AD295" si="744">AD294</f>
        <v>0</v>
      </c>
      <c r="AE295" s="411">
        <f t="shared" ref="AE295" si="745">AE294</f>
        <v>0</v>
      </c>
      <c r="AF295" s="411">
        <f t="shared" ref="AF295" si="746">AF294</f>
        <v>0</v>
      </c>
      <c r="AG295" s="411">
        <f t="shared" ref="AG295" si="747">AG294</f>
        <v>0</v>
      </c>
      <c r="AH295" s="411">
        <f t="shared" ref="AH295" si="748">AH294</f>
        <v>0</v>
      </c>
      <c r="AI295" s="411">
        <f t="shared" ref="AI295" si="749">AI294</f>
        <v>0</v>
      </c>
      <c r="AJ295" s="411">
        <f t="shared" ref="AJ295" si="750">AJ294</f>
        <v>0</v>
      </c>
      <c r="AK295" s="411">
        <f t="shared" ref="AK295" si="751">AK294</f>
        <v>0</v>
      </c>
      <c r="AL295" s="411">
        <f t="shared" ref="AL295" si="752">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23</v>
      </c>
      <c r="B297" s="520" t="s">
        <v>115</v>
      </c>
      <c r="C297" s="291" t="s">
        <v>25</v>
      </c>
      <c r="D297" s="295">
        <v>69927</v>
      </c>
      <c r="E297" s="295">
        <v>69927</v>
      </c>
      <c r="F297" s="295">
        <v>69927</v>
      </c>
      <c r="G297" s="295">
        <v>69927</v>
      </c>
      <c r="H297" s="295">
        <v>69927</v>
      </c>
      <c r="I297" s="295">
        <v>69927</v>
      </c>
      <c r="J297" s="295">
        <v>69927</v>
      </c>
      <c r="K297" s="295">
        <v>69927</v>
      </c>
      <c r="L297" s="295">
        <v>69927</v>
      </c>
      <c r="M297" s="295">
        <v>69927</v>
      </c>
      <c r="N297" s="291"/>
      <c r="O297" s="295">
        <v>13</v>
      </c>
      <c r="P297" s="295">
        <v>13</v>
      </c>
      <c r="Q297" s="295">
        <v>13</v>
      </c>
      <c r="R297" s="295">
        <v>13</v>
      </c>
      <c r="S297" s="295">
        <v>13</v>
      </c>
      <c r="T297" s="295">
        <v>13</v>
      </c>
      <c r="U297" s="295">
        <v>13</v>
      </c>
      <c r="V297" s="295">
        <v>13</v>
      </c>
      <c r="W297" s="295">
        <v>13</v>
      </c>
      <c r="X297" s="295">
        <v>13</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53">Z297</f>
        <v>0</v>
      </c>
      <c r="AA298" s="411">
        <f t="shared" ref="AA298" si="754">AA297</f>
        <v>0</v>
      </c>
      <c r="AB298" s="411">
        <f t="shared" ref="AB298" si="755">AB297</f>
        <v>0</v>
      </c>
      <c r="AC298" s="411">
        <f t="shared" ref="AC298" si="756">AC297</f>
        <v>0</v>
      </c>
      <c r="AD298" s="411">
        <f t="shared" ref="AD298" si="757">AD297</f>
        <v>0</v>
      </c>
      <c r="AE298" s="411">
        <f t="shared" ref="AE298" si="758">AE297</f>
        <v>0</v>
      </c>
      <c r="AF298" s="411">
        <f t="shared" ref="AF298" si="759">AF297</f>
        <v>0</v>
      </c>
      <c r="AG298" s="411">
        <f t="shared" ref="AG298" si="760">AG297</f>
        <v>0</v>
      </c>
      <c r="AH298" s="411">
        <f t="shared" ref="AH298" si="761">AH297</f>
        <v>0</v>
      </c>
      <c r="AI298" s="411">
        <f t="shared" ref="AI298" si="762">AI297</f>
        <v>0</v>
      </c>
      <c r="AJ298" s="411">
        <f t="shared" ref="AJ298" si="763">AJ297</f>
        <v>0</v>
      </c>
      <c r="AK298" s="411">
        <f t="shared" ref="AK298" si="764">AK297</f>
        <v>0</v>
      </c>
      <c r="AL298" s="411">
        <f t="shared" ref="AL298" si="765">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2">
        <v>24</v>
      </c>
      <c r="B300" s="520"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 t="shared" ref="Z301" si="766">Z300</f>
        <v>0</v>
      </c>
      <c r="AA301" s="411">
        <f t="shared" ref="AA301" si="767">AA300</f>
        <v>0</v>
      </c>
      <c r="AB301" s="411">
        <f t="shared" ref="AB301" si="768">AB300</f>
        <v>0</v>
      </c>
      <c r="AC301" s="411">
        <f t="shared" ref="AC301" si="769">AC300</f>
        <v>0</v>
      </c>
      <c r="AD301" s="411">
        <f t="shared" ref="AD301" si="770">AD300</f>
        <v>0</v>
      </c>
      <c r="AE301" s="411">
        <f t="shared" ref="AE301" si="771">AE300</f>
        <v>0</v>
      </c>
      <c r="AF301" s="411">
        <f t="shared" ref="AF301" si="772">AF300</f>
        <v>0</v>
      </c>
      <c r="AG301" s="411">
        <f t="shared" ref="AG301" si="773">AG300</f>
        <v>0</v>
      </c>
      <c r="AH301" s="411">
        <f t="shared" ref="AH301" si="774">AH300</f>
        <v>0</v>
      </c>
      <c r="AI301" s="411">
        <f t="shared" ref="AI301" si="775">AI300</f>
        <v>0</v>
      </c>
      <c r="AJ301" s="411">
        <f t="shared" ref="AJ301" si="776">AJ300</f>
        <v>0</v>
      </c>
      <c r="AK301" s="411">
        <f t="shared" ref="AK301" si="777">AK300</f>
        <v>0</v>
      </c>
      <c r="AL301" s="411">
        <f t="shared" ref="AL301" si="778">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499</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25</v>
      </c>
      <c r="B304" s="520" t="s">
        <v>117</v>
      </c>
      <c r="C304" s="291" t="s">
        <v>25</v>
      </c>
      <c r="D304" s="295">
        <v>39428</v>
      </c>
      <c r="E304" s="295">
        <v>39428</v>
      </c>
      <c r="F304" s="295">
        <v>39428</v>
      </c>
      <c r="G304" s="295">
        <v>39428</v>
      </c>
      <c r="H304" s="295">
        <v>39428</v>
      </c>
      <c r="I304" s="295">
        <v>39428</v>
      </c>
      <c r="J304" s="295">
        <v>39428</v>
      </c>
      <c r="K304" s="295">
        <v>39428</v>
      </c>
      <c r="L304" s="295">
        <v>39428</v>
      </c>
      <c r="M304" s="295">
        <v>39428</v>
      </c>
      <c r="N304" s="295">
        <v>12</v>
      </c>
      <c r="O304" s="295">
        <v>5</v>
      </c>
      <c r="P304" s="295">
        <v>5</v>
      </c>
      <c r="Q304" s="295">
        <v>5</v>
      </c>
      <c r="R304" s="295">
        <v>5</v>
      </c>
      <c r="S304" s="295">
        <v>5</v>
      </c>
      <c r="T304" s="295">
        <v>5</v>
      </c>
      <c r="U304" s="295">
        <v>5</v>
      </c>
      <c r="V304" s="295">
        <v>5</v>
      </c>
      <c r="W304" s="295">
        <v>5</v>
      </c>
      <c r="X304" s="295">
        <v>5</v>
      </c>
      <c r="Y304" s="426"/>
      <c r="Z304" s="410"/>
      <c r="AA304" s="410" t="s">
        <v>759</v>
      </c>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79">Z304</f>
        <v>0</v>
      </c>
      <c r="AA305" s="411" t="str">
        <f t="shared" ref="AA305" si="780">AA304</f>
        <v>100%%</v>
      </c>
      <c r="AB305" s="411">
        <f t="shared" ref="AB305" si="781">AB304</f>
        <v>0</v>
      </c>
      <c r="AC305" s="411">
        <f t="shared" ref="AC305" si="782">AC304</f>
        <v>0</v>
      </c>
      <c r="AD305" s="411">
        <f t="shared" ref="AD305" si="783">AD304</f>
        <v>0</v>
      </c>
      <c r="AE305" s="411">
        <f t="shared" ref="AE305" si="784">AE304</f>
        <v>0</v>
      </c>
      <c r="AF305" s="411">
        <f t="shared" ref="AF305" si="785">AF304</f>
        <v>0</v>
      </c>
      <c r="AG305" s="411">
        <f t="shared" ref="AG305" si="786">AG304</f>
        <v>0</v>
      </c>
      <c r="AH305" s="411">
        <f t="shared" ref="AH305" si="787">AH304</f>
        <v>0</v>
      </c>
      <c r="AI305" s="411">
        <f t="shared" ref="AI305" si="788">AI304</f>
        <v>0</v>
      </c>
      <c r="AJ305" s="411">
        <f t="shared" ref="AJ305" si="789">AJ304</f>
        <v>0</v>
      </c>
      <c r="AK305" s="411">
        <f t="shared" ref="AK305" si="790">AK304</f>
        <v>0</v>
      </c>
      <c r="AL305" s="411">
        <f t="shared" ref="AL305" si="791">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2">
        <v>26</v>
      </c>
      <c r="B307" s="520" t="s">
        <v>118</v>
      </c>
      <c r="C307" s="291" t="s">
        <v>25</v>
      </c>
      <c r="D307" s="295">
        <v>6440357</v>
      </c>
      <c r="E307" s="295">
        <v>6309497</v>
      </c>
      <c r="F307" s="295">
        <v>6309497</v>
      </c>
      <c r="G307" s="295">
        <v>6306513</v>
      </c>
      <c r="H307" s="295">
        <v>6306513</v>
      </c>
      <c r="I307" s="295">
        <v>6223427</v>
      </c>
      <c r="J307" s="295">
        <v>6223427</v>
      </c>
      <c r="K307" s="295">
        <v>6223427</v>
      </c>
      <c r="L307" s="295">
        <v>6202526</v>
      </c>
      <c r="M307" s="295">
        <v>6202526</v>
      </c>
      <c r="N307" s="295">
        <v>12</v>
      </c>
      <c r="O307" s="295">
        <v>991</v>
      </c>
      <c r="P307" s="295">
        <v>967</v>
      </c>
      <c r="Q307" s="295">
        <v>967</v>
      </c>
      <c r="R307" s="295">
        <v>967</v>
      </c>
      <c r="S307" s="295">
        <v>967</v>
      </c>
      <c r="T307" s="295">
        <v>954</v>
      </c>
      <c r="U307" s="295">
        <v>954</v>
      </c>
      <c r="V307" s="295">
        <v>954</v>
      </c>
      <c r="W307" s="295">
        <v>949</v>
      </c>
      <c r="X307" s="295">
        <v>949</v>
      </c>
      <c r="Y307" s="426"/>
      <c r="Z307" s="410">
        <v>8.237527672392192E-2</v>
      </c>
      <c r="AA307" s="410">
        <v>0.88008157030506484</v>
      </c>
      <c r="AB307" s="410"/>
      <c r="AC307" s="410"/>
      <c r="AD307" s="410"/>
      <c r="AE307" s="410"/>
      <c r="AF307" s="410"/>
      <c r="AG307" s="415"/>
      <c r="AH307" s="415"/>
      <c r="AI307" s="415"/>
      <c r="AJ307" s="415"/>
      <c r="AK307" s="415"/>
      <c r="AL307" s="415"/>
      <c r="AM307" s="296">
        <f>SUM(Y307:AL307)</f>
        <v>0.96245684702898671</v>
      </c>
    </row>
    <row r="308" spans="1:39" outlineLevel="1">
      <c r="B308" s="520" t="s">
        <v>760</v>
      </c>
      <c r="C308" s="291"/>
      <c r="D308" s="760">
        <v>-773903.31</v>
      </c>
      <c r="E308" s="760">
        <v>-773903.31</v>
      </c>
      <c r="F308" s="760">
        <v>-773903.31</v>
      </c>
      <c r="G308" s="760">
        <v>-773903.31</v>
      </c>
      <c r="H308" s="760">
        <v>-773903.31</v>
      </c>
      <c r="I308" s="760">
        <v>-773903.31</v>
      </c>
      <c r="J308" s="760">
        <v>-773903.31</v>
      </c>
      <c r="K308" s="760">
        <v>-773903.31</v>
      </c>
      <c r="L308" s="760">
        <v>-773903.31</v>
      </c>
      <c r="M308" s="760">
        <v>-773903.31</v>
      </c>
      <c r="N308" s="295">
        <f>N307</f>
        <v>12</v>
      </c>
      <c r="O308" s="295"/>
      <c r="P308" s="295"/>
      <c r="Q308" s="295"/>
      <c r="R308" s="295"/>
      <c r="S308" s="295"/>
      <c r="T308" s="295"/>
      <c r="U308" s="295"/>
      <c r="V308" s="295"/>
      <c r="W308" s="295"/>
      <c r="X308" s="295"/>
      <c r="Y308" s="426">
        <v>0</v>
      </c>
      <c r="Z308" s="410">
        <v>8.237527672392192E-2</v>
      </c>
      <c r="AA308" s="410">
        <v>0.88008157030506484</v>
      </c>
      <c r="AB308" s="410"/>
      <c r="AC308" s="410"/>
      <c r="AD308" s="410"/>
      <c r="AE308" s="410"/>
      <c r="AF308" s="410"/>
      <c r="AG308" s="415"/>
      <c r="AH308" s="415"/>
      <c r="AI308" s="415"/>
      <c r="AJ308" s="415"/>
      <c r="AK308" s="415"/>
      <c r="AL308" s="415"/>
      <c r="AM308" s="296"/>
    </row>
    <row r="309" spans="1:39" outlineLevel="1">
      <c r="B309" s="294" t="s">
        <v>289</v>
      </c>
      <c r="C309" s="291" t="s">
        <v>761</v>
      </c>
      <c r="D309" s="295">
        <v>1460119</v>
      </c>
      <c r="E309" s="295">
        <v>1590979</v>
      </c>
      <c r="F309" s="295">
        <v>1615999</v>
      </c>
      <c r="G309" s="295">
        <v>1615999</v>
      </c>
      <c r="H309" s="295">
        <v>1615999</v>
      </c>
      <c r="I309" s="295">
        <v>1615999</v>
      </c>
      <c r="J309" s="295">
        <v>1615999</v>
      </c>
      <c r="K309" s="295">
        <v>1615999</v>
      </c>
      <c r="L309" s="295">
        <v>1615999</v>
      </c>
      <c r="M309" s="295">
        <v>1615999</v>
      </c>
      <c r="N309" s="295">
        <f>N307</f>
        <v>12</v>
      </c>
      <c r="O309" s="295">
        <v>121</v>
      </c>
      <c r="P309" s="295">
        <v>144</v>
      </c>
      <c r="Q309" s="295">
        <v>146</v>
      </c>
      <c r="R309" s="295">
        <v>146</v>
      </c>
      <c r="S309" s="295">
        <v>146</v>
      </c>
      <c r="T309" s="295">
        <v>146</v>
      </c>
      <c r="U309" s="295">
        <v>146</v>
      </c>
      <c r="V309" s="295">
        <v>146</v>
      </c>
      <c r="W309" s="295">
        <v>146</v>
      </c>
      <c r="X309" s="295">
        <v>146</v>
      </c>
      <c r="Y309" s="411">
        <v>0</v>
      </c>
      <c r="Z309" s="411">
        <v>8.237527672392192E-2</v>
      </c>
      <c r="AA309" s="411">
        <v>0.88008157030506484</v>
      </c>
      <c r="AB309" s="411">
        <f t="shared" ref="AB309:AL309" si="792">AB306</f>
        <v>0</v>
      </c>
      <c r="AC309" s="411">
        <f t="shared" si="792"/>
        <v>0</v>
      </c>
      <c r="AD309" s="411">
        <f t="shared" si="792"/>
        <v>0</v>
      </c>
      <c r="AE309" s="411">
        <f t="shared" si="792"/>
        <v>0</v>
      </c>
      <c r="AF309" s="411">
        <f t="shared" si="792"/>
        <v>0</v>
      </c>
      <c r="AG309" s="411">
        <f t="shared" si="792"/>
        <v>0</v>
      </c>
      <c r="AH309" s="411">
        <f t="shared" si="792"/>
        <v>0</v>
      </c>
      <c r="AI309" s="411">
        <f t="shared" si="792"/>
        <v>0</v>
      </c>
      <c r="AJ309" s="411">
        <f t="shared" si="792"/>
        <v>0</v>
      </c>
      <c r="AK309" s="411">
        <f t="shared" si="792"/>
        <v>0</v>
      </c>
      <c r="AL309" s="411">
        <f t="shared" si="792"/>
        <v>0</v>
      </c>
      <c r="AM309" s="306"/>
    </row>
    <row r="310" spans="1:39" outlineLevel="1">
      <c r="B310" s="294" t="s">
        <v>289</v>
      </c>
      <c r="C310" s="340" t="s">
        <v>762</v>
      </c>
      <c r="D310" s="295">
        <v>45564</v>
      </c>
      <c r="E310" s="295">
        <f t="shared" ref="E310:M310" si="793">E307/D307*D310</f>
        <v>44638.196501839884</v>
      </c>
      <c r="F310" s="295">
        <f t="shared" si="793"/>
        <v>44638.196501839884</v>
      </c>
      <c r="G310" s="295">
        <f t="shared" si="793"/>
        <v>44617.085408774699</v>
      </c>
      <c r="H310" s="295">
        <f t="shared" si="793"/>
        <v>44617.085408774699</v>
      </c>
      <c r="I310" s="295">
        <f t="shared" si="793"/>
        <v>44029.271642550251</v>
      </c>
      <c r="J310" s="295">
        <f t="shared" si="793"/>
        <v>44029.271642550251</v>
      </c>
      <c r="K310" s="295">
        <f t="shared" si="793"/>
        <v>44029.271642550251</v>
      </c>
      <c r="L310" s="295">
        <f t="shared" si="793"/>
        <v>43881.40201917378</v>
      </c>
      <c r="M310" s="295">
        <f t="shared" si="793"/>
        <v>43881.40201917378</v>
      </c>
      <c r="N310" s="295">
        <f>N307</f>
        <v>12</v>
      </c>
      <c r="O310" s="295">
        <f t="shared" ref="O310:X310" si="794">O307/D307*D310</f>
        <v>7.0110902237251755</v>
      </c>
      <c r="P310" s="295">
        <f t="shared" si="794"/>
        <v>6.8412959095279966</v>
      </c>
      <c r="Q310" s="295">
        <f t="shared" si="794"/>
        <v>6.8412959095279966</v>
      </c>
      <c r="R310" s="295">
        <f t="shared" si="794"/>
        <v>6.8412959095279966</v>
      </c>
      <c r="S310" s="295">
        <f t="shared" si="794"/>
        <v>6.8412959095279966</v>
      </c>
      <c r="T310" s="295">
        <f t="shared" si="794"/>
        <v>6.7493239893378583</v>
      </c>
      <c r="U310" s="295">
        <f t="shared" si="794"/>
        <v>6.7493239893378583</v>
      </c>
      <c r="V310" s="295">
        <f t="shared" si="794"/>
        <v>6.7493239893378583</v>
      </c>
      <c r="W310" s="295">
        <f t="shared" si="794"/>
        <v>6.7139501738801117</v>
      </c>
      <c r="X310" s="295">
        <f t="shared" si="794"/>
        <v>6.7139501738801117</v>
      </c>
      <c r="Y310" s="411">
        <f>Y307</f>
        <v>0</v>
      </c>
      <c r="Z310" s="411">
        <f>Z307</f>
        <v>8.237527672392192E-2</v>
      </c>
      <c r="AA310" s="411">
        <f>AA307</f>
        <v>0.88008157030506484</v>
      </c>
      <c r="AB310" s="411">
        <f t="shared" ref="AB310:AL310" si="795">AB307</f>
        <v>0</v>
      </c>
      <c r="AC310" s="411">
        <f t="shared" si="795"/>
        <v>0</v>
      </c>
      <c r="AD310" s="411">
        <f t="shared" si="795"/>
        <v>0</v>
      </c>
      <c r="AE310" s="411">
        <f t="shared" si="795"/>
        <v>0</v>
      </c>
      <c r="AF310" s="411">
        <f t="shared" si="795"/>
        <v>0</v>
      </c>
      <c r="AG310" s="411">
        <f t="shared" si="795"/>
        <v>0</v>
      </c>
      <c r="AH310" s="411">
        <f t="shared" si="795"/>
        <v>0</v>
      </c>
      <c r="AI310" s="411">
        <f t="shared" si="795"/>
        <v>0</v>
      </c>
      <c r="AJ310" s="411">
        <f t="shared" si="795"/>
        <v>0</v>
      </c>
      <c r="AK310" s="411">
        <f t="shared" si="795"/>
        <v>0</v>
      </c>
      <c r="AL310" s="411">
        <f t="shared" si="795"/>
        <v>0</v>
      </c>
      <c r="AM310" s="306"/>
    </row>
    <row r="311" spans="1:39"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2"/>
      <c r="Z311" s="425"/>
      <c r="AA311" s="425"/>
      <c r="AB311" s="425"/>
      <c r="AC311" s="425"/>
      <c r="AD311" s="425"/>
      <c r="AE311" s="425"/>
      <c r="AF311" s="425"/>
      <c r="AG311" s="425"/>
      <c r="AH311" s="425"/>
      <c r="AI311" s="425"/>
      <c r="AJ311" s="425"/>
      <c r="AK311" s="425"/>
      <c r="AL311" s="425"/>
      <c r="AM311" s="306"/>
    </row>
    <row r="312" spans="1:39" ht="30" outlineLevel="1">
      <c r="A312" s="522">
        <v>27</v>
      </c>
      <c r="B312" s="520" t="s">
        <v>119</v>
      </c>
      <c r="C312" s="291" t="s">
        <v>25</v>
      </c>
      <c r="D312" s="295">
        <v>285888</v>
      </c>
      <c r="E312" s="295">
        <v>285888</v>
      </c>
      <c r="F312" s="295">
        <v>209250</v>
      </c>
      <c r="G312" s="295">
        <v>183674</v>
      </c>
      <c r="H312" s="295">
        <v>110862</v>
      </c>
      <c r="I312" s="295">
        <v>53766</v>
      </c>
      <c r="J312" s="295">
        <v>34947</v>
      </c>
      <c r="K312" s="295">
        <v>33726</v>
      </c>
      <c r="L312" s="295">
        <v>19118</v>
      </c>
      <c r="M312" s="295">
        <v>7171</v>
      </c>
      <c r="N312" s="295">
        <v>12</v>
      </c>
      <c r="O312" s="295">
        <v>36</v>
      </c>
      <c r="P312" s="295">
        <v>36</v>
      </c>
      <c r="Q312" s="295">
        <v>31</v>
      </c>
      <c r="R312" s="295">
        <v>28</v>
      </c>
      <c r="S312" s="295">
        <v>19</v>
      </c>
      <c r="T312" s="295">
        <v>11</v>
      </c>
      <c r="U312" s="295">
        <v>8</v>
      </c>
      <c r="V312" s="295">
        <v>7</v>
      </c>
      <c r="W312" s="295">
        <v>4</v>
      </c>
      <c r="X312" s="295">
        <v>2</v>
      </c>
      <c r="Y312" s="426"/>
      <c r="Z312" s="410">
        <v>1</v>
      </c>
      <c r="AA312" s="410"/>
      <c r="AB312" s="410"/>
      <c r="AC312" s="410"/>
      <c r="AD312" s="410"/>
      <c r="AE312" s="410"/>
      <c r="AF312" s="410"/>
      <c r="AG312" s="415"/>
      <c r="AH312" s="415"/>
      <c r="AI312" s="415"/>
      <c r="AJ312" s="415"/>
      <c r="AK312" s="415"/>
      <c r="AL312" s="415"/>
      <c r="AM312" s="296">
        <f>SUM(Y312:AL312)</f>
        <v>1</v>
      </c>
    </row>
    <row r="313" spans="1:39" outlineLevel="1">
      <c r="B313" s="294" t="s">
        <v>289</v>
      </c>
      <c r="C313" s="291" t="s">
        <v>163</v>
      </c>
      <c r="D313" s="295">
        <v>113538</v>
      </c>
      <c r="E313" s="295">
        <v>113538</v>
      </c>
      <c r="F313" s="295">
        <v>78336</v>
      </c>
      <c r="G313" s="295">
        <v>64544</v>
      </c>
      <c r="H313" s="295">
        <v>38836</v>
      </c>
      <c r="I313" s="295">
        <v>16501</v>
      </c>
      <c r="J313" s="295">
        <v>8632</v>
      </c>
      <c r="K313" s="295">
        <v>8286</v>
      </c>
      <c r="L313" s="295">
        <v>3704</v>
      </c>
      <c r="M313" s="295">
        <v>2554</v>
      </c>
      <c r="N313" s="295">
        <f>N312</f>
        <v>12</v>
      </c>
      <c r="O313" s="295">
        <v>14</v>
      </c>
      <c r="P313" s="295">
        <v>14</v>
      </c>
      <c r="Q313" s="295">
        <v>11</v>
      </c>
      <c r="R313" s="295">
        <v>10</v>
      </c>
      <c r="S313" s="295">
        <v>7</v>
      </c>
      <c r="T313" s="295">
        <v>4</v>
      </c>
      <c r="U313" s="295">
        <v>2</v>
      </c>
      <c r="V313" s="295">
        <v>2</v>
      </c>
      <c r="W313" s="295">
        <v>1</v>
      </c>
      <c r="X313" s="295">
        <v>1</v>
      </c>
      <c r="Y313" s="411">
        <f>Y312</f>
        <v>0</v>
      </c>
      <c r="Z313" s="411">
        <f t="shared" ref="Z313" si="796">Z312</f>
        <v>1</v>
      </c>
      <c r="AA313" s="411">
        <f t="shared" ref="AA313" si="797">AA312</f>
        <v>0</v>
      </c>
      <c r="AB313" s="411">
        <f t="shared" ref="AB313" si="798">AB312</f>
        <v>0</v>
      </c>
      <c r="AC313" s="411">
        <f t="shared" ref="AC313" si="799">AC312</f>
        <v>0</v>
      </c>
      <c r="AD313" s="411">
        <f t="shared" ref="AD313" si="800">AD312</f>
        <v>0</v>
      </c>
      <c r="AE313" s="411">
        <f t="shared" ref="AE313" si="801">AE312</f>
        <v>0</v>
      </c>
      <c r="AF313" s="411">
        <f t="shared" ref="AF313" si="802">AF312</f>
        <v>0</v>
      </c>
      <c r="AG313" s="411">
        <f t="shared" ref="AG313" si="803">AG312</f>
        <v>0</v>
      </c>
      <c r="AH313" s="411">
        <f t="shared" ref="AH313" si="804">AH312</f>
        <v>0</v>
      </c>
      <c r="AI313" s="411">
        <f t="shared" ref="AI313" si="805">AI312</f>
        <v>0</v>
      </c>
      <c r="AJ313" s="411">
        <f t="shared" ref="AJ313" si="806">AJ312</f>
        <v>0</v>
      </c>
      <c r="AK313" s="411">
        <f t="shared" ref="AK313" si="807">AK312</f>
        <v>0</v>
      </c>
      <c r="AL313" s="411">
        <f t="shared" ref="AL313" si="808">AL312</f>
        <v>0</v>
      </c>
      <c r="AM313" s="306"/>
    </row>
    <row r="314" spans="1:39"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2"/>
      <c r="Z314" s="425"/>
      <c r="AA314" s="425"/>
      <c r="AB314" s="425"/>
      <c r="AC314" s="425"/>
      <c r="AD314" s="425"/>
      <c r="AE314" s="425"/>
      <c r="AF314" s="425"/>
      <c r="AG314" s="425"/>
      <c r="AH314" s="425"/>
      <c r="AI314" s="425"/>
      <c r="AJ314" s="425"/>
      <c r="AK314" s="425"/>
      <c r="AL314" s="425"/>
      <c r="AM314" s="306"/>
    </row>
    <row r="315" spans="1:39" ht="30" outlineLevel="1">
      <c r="A315" s="522">
        <v>28</v>
      </c>
      <c r="B315" s="520" t="s">
        <v>120</v>
      </c>
      <c r="C315" s="291" t="s">
        <v>25</v>
      </c>
      <c r="D315" s="295">
        <v>20725</v>
      </c>
      <c r="E315" s="295">
        <v>20725</v>
      </c>
      <c r="F315" s="295">
        <v>20725</v>
      </c>
      <c r="G315" s="295">
        <v>20725</v>
      </c>
      <c r="H315" s="295">
        <v>20725</v>
      </c>
      <c r="I315" s="295">
        <v>20725</v>
      </c>
      <c r="J315" s="295">
        <v>20725</v>
      </c>
      <c r="K315" s="295">
        <v>20725</v>
      </c>
      <c r="L315" s="295">
        <v>20725</v>
      </c>
      <c r="M315" s="295">
        <v>20725</v>
      </c>
      <c r="N315" s="295">
        <v>12</v>
      </c>
      <c r="O315" s="295">
        <v>6</v>
      </c>
      <c r="P315" s="295">
        <v>6</v>
      </c>
      <c r="Q315" s="295">
        <v>6</v>
      </c>
      <c r="R315" s="295">
        <v>6</v>
      </c>
      <c r="S315" s="295">
        <v>6</v>
      </c>
      <c r="T315" s="295">
        <v>6</v>
      </c>
      <c r="U315" s="295">
        <v>6</v>
      </c>
      <c r="V315" s="295">
        <v>6</v>
      </c>
      <c r="W315" s="295">
        <v>6</v>
      </c>
      <c r="X315" s="295">
        <v>6</v>
      </c>
      <c r="Y315" s="426"/>
      <c r="Z315" s="410"/>
      <c r="AA315" s="410">
        <v>1</v>
      </c>
      <c r="AB315" s="410"/>
      <c r="AC315" s="410"/>
      <c r="AD315" s="410"/>
      <c r="AE315" s="410"/>
      <c r="AF315" s="410"/>
      <c r="AG315" s="415"/>
      <c r="AH315" s="415"/>
      <c r="AI315" s="415"/>
      <c r="AJ315" s="415"/>
      <c r="AK315" s="415"/>
      <c r="AL315" s="415"/>
      <c r="AM315" s="296">
        <f>SUM(Y315:AL315)</f>
        <v>1</v>
      </c>
    </row>
    <row r="316" spans="1:39" outlineLevel="1">
      <c r="B316" s="294" t="s">
        <v>289</v>
      </c>
      <c r="C316" s="291" t="s">
        <v>163</v>
      </c>
      <c r="D316" s="295"/>
      <c r="E316" s="295"/>
      <c r="F316" s="295"/>
      <c r="G316" s="295"/>
      <c r="H316" s="295"/>
      <c r="I316" s="295"/>
      <c r="J316" s="295"/>
      <c r="K316" s="295"/>
      <c r="L316" s="295"/>
      <c r="M316" s="295"/>
      <c r="N316" s="295">
        <f>N315</f>
        <v>12</v>
      </c>
      <c r="O316" s="295"/>
      <c r="P316" s="295"/>
      <c r="Q316" s="295"/>
      <c r="R316" s="295"/>
      <c r="S316" s="295"/>
      <c r="T316" s="295"/>
      <c r="U316" s="295"/>
      <c r="V316" s="295"/>
      <c r="W316" s="295"/>
      <c r="X316" s="295"/>
      <c r="Y316" s="411">
        <f>Y315</f>
        <v>0</v>
      </c>
      <c r="Z316" s="411">
        <f t="shared" ref="Z316" si="809">Z315</f>
        <v>0</v>
      </c>
      <c r="AA316" s="411">
        <f t="shared" ref="AA316" si="810">AA315</f>
        <v>1</v>
      </c>
      <c r="AB316" s="411">
        <f t="shared" ref="AB316" si="811">AB315</f>
        <v>0</v>
      </c>
      <c r="AC316" s="411">
        <f t="shared" ref="AC316" si="812">AC315</f>
        <v>0</v>
      </c>
      <c r="AD316" s="411">
        <f t="shared" ref="AD316" si="813">AD315</f>
        <v>0</v>
      </c>
      <c r="AE316" s="411">
        <f t="shared" ref="AE316" si="814">AE315</f>
        <v>0</v>
      </c>
      <c r="AF316" s="411">
        <f t="shared" ref="AF316" si="815">AF315</f>
        <v>0</v>
      </c>
      <c r="AG316" s="411">
        <f t="shared" ref="AG316" si="816">AG315</f>
        <v>0</v>
      </c>
      <c r="AH316" s="411">
        <f t="shared" ref="AH316" si="817">AH315</f>
        <v>0</v>
      </c>
      <c r="AI316" s="411">
        <f t="shared" ref="AI316" si="818">AI315</f>
        <v>0</v>
      </c>
      <c r="AJ316" s="411">
        <f t="shared" ref="AJ316" si="819">AJ315</f>
        <v>0</v>
      </c>
      <c r="AK316" s="411">
        <f t="shared" ref="AK316" si="820">AK315</f>
        <v>0</v>
      </c>
      <c r="AL316" s="411">
        <f t="shared" ref="AL316" si="821">AL315</f>
        <v>0</v>
      </c>
      <c r="AM316" s="306"/>
    </row>
    <row r="317" spans="1:39"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2"/>
      <c r="Z317" s="425"/>
      <c r="AA317" s="425"/>
      <c r="AB317" s="425"/>
      <c r="AC317" s="425"/>
      <c r="AD317" s="425"/>
      <c r="AE317" s="425"/>
      <c r="AF317" s="425"/>
      <c r="AG317" s="425"/>
      <c r="AH317" s="425"/>
      <c r="AI317" s="425"/>
      <c r="AJ317" s="425"/>
      <c r="AK317" s="425"/>
      <c r="AL317" s="425"/>
      <c r="AM317" s="306"/>
    </row>
    <row r="318" spans="1:39" ht="30" outlineLevel="1">
      <c r="A318" s="522">
        <v>29</v>
      </c>
      <c r="B318" s="520" t="s">
        <v>121</v>
      </c>
      <c r="C318" s="291" t="s">
        <v>25</v>
      </c>
      <c r="D318" s="295"/>
      <c r="E318" s="295"/>
      <c r="F318" s="295"/>
      <c r="G318" s="295"/>
      <c r="H318" s="295"/>
      <c r="I318" s="295"/>
      <c r="J318" s="295"/>
      <c r="K318" s="295"/>
      <c r="L318" s="295"/>
      <c r="M318" s="295"/>
      <c r="N318" s="295">
        <v>3</v>
      </c>
      <c r="O318" s="295"/>
      <c r="P318" s="295"/>
      <c r="Q318" s="295"/>
      <c r="R318" s="295"/>
      <c r="S318" s="295"/>
      <c r="T318" s="295"/>
      <c r="U318" s="295"/>
      <c r="V318" s="295"/>
      <c r="W318" s="295"/>
      <c r="X318" s="295"/>
      <c r="Y318" s="426"/>
      <c r="Z318" s="410"/>
      <c r="AA318" s="410"/>
      <c r="AB318" s="410"/>
      <c r="AC318" s="410"/>
      <c r="AD318" s="410"/>
      <c r="AE318" s="410"/>
      <c r="AF318" s="410"/>
      <c r="AG318" s="415"/>
      <c r="AH318" s="415"/>
      <c r="AI318" s="415"/>
      <c r="AJ318" s="415"/>
      <c r="AK318" s="415"/>
      <c r="AL318" s="415"/>
      <c r="AM318" s="296">
        <f>SUM(Y318:AL318)</f>
        <v>0</v>
      </c>
    </row>
    <row r="319" spans="1:39" outlineLevel="1">
      <c r="B319" s="294" t="s">
        <v>289</v>
      </c>
      <c r="C319" s="291" t="s">
        <v>163</v>
      </c>
      <c r="D319" s="295"/>
      <c r="E319" s="295"/>
      <c r="F319" s="295"/>
      <c r="G319" s="295"/>
      <c r="H319" s="295"/>
      <c r="I319" s="295"/>
      <c r="J319" s="295"/>
      <c r="K319" s="295"/>
      <c r="L319" s="295"/>
      <c r="M319" s="295"/>
      <c r="N319" s="295">
        <f>N318</f>
        <v>3</v>
      </c>
      <c r="O319" s="295"/>
      <c r="P319" s="295"/>
      <c r="Q319" s="295"/>
      <c r="R319" s="295"/>
      <c r="S319" s="295"/>
      <c r="T319" s="295"/>
      <c r="U319" s="295"/>
      <c r="V319" s="295"/>
      <c r="W319" s="295"/>
      <c r="X319" s="295"/>
      <c r="Y319" s="411">
        <f>Y318</f>
        <v>0</v>
      </c>
      <c r="Z319" s="411">
        <f t="shared" ref="Z319" si="822">Z318</f>
        <v>0</v>
      </c>
      <c r="AA319" s="411">
        <f t="shared" ref="AA319" si="823">AA318</f>
        <v>0</v>
      </c>
      <c r="AB319" s="411">
        <f t="shared" ref="AB319" si="824">AB318</f>
        <v>0</v>
      </c>
      <c r="AC319" s="411">
        <f t="shared" ref="AC319" si="825">AC318</f>
        <v>0</v>
      </c>
      <c r="AD319" s="411">
        <f t="shared" ref="AD319" si="826">AD318</f>
        <v>0</v>
      </c>
      <c r="AE319" s="411">
        <f t="shared" ref="AE319" si="827">AE318</f>
        <v>0</v>
      </c>
      <c r="AF319" s="411">
        <f t="shared" ref="AF319" si="828">AF318</f>
        <v>0</v>
      </c>
      <c r="AG319" s="411">
        <f t="shared" ref="AG319" si="829">AG318</f>
        <v>0</v>
      </c>
      <c r="AH319" s="411">
        <f t="shared" ref="AH319" si="830">AH318</f>
        <v>0</v>
      </c>
      <c r="AI319" s="411">
        <f t="shared" ref="AI319" si="831">AI318</f>
        <v>0</v>
      </c>
      <c r="AJ319" s="411">
        <f t="shared" ref="AJ319" si="832">AJ318</f>
        <v>0</v>
      </c>
      <c r="AK319" s="411">
        <f t="shared" ref="AK319" si="833">AK318</f>
        <v>0</v>
      </c>
      <c r="AL319" s="411">
        <f t="shared" ref="AL319" si="834">AL318</f>
        <v>0</v>
      </c>
      <c r="AM319" s="306"/>
    </row>
    <row r="320" spans="1:39"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ht="30" outlineLevel="1">
      <c r="A321" s="522">
        <v>30</v>
      </c>
      <c r="B321" s="520" t="s">
        <v>122</v>
      </c>
      <c r="C321" s="291" t="s">
        <v>25</v>
      </c>
      <c r="D321" s="295"/>
      <c r="E321" s="295"/>
      <c r="F321" s="295"/>
      <c r="G321" s="295"/>
      <c r="H321" s="295"/>
      <c r="I321" s="295"/>
      <c r="J321" s="295"/>
      <c r="K321" s="295"/>
      <c r="L321" s="295"/>
      <c r="M321" s="295"/>
      <c r="N321" s="295">
        <v>12</v>
      </c>
      <c r="O321" s="295"/>
      <c r="P321" s="295"/>
      <c r="Q321" s="295"/>
      <c r="R321" s="295"/>
      <c r="S321" s="295"/>
      <c r="T321" s="295"/>
      <c r="U321" s="295"/>
      <c r="V321" s="295"/>
      <c r="W321" s="295"/>
      <c r="X321" s="295"/>
      <c r="Y321" s="426"/>
      <c r="Z321" s="410"/>
      <c r="AA321" s="410">
        <v>1</v>
      </c>
      <c r="AB321" s="410"/>
      <c r="AC321" s="410"/>
      <c r="AD321" s="410"/>
      <c r="AE321" s="410"/>
      <c r="AF321" s="410"/>
      <c r="AG321" s="415"/>
      <c r="AH321" s="415"/>
      <c r="AI321" s="415"/>
      <c r="AJ321" s="415"/>
      <c r="AK321" s="415"/>
      <c r="AL321" s="415"/>
      <c r="AM321" s="296">
        <f>SUM(Y321:AL321)</f>
        <v>1</v>
      </c>
    </row>
    <row r="322" spans="1:39" outlineLevel="1">
      <c r="B322" s="294" t="s">
        <v>289</v>
      </c>
      <c r="C322" s="291" t="s">
        <v>163</v>
      </c>
      <c r="D322" s="295">
        <v>272222</v>
      </c>
      <c r="E322" s="295">
        <v>272222</v>
      </c>
      <c r="F322" s="295">
        <v>272222</v>
      </c>
      <c r="G322" s="295">
        <v>272222</v>
      </c>
      <c r="H322" s="295">
        <v>272222</v>
      </c>
      <c r="I322" s="295">
        <v>272222</v>
      </c>
      <c r="J322" s="295">
        <v>272222</v>
      </c>
      <c r="K322" s="295">
        <v>272222</v>
      </c>
      <c r="L322" s="295">
        <v>272222</v>
      </c>
      <c r="M322" s="295">
        <v>272222</v>
      </c>
      <c r="N322" s="295">
        <f>N321</f>
        <v>12</v>
      </c>
      <c r="O322" s="295">
        <v>31</v>
      </c>
      <c r="P322" s="295">
        <v>31</v>
      </c>
      <c r="Q322" s="295">
        <v>31</v>
      </c>
      <c r="R322" s="295">
        <v>31</v>
      </c>
      <c r="S322" s="295">
        <v>31</v>
      </c>
      <c r="T322" s="295">
        <v>31</v>
      </c>
      <c r="U322" s="295">
        <v>31</v>
      </c>
      <c r="V322" s="295">
        <v>31</v>
      </c>
      <c r="W322" s="295">
        <v>31</v>
      </c>
      <c r="X322" s="295">
        <v>31</v>
      </c>
      <c r="Y322" s="411">
        <f>Y321</f>
        <v>0</v>
      </c>
      <c r="Z322" s="411">
        <f t="shared" ref="Z322" si="835">Z321</f>
        <v>0</v>
      </c>
      <c r="AA322" s="411">
        <f t="shared" ref="AA322" si="836">AA321</f>
        <v>1</v>
      </c>
      <c r="AB322" s="411">
        <f t="shared" ref="AB322" si="837">AB321</f>
        <v>0</v>
      </c>
      <c r="AC322" s="411">
        <f t="shared" ref="AC322" si="838">AC321</f>
        <v>0</v>
      </c>
      <c r="AD322" s="411">
        <f t="shared" ref="AD322" si="839">AD321</f>
        <v>0</v>
      </c>
      <c r="AE322" s="411">
        <f t="shared" ref="AE322" si="840">AE321</f>
        <v>0</v>
      </c>
      <c r="AF322" s="411">
        <f t="shared" ref="AF322" si="841">AF321</f>
        <v>0</v>
      </c>
      <c r="AG322" s="411">
        <f t="shared" ref="AG322" si="842">AG321</f>
        <v>0</v>
      </c>
      <c r="AH322" s="411">
        <f t="shared" ref="AH322" si="843">AH321</f>
        <v>0</v>
      </c>
      <c r="AI322" s="411">
        <f t="shared" ref="AI322" si="844">AI321</f>
        <v>0</v>
      </c>
      <c r="AJ322" s="411">
        <f t="shared" ref="AJ322" si="845">AJ321</f>
        <v>0</v>
      </c>
      <c r="AK322" s="411">
        <f t="shared" ref="AK322" si="846">AK321</f>
        <v>0</v>
      </c>
      <c r="AL322" s="411">
        <f t="shared" ref="AL322" si="847">AL321</f>
        <v>0</v>
      </c>
      <c r="AM322" s="306"/>
    </row>
    <row r="323" spans="1:39" outlineLevel="1">
      <c r="B323" s="29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ht="30" outlineLevel="1">
      <c r="A324" s="522">
        <v>31</v>
      </c>
      <c r="B324" s="520" t="s">
        <v>123</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426"/>
      <c r="Z324" s="410"/>
      <c r="AA324" s="410"/>
      <c r="AB324" s="410"/>
      <c r="AC324" s="410"/>
      <c r="AD324" s="410"/>
      <c r="AE324" s="410"/>
      <c r="AF324" s="410"/>
      <c r="AG324" s="415"/>
      <c r="AH324" s="415"/>
      <c r="AI324" s="415"/>
      <c r="AJ324" s="415"/>
      <c r="AK324" s="415"/>
      <c r="AL324" s="415"/>
      <c r="AM324" s="296">
        <f>SUM(Y324:AL324)</f>
        <v>0</v>
      </c>
    </row>
    <row r="325" spans="1:39"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411">
        <f>Y324</f>
        <v>0</v>
      </c>
      <c r="Z325" s="411">
        <f t="shared" ref="Z325" si="848">Z324</f>
        <v>0</v>
      </c>
      <c r="AA325" s="411">
        <f t="shared" ref="AA325" si="849">AA324</f>
        <v>0</v>
      </c>
      <c r="AB325" s="411">
        <f t="shared" ref="AB325" si="850">AB324</f>
        <v>0</v>
      </c>
      <c r="AC325" s="411">
        <f t="shared" ref="AC325" si="851">AC324</f>
        <v>0</v>
      </c>
      <c r="AD325" s="411">
        <f t="shared" ref="AD325" si="852">AD324</f>
        <v>0</v>
      </c>
      <c r="AE325" s="411">
        <f t="shared" ref="AE325" si="853">AE324</f>
        <v>0</v>
      </c>
      <c r="AF325" s="411">
        <f t="shared" ref="AF325" si="854">AF324</f>
        <v>0</v>
      </c>
      <c r="AG325" s="411">
        <f t="shared" ref="AG325" si="855">AG324</f>
        <v>0</v>
      </c>
      <c r="AH325" s="411">
        <f t="shared" ref="AH325" si="856">AH324</f>
        <v>0</v>
      </c>
      <c r="AI325" s="411">
        <f t="shared" ref="AI325" si="857">AI324</f>
        <v>0</v>
      </c>
      <c r="AJ325" s="411">
        <f t="shared" ref="AJ325" si="858">AJ324</f>
        <v>0</v>
      </c>
      <c r="AK325" s="411">
        <f t="shared" ref="AK325" si="859">AK324</f>
        <v>0</v>
      </c>
      <c r="AL325" s="411">
        <f t="shared" ref="AL325" si="860">AL324</f>
        <v>0</v>
      </c>
      <c r="AM325" s="306"/>
    </row>
    <row r="326" spans="1:39" outlineLevel="1">
      <c r="B326" s="52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ht="30" outlineLevel="1">
      <c r="A327" s="522">
        <v>32</v>
      </c>
      <c r="B327" s="520" t="s">
        <v>124</v>
      </c>
      <c r="C327" s="291" t="s">
        <v>25</v>
      </c>
      <c r="D327" s="295">
        <v>86022</v>
      </c>
      <c r="E327" s="295">
        <v>86022</v>
      </c>
      <c r="F327" s="295">
        <v>86022</v>
      </c>
      <c r="G327" s="295">
        <v>86022</v>
      </c>
      <c r="H327" s="295">
        <v>86022</v>
      </c>
      <c r="I327" s="295">
        <v>86022</v>
      </c>
      <c r="J327" s="295">
        <v>86022</v>
      </c>
      <c r="K327" s="295">
        <v>86022</v>
      </c>
      <c r="L327" s="295">
        <v>86022</v>
      </c>
      <c r="M327" s="295">
        <v>86022</v>
      </c>
      <c r="N327" s="295">
        <v>12</v>
      </c>
      <c r="O327" s="295">
        <v>20</v>
      </c>
      <c r="P327" s="295">
        <v>20</v>
      </c>
      <c r="Q327" s="295">
        <v>20</v>
      </c>
      <c r="R327" s="295">
        <v>20</v>
      </c>
      <c r="S327" s="295">
        <v>20</v>
      </c>
      <c r="T327" s="295">
        <v>20</v>
      </c>
      <c r="U327" s="295">
        <v>20</v>
      </c>
      <c r="V327" s="295">
        <v>20</v>
      </c>
      <c r="W327" s="295">
        <v>20</v>
      </c>
      <c r="X327" s="295">
        <v>20</v>
      </c>
      <c r="Y327" s="426"/>
      <c r="Z327" s="410"/>
      <c r="AA327" s="410">
        <v>1</v>
      </c>
      <c r="AB327" s="410"/>
      <c r="AC327" s="410"/>
      <c r="AD327" s="410"/>
      <c r="AE327" s="410"/>
      <c r="AF327" s="410"/>
      <c r="AG327" s="415"/>
      <c r="AH327" s="415"/>
      <c r="AI327" s="415"/>
      <c r="AJ327" s="415"/>
      <c r="AK327" s="415"/>
      <c r="AL327" s="415"/>
      <c r="AM327" s="296">
        <f>SUM(Y327:AL327)</f>
        <v>1</v>
      </c>
    </row>
    <row r="328" spans="1:39" outlineLevel="1">
      <c r="B328" s="294" t="s">
        <v>289</v>
      </c>
      <c r="C328" s="291" t="s">
        <v>163</v>
      </c>
      <c r="D328" s="295">
        <v>86857</v>
      </c>
      <c r="E328" s="295">
        <v>86857</v>
      </c>
      <c r="F328" s="295">
        <v>86857</v>
      </c>
      <c r="G328" s="295">
        <v>0</v>
      </c>
      <c r="H328" s="295">
        <v>0</v>
      </c>
      <c r="I328" s="295">
        <v>0</v>
      </c>
      <c r="J328" s="295">
        <v>0</v>
      </c>
      <c r="K328" s="295">
        <v>0</v>
      </c>
      <c r="L328" s="295">
        <v>0</v>
      </c>
      <c r="M328" s="295">
        <v>0</v>
      </c>
      <c r="N328" s="295">
        <f>N327</f>
        <v>12</v>
      </c>
      <c r="O328" s="295">
        <v>20</v>
      </c>
      <c r="P328" s="295">
        <v>20</v>
      </c>
      <c r="Q328" s="295">
        <v>20</v>
      </c>
      <c r="R328" s="295"/>
      <c r="S328" s="295"/>
      <c r="T328" s="295"/>
      <c r="U328" s="295"/>
      <c r="V328" s="295"/>
      <c r="W328" s="295"/>
      <c r="X328" s="295"/>
      <c r="Y328" s="411">
        <f>Y327</f>
        <v>0</v>
      </c>
      <c r="Z328" s="411">
        <f t="shared" ref="Z328" si="861">Z327</f>
        <v>0</v>
      </c>
      <c r="AA328" s="411">
        <f t="shared" ref="AA328" si="862">AA327</f>
        <v>1</v>
      </c>
      <c r="AB328" s="411">
        <f t="shared" ref="AB328" si="863">AB327</f>
        <v>0</v>
      </c>
      <c r="AC328" s="411">
        <f t="shared" ref="AC328" si="864">AC327</f>
        <v>0</v>
      </c>
      <c r="AD328" s="411">
        <f t="shared" ref="AD328" si="865">AD327</f>
        <v>0</v>
      </c>
      <c r="AE328" s="411">
        <f t="shared" ref="AE328" si="866">AE327</f>
        <v>0</v>
      </c>
      <c r="AF328" s="411">
        <f t="shared" ref="AF328" si="867">AF327</f>
        <v>0</v>
      </c>
      <c r="AG328" s="411">
        <f t="shared" ref="AG328" si="868">AG327</f>
        <v>0</v>
      </c>
      <c r="AH328" s="411">
        <f t="shared" ref="AH328" si="869">AH327</f>
        <v>0</v>
      </c>
      <c r="AI328" s="411">
        <f t="shared" ref="AI328" si="870">AI327</f>
        <v>0</v>
      </c>
      <c r="AJ328" s="411">
        <f t="shared" ref="AJ328" si="871">AJ327</f>
        <v>0</v>
      </c>
      <c r="AK328" s="411">
        <f t="shared" ref="AK328" si="872">AK327</f>
        <v>0</v>
      </c>
      <c r="AL328" s="411">
        <f t="shared" ref="AL328" si="873">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ht="15.75" outlineLevel="1">
      <c r="B330" s="288" t="s">
        <v>500</v>
      </c>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outlineLevel="1">
      <c r="A331" s="522">
        <v>33</v>
      </c>
      <c r="B331" s="520" t="s">
        <v>125</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426"/>
      <c r="Z331" s="410"/>
      <c r="AA331" s="410"/>
      <c r="AB331" s="410"/>
      <c r="AC331" s="410"/>
      <c r="AD331" s="410"/>
      <c r="AE331" s="410"/>
      <c r="AF331" s="410"/>
      <c r="AG331" s="415"/>
      <c r="AH331" s="415"/>
      <c r="AI331" s="415"/>
      <c r="AJ331" s="415"/>
      <c r="AK331" s="415"/>
      <c r="AL331" s="415"/>
      <c r="AM331" s="296">
        <f>SUM(Y331:AL331)</f>
        <v>0</v>
      </c>
    </row>
    <row r="332" spans="1:39"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411">
        <f>Y331</f>
        <v>0</v>
      </c>
      <c r="Z332" s="411">
        <f t="shared" ref="Z332" si="874">Z331</f>
        <v>0</v>
      </c>
      <c r="AA332" s="411">
        <f t="shared" ref="AA332" si="875">AA331</f>
        <v>0</v>
      </c>
      <c r="AB332" s="411">
        <f t="shared" ref="AB332" si="876">AB331</f>
        <v>0</v>
      </c>
      <c r="AC332" s="411">
        <f t="shared" ref="AC332" si="877">AC331</f>
        <v>0</v>
      </c>
      <c r="AD332" s="411">
        <f t="shared" ref="AD332" si="878">AD331</f>
        <v>0</v>
      </c>
      <c r="AE332" s="411">
        <f t="shared" ref="AE332" si="879">AE331</f>
        <v>0</v>
      </c>
      <c r="AF332" s="411">
        <f t="shared" ref="AF332" si="880">AF331</f>
        <v>0</v>
      </c>
      <c r="AG332" s="411">
        <f t="shared" ref="AG332" si="881">AG331</f>
        <v>0</v>
      </c>
      <c r="AH332" s="411">
        <f t="shared" ref="AH332" si="882">AH331</f>
        <v>0</v>
      </c>
      <c r="AI332" s="411">
        <f t="shared" ref="AI332" si="883">AI331</f>
        <v>0</v>
      </c>
      <c r="AJ332" s="411">
        <f t="shared" ref="AJ332" si="884">AJ331</f>
        <v>0</v>
      </c>
      <c r="AK332" s="411">
        <f t="shared" ref="AK332" si="885">AK331</f>
        <v>0</v>
      </c>
      <c r="AL332" s="411">
        <f t="shared" ref="AL332" si="886">AL331</f>
        <v>0</v>
      </c>
      <c r="AM332" s="306"/>
    </row>
    <row r="333" spans="1:39" outlineLevel="1">
      <c r="B333" s="520"/>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2"/>
      <c r="Z333" s="425"/>
      <c r="AA333" s="425"/>
      <c r="AB333" s="425"/>
      <c r="AC333" s="425"/>
      <c r="AD333" s="425"/>
      <c r="AE333" s="425"/>
      <c r="AF333" s="425"/>
      <c r="AG333" s="425"/>
      <c r="AH333" s="425"/>
      <c r="AI333" s="425"/>
      <c r="AJ333" s="425"/>
      <c r="AK333" s="425"/>
      <c r="AL333" s="425"/>
      <c r="AM333" s="306"/>
    </row>
    <row r="334" spans="1:39" outlineLevel="1">
      <c r="A334" s="522">
        <v>34</v>
      </c>
      <c r="B334" s="520" t="s">
        <v>126</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426"/>
      <c r="Z334" s="410"/>
      <c r="AA334" s="410"/>
      <c r="AB334" s="410"/>
      <c r="AC334" s="410"/>
      <c r="AD334" s="410"/>
      <c r="AE334" s="410"/>
      <c r="AF334" s="410"/>
      <c r="AG334" s="415"/>
      <c r="AH334" s="415"/>
      <c r="AI334" s="415"/>
      <c r="AJ334" s="415"/>
      <c r="AK334" s="415"/>
      <c r="AL334" s="415"/>
      <c r="AM334" s="296">
        <f>SUM(Y334:AL334)</f>
        <v>0</v>
      </c>
    </row>
    <row r="335" spans="1:39"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411">
        <f>Y334</f>
        <v>0</v>
      </c>
      <c r="Z335" s="411">
        <f t="shared" ref="Z335" si="887">Z334</f>
        <v>0</v>
      </c>
      <c r="AA335" s="411">
        <f t="shared" ref="AA335" si="888">AA334</f>
        <v>0</v>
      </c>
      <c r="AB335" s="411">
        <f t="shared" ref="AB335" si="889">AB334</f>
        <v>0</v>
      </c>
      <c r="AC335" s="411">
        <f t="shared" ref="AC335" si="890">AC334</f>
        <v>0</v>
      </c>
      <c r="AD335" s="411">
        <f t="shared" ref="AD335" si="891">AD334</f>
        <v>0</v>
      </c>
      <c r="AE335" s="411">
        <f t="shared" ref="AE335" si="892">AE334</f>
        <v>0</v>
      </c>
      <c r="AF335" s="411">
        <f t="shared" ref="AF335" si="893">AF334</f>
        <v>0</v>
      </c>
      <c r="AG335" s="411">
        <f t="shared" ref="AG335" si="894">AG334</f>
        <v>0</v>
      </c>
      <c r="AH335" s="411">
        <f t="shared" ref="AH335" si="895">AH334</f>
        <v>0</v>
      </c>
      <c r="AI335" s="411">
        <f t="shared" ref="AI335" si="896">AI334</f>
        <v>0</v>
      </c>
      <c r="AJ335" s="411">
        <f t="shared" ref="AJ335" si="897">AJ334</f>
        <v>0</v>
      </c>
      <c r="AK335" s="411">
        <f t="shared" ref="AK335" si="898">AK334</f>
        <v>0</v>
      </c>
      <c r="AL335" s="411">
        <f t="shared" ref="AL335" si="899">AL334</f>
        <v>0</v>
      </c>
      <c r="AM335" s="306"/>
    </row>
    <row r="336" spans="1:39" outlineLevel="1">
      <c r="B336" s="520"/>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outlineLevel="1">
      <c r="A337" s="522">
        <v>35</v>
      </c>
      <c r="B337" s="520" t="s">
        <v>127</v>
      </c>
      <c r="C337" s="291" t="s">
        <v>25</v>
      </c>
      <c r="D337" s="295"/>
      <c r="E337" s="295"/>
      <c r="F337" s="295"/>
      <c r="G337" s="295"/>
      <c r="H337" s="295"/>
      <c r="I337" s="295"/>
      <c r="J337" s="295"/>
      <c r="K337" s="295"/>
      <c r="L337" s="295"/>
      <c r="M337" s="295"/>
      <c r="N337" s="295">
        <v>0</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outlineLevel="1">
      <c r="B338" s="294" t="s">
        <v>289</v>
      </c>
      <c r="C338" s="291" t="s">
        <v>163</v>
      </c>
      <c r="D338" s="295"/>
      <c r="E338" s="295"/>
      <c r="F338" s="295"/>
      <c r="G338" s="295"/>
      <c r="H338" s="295"/>
      <c r="I338" s="295"/>
      <c r="J338" s="295"/>
      <c r="K338" s="295"/>
      <c r="L338" s="295"/>
      <c r="M338" s="295"/>
      <c r="N338" s="295">
        <f>N337</f>
        <v>0</v>
      </c>
      <c r="O338" s="295"/>
      <c r="P338" s="295"/>
      <c r="Q338" s="295"/>
      <c r="R338" s="295"/>
      <c r="S338" s="295"/>
      <c r="T338" s="295"/>
      <c r="U338" s="295"/>
      <c r="V338" s="295"/>
      <c r="W338" s="295"/>
      <c r="X338" s="295"/>
      <c r="Y338" s="411">
        <f>Y337</f>
        <v>0</v>
      </c>
      <c r="Z338" s="411">
        <f t="shared" ref="Z338" si="900">Z337</f>
        <v>0</v>
      </c>
      <c r="AA338" s="411">
        <f t="shared" ref="AA338" si="901">AA337</f>
        <v>0</v>
      </c>
      <c r="AB338" s="411">
        <f t="shared" ref="AB338" si="902">AB337</f>
        <v>0</v>
      </c>
      <c r="AC338" s="411">
        <f t="shared" ref="AC338" si="903">AC337</f>
        <v>0</v>
      </c>
      <c r="AD338" s="411">
        <f t="shared" ref="AD338" si="904">AD337</f>
        <v>0</v>
      </c>
      <c r="AE338" s="411">
        <f t="shared" ref="AE338" si="905">AE337</f>
        <v>0</v>
      </c>
      <c r="AF338" s="411">
        <f t="shared" ref="AF338" si="906">AF337</f>
        <v>0</v>
      </c>
      <c r="AG338" s="411">
        <f t="shared" ref="AG338" si="907">AG337</f>
        <v>0</v>
      </c>
      <c r="AH338" s="411">
        <f t="shared" ref="AH338" si="908">AH337</f>
        <v>0</v>
      </c>
      <c r="AI338" s="411">
        <f t="shared" ref="AI338" si="909">AI337</f>
        <v>0</v>
      </c>
      <c r="AJ338" s="411">
        <f t="shared" ref="AJ338" si="910">AJ337</f>
        <v>0</v>
      </c>
      <c r="AK338" s="411">
        <f t="shared" ref="AK338" si="911">AK337</f>
        <v>0</v>
      </c>
      <c r="AL338" s="411">
        <f t="shared" ref="AL338" si="912">AL337</f>
        <v>0</v>
      </c>
      <c r="AM338" s="306"/>
    </row>
    <row r="339" spans="1:39" outlineLevel="1">
      <c r="B339" s="294"/>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5.75" outlineLevel="1">
      <c r="B340" s="288" t="s">
        <v>501</v>
      </c>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30" outlineLevel="1">
      <c r="A341" s="522">
        <v>36</v>
      </c>
      <c r="B341" s="520" t="s">
        <v>763</v>
      </c>
      <c r="C341" s="291" t="s">
        <v>25</v>
      </c>
      <c r="D341" s="295">
        <v>680</v>
      </c>
      <c r="E341" s="295">
        <v>680</v>
      </c>
      <c r="F341" s="295">
        <v>680</v>
      </c>
      <c r="G341" s="295">
        <v>680</v>
      </c>
      <c r="H341" s="295">
        <v>680</v>
      </c>
      <c r="I341" s="295">
        <v>680</v>
      </c>
      <c r="J341" s="295">
        <v>680</v>
      </c>
      <c r="K341" s="295">
        <v>680</v>
      </c>
      <c r="L341" s="295">
        <v>680</v>
      </c>
      <c r="M341" s="295">
        <v>680</v>
      </c>
      <c r="N341" s="295">
        <v>12</v>
      </c>
      <c r="O341" s="295"/>
      <c r="P341" s="295"/>
      <c r="Q341" s="295"/>
      <c r="R341" s="295"/>
      <c r="S341" s="295"/>
      <c r="T341" s="295"/>
      <c r="U341" s="295"/>
      <c r="V341" s="295"/>
      <c r="W341" s="295"/>
      <c r="X341" s="295"/>
      <c r="Y341" s="410">
        <v>1</v>
      </c>
      <c r="Z341" s="410"/>
      <c r="AA341" s="410"/>
      <c r="AB341" s="410"/>
      <c r="AC341" s="410"/>
      <c r="AD341" s="410"/>
      <c r="AE341" s="410"/>
      <c r="AF341" s="410"/>
      <c r="AG341" s="415"/>
      <c r="AH341" s="415"/>
      <c r="AI341" s="415"/>
      <c r="AJ341" s="415"/>
      <c r="AK341" s="415"/>
      <c r="AL341" s="415"/>
      <c r="AM341" s="296">
        <f>SUM(Y341:AL341)</f>
        <v>1</v>
      </c>
    </row>
    <row r="342" spans="1:39"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1</v>
      </c>
      <c r="Z342" s="411">
        <f t="shared" ref="Z342" si="913">Z341</f>
        <v>0</v>
      </c>
      <c r="AA342" s="411">
        <f t="shared" ref="AA342" si="914">AA341</f>
        <v>0</v>
      </c>
      <c r="AB342" s="411">
        <f t="shared" ref="AB342" si="915">AB341</f>
        <v>0</v>
      </c>
      <c r="AC342" s="411">
        <f t="shared" ref="AC342" si="916">AC341</f>
        <v>0</v>
      </c>
      <c r="AD342" s="411">
        <f t="shared" ref="AD342" si="917">AD341</f>
        <v>0</v>
      </c>
      <c r="AE342" s="411">
        <f t="shared" ref="AE342" si="918">AE341</f>
        <v>0</v>
      </c>
      <c r="AF342" s="411">
        <f t="shared" ref="AF342" si="919">AF341</f>
        <v>0</v>
      </c>
      <c r="AG342" s="411">
        <f t="shared" ref="AG342" si="920">AG341</f>
        <v>0</v>
      </c>
      <c r="AH342" s="411">
        <f t="shared" ref="AH342" si="921">AH341</f>
        <v>0</v>
      </c>
      <c r="AI342" s="411">
        <f t="shared" ref="AI342" si="922">AI341</f>
        <v>0</v>
      </c>
      <c r="AJ342" s="411">
        <f t="shared" ref="AJ342" si="923">AJ341</f>
        <v>0</v>
      </c>
      <c r="AK342" s="411">
        <f t="shared" ref="AK342" si="924">AK341</f>
        <v>0</v>
      </c>
      <c r="AL342" s="411">
        <f t="shared" ref="AL342" si="925">AL341</f>
        <v>0</v>
      </c>
      <c r="AM342" s="306"/>
    </row>
    <row r="343" spans="1:39" outlineLevel="1">
      <c r="B343" s="520"/>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30" outlineLevel="1">
      <c r="A344" s="522">
        <v>37</v>
      </c>
      <c r="B344" s="520" t="s">
        <v>129</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926">Z344</f>
        <v>0</v>
      </c>
      <c r="AA345" s="411">
        <f t="shared" ref="AA345" si="927">AA344</f>
        <v>0</v>
      </c>
      <c r="AB345" s="411">
        <f t="shared" ref="AB345" si="928">AB344</f>
        <v>0</v>
      </c>
      <c r="AC345" s="411">
        <f t="shared" ref="AC345" si="929">AC344</f>
        <v>0</v>
      </c>
      <c r="AD345" s="411">
        <f t="shared" ref="AD345" si="930">AD344</f>
        <v>0</v>
      </c>
      <c r="AE345" s="411">
        <f t="shared" ref="AE345" si="931">AE344</f>
        <v>0</v>
      </c>
      <c r="AF345" s="411">
        <f t="shared" ref="AF345" si="932">AF344</f>
        <v>0</v>
      </c>
      <c r="AG345" s="411">
        <f t="shared" ref="AG345" si="933">AG344</f>
        <v>0</v>
      </c>
      <c r="AH345" s="411">
        <f t="shared" ref="AH345" si="934">AH344</f>
        <v>0</v>
      </c>
      <c r="AI345" s="411">
        <f t="shared" ref="AI345" si="935">AI344</f>
        <v>0</v>
      </c>
      <c r="AJ345" s="411">
        <f t="shared" ref="AJ345" si="936">AJ344</f>
        <v>0</v>
      </c>
      <c r="AK345" s="411">
        <f t="shared" ref="AK345" si="937">AK344</f>
        <v>0</v>
      </c>
      <c r="AL345" s="411">
        <f t="shared" ref="AL345" si="938">AL344</f>
        <v>0</v>
      </c>
      <c r="AM345" s="306"/>
    </row>
    <row r="346" spans="1:39" outlineLevel="1">
      <c r="B346" s="520"/>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outlineLevel="1">
      <c r="A347" s="522">
        <v>38</v>
      </c>
      <c r="B347" s="520" t="s">
        <v>130</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39">Z347</f>
        <v>0</v>
      </c>
      <c r="AA348" s="411">
        <f t="shared" ref="AA348" si="940">AA347</f>
        <v>0</v>
      </c>
      <c r="AB348" s="411">
        <f t="shared" ref="AB348" si="941">AB347</f>
        <v>0</v>
      </c>
      <c r="AC348" s="411">
        <f t="shared" ref="AC348" si="942">AC347</f>
        <v>0</v>
      </c>
      <c r="AD348" s="411">
        <f t="shared" ref="AD348" si="943">AD347</f>
        <v>0</v>
      </c>
      <c r="AE348" s="411">
        <f t="shared" ref="AE348" si="944">AE347</f>
        <v>0</v>
      </c>
      <c r="AF348" s="411">
        <f t="shared" ref="AF348" si="945">AF347</f>
        <v>0</v>
      </c>
      <c r="AG348" s="411">
        <f t="shared" ref="AG348" si="946">AG347</f>
        <v>0</v>
      </c>
      <c r="AH348" s="411">
        <f t="shared" ref="AH348" si="947">AH347</f>
        <v>0</v>
      </c>
      <c r="AI348" s="411">
        <f t="shared" ref="AI348" si="948">AI347</f>
        <v>0</v>
      </c>
      <c r="AJ348" s="411">
        <f t="shared" ref="AJ348" si="949">AJ347</f>
        <v>0</v>
      </c>
      <c r="AK348" s="411">
        <f t="shared" ref="AK348" si="950">AK347</f>
        <v>0</v>
      </c>
      <c r="AL348" s="411">
        <f t="shared" ref="AL348" si="951">AL347</f>
        <v>0</v>
      </c>
      <c r="AM348" s="306"/>
    </row>
    <row r="349" spans="1:39" outlineLevel="1">
      <c r="B349" s="520"/>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0" outlineLevel="1">
      <c r="A350" s="522">
        <v>39</v>
      </c>
      <c r="B350" s="520" t="s">
        <v>131</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52">Z350</f>
        <v>0</v>
      </c>
      <c r="AA351" s="411">
        <f t="shared" ref="AA351" si="953">AA350</f>
        <v>0</v>
      </c>
      <c r="AB351" s="411">
        <f t="shared" ref="AB351" si="954">AB350</f>
        <v>0</v>
      </c>
      <c r="AC351" s="411">
        <f t="shared" ref="AC351" si="955">AC350</f>
        <v>0</v>
      </c>
      <c r="AD351" s="411">
        <f t="shared" ref="AD351" si="956">AD350</f>
        <v>0</v>
      </c>
      <c r="AE351" s="411">
        <f t="shared" ref="AE351" si="957">AE350</f>
        <v>0</v>
      </c>
      <c r="AF351" s="411">
        <f t="shared" ref="AF351" si="958">AF350</f>
        <v>0</v>
      </c>
      <c r="AG351" s="411">
        <f t="shared" ref="AG351" si="959">AG350</f>
        <v>0</v>
      </c>
      <c r="AH351" s="411">
        <f t="shared" ref="AH351" si="960">AH350</f>
        <v>0</v>
      </c>
      <c r="AI351" s="411">
        <f t="shared" ref="AI351" si="961">AI350</f>
        <v>0</v>
      </c>
      <c r="AJ351" s="411">
        <f t="shared" ref="AJ351" si="962">AJ350</f>
        <v>0</v>
      </c>
      <c r="AK351" s="411">
        <f t="shared" ref="AK351" si="963">AK350</f>
        <v>0</v>
      </c>
      <c r="AL351" s="411">
        <f t="shared" ref="AL351" si="964">AL350</f>
        <v>0</v>
      </c>
      <c r="AM351" s="306"/>
    </row>
    <row r="352" spans="1:39" outlineLevel="1">
      <c r="B352" s="520"/>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30" outlineLevel="1">
      <c r="A353" s="522">
        <v>40</v>
      </c>
      <c r="B353" s="520" t="s">
        <v>132</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65">Z353</f>
        <v>0</v>
      </c>
      <c r="AA354" s="411">
        <f t="shared" ref="AA354" si="966">AA353</f>
        <v>0</v>
      </c>
      <c r="AB354" s="411">
        <f t="shared" ref="AB354" si="967">AB353</f>
        <v>0</v>
      </c>
      <c r="AC354" s="411">
        <f t="shared" ref="AC354" si="968">AC353</f>
        <v>0</v>
      </c>
      <c r="AD354" s="411">
        <f t="shared" ref="AD354" si="969">AD353</f>
        <v>0</v>
      </c>
      <c r="AE354" s="411">
        <f t="shared" ref="AE354" si="970">AE353</f>
        <v>0</v>
      </c>
      <c r="AF354" s="411">
        <f t="shared" ref="AF354" si="971">AF353</f>
        <v>0</v>
      </c>
      <c r="AG354" s="411">
        <f t="shared" ref="AG354" si="972">AG353</f>
        <v>0</v>
      </c>
      <c r="AH354" s="411">
        <f t="shared" ref="AH354" si="973">AH353</f>
        <v>0</v>
      </c>
      <c r="AI354" s="411">
        <f t="shared" ref="AI354" si="974">AI353</f>
        <v>0</v>
      </c>
      <c r="AJ354" s="411">
        <f t="shared" ref="AJ354" si="975">AJ353</f>
        <v>0</v>
      </c>
      <c r="AK354" s="411">
        <f t="shared" ref="AK354" si="976">AK353</f>
        <v>0</v>
      </c>
      <c r="AL354" s="411">
        <f t="shared" ref="AL354" si="977">AL353</f>
        <v>0</v>
      </c>
      <c r="AM354" s="306"/>
    </row>
    <row r="355" spans="1:39" outlineLevel="1">
      <c r="B355" s="520"/>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45" outlineLevel="1">
      <c r="A356" s="522">
        <v>41</v>
      </c>
      <c r="B356" s="520" t="s">
        <v>133</v>
      </c>
      <c r="C356" s="291" t="s">
        <v>25</v>
      </c>
      <c r="D356" s="295"/>
      <c r="E356" s="295"/>
      <c r="F356" s="295"/>
      <c r="G356" s="295"/>
      <c r="H356" s="295"/>
      <c r="I356" s="295"/>
      <c r="J356" s="295"/>
      <c r="K356" s="295"/>
      <c r="L356" s="295"/>
      <c r="M356" s="295"/>
      <c r="N356" s="295">
        <v>12</v>
      </c>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outlineLevel="1">
      <c r="B357" s="294" t="s">
        <v>289</v>
      </c>
      <c r="C357" s="291" t="s">
        <v>163</v>
      </c>
      <c r="D357" s="295"/>
      <c r="E357" s="295"/>
      <c r="F357" s="295"/>
      <c r="G357" s="295"/>
      <c r="H357" s="295"/>
      <c r="I357" s="295"/>
      <c r="J357" s="295"/>
      <c r="K357" s="295"/>
      <c r="L357" s="295"/>
      <c r="M357" s="295"/>
      <c r="N357" s="295">
        <f>N356</f>
        <v>12</v>
      </c>
      <c r="O357" s="295"/>
      <c r="P357" s="295"/>
      <c r="Q357" s="295"/>
      <c r="R357" s="295"/>
      <c r="S357" s="295"/>
      <c r="T357" s="295"/>
      <c r="U357" s="295"/>
      <c r="V357" s="295"/>
      <c r="W357" s="295"/>
      <c r="X357" s="295"/>
      <c r="Y357" s="411">
        <f>Y356</f>
        <v>0</v>
      </c>
      <c r="Z357" s="411">
        <f t="shared" ref="Z357" si="978">Z356</f>
        <v>0</v>
      </c>
      <c r="AA357" s="411">
        <f t="shared" ref="AA357" si="979">AA356</f>
        <v>0</v>
      </c>
      <c r="AB357" s="411">
        <f t="shared" ref="AB357" si="980">AB356</f>
        <v>0</v>
      </c>
      <c r="AC357" s="411">
        <f t="shared" ref="AC357" si="981">AC356</f>
        <v>0</v>
      </c>
      <c r="AD357" s="411">
        <f t="shared" ref="AD357" si="982">AD356</f>
        <v>0</v>
      </c>
      <c r="AE357" s="411">
        <f t="shared" ref="AE357" si="983">AE356</f>
        <v>0</v>
      </c>
      <c r="AF357" s="411">
        <f t="shared" ref="AF357" si="984">AF356</f>
        <v>0</v>
      </c>
      <c r="AG357" s="411">
        <f t="shared" ref="AG357" si="985">AG356</f>
        <v>0</v>
      </c>
      <c r="AH357" s="411">
        <f t="shared" ref="AH357" si="986">AH356</f>
        <v>0</v>
      </c>
      <c r="AI357" s="411">
        <f t="shared" ref="AI357" si="987">AI356</f>
        <v>0</v>
      </c>
      <c r="AJ357" s="411">
        <f t="shared" ref="AJ357" si="988">AJ356</f>
        <v>0</v>
      </c>
      <c r="AK357" s="411">
        <f t="shared" ref="AK357" si="989">AK356</f>
        <v>0</v>
      </c>
      <c r="AL357" s="411">
        <f t="shared" ref="AL357" si="990">AL356</f>
        <v>0</v>
      </c>
      <c r="AM357" s="306"/>
    </row>
    <row r="358" spans="1:39" outlineLevel="1">
      <c r="B358" s="520"/>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45" outlineLevel="1">
      <c r="A359" s="522">
        <v>42</v>
      </c>
      <c r="B359" s="520" t="s">
        <v>134</v>
      </c>
      <c r="C359" s="291" t="s">
        <v>25</v>
      </c>
      <c r="D359" s="295"/>
      <c r="E359" s="295"/>
      <c r="F359" s="295"/>
      <c r="G359" s="295"/>
      <c r="H359" s="295"/>
      <c r="I359" s="295"/>
      <c r="J359" s="295"/>
      <c r="K359" s="295"/>
      <c r="L359" s="295"/>
      <c r="M359" s="295"/>
      <c r="N359" s="291"/>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outlineLevel="1">
      <c r="B360" s="294" t="s">
        <v>289</v>
      </c>
      <c r="C360" s="291" t="s">
        <v>163</v>
      </c>
      <c r="D360" s="295"/>
      <c r="E360" s="295"/>
      <c r="F360" s="295"/>
      <c r="G360" s="295"/>
      <c r="H360" s="295"/>
      <c r="I360" s="295"/>
      <c r="J360" s="295"/>
      <c r="K360" s="295"/>
      <c r="L360" s="295"/>
      <c r="M360" s="295"/>
      <c r="N360" s="468"/>
      <c r="O360" s="295"/>
      <c r="P360" s="295"/>
      <c r="Q360" s="295"/>
      <c r="R360" s="295"/>
      <c r="S360" s="295"/>
      <c r="T360" s="295"/>
      <c r="U360" s="295"/>
      <c r="V360" s="295"/>
      <c r="W360" s="295"/>
      <c r="X360" s="295"/>
      <c r="Y360" s="411">
        <f>Y359</f>
        <v>0</v>
      </c>
      <c r="Z360" s="411">
        <f t="shared" ref="Z360" si="991">Z359</f>
        <v>0</v>
      </c>
      <c r="AA360" s="411">
        <f t="shared" ref="AA360" si="992">AA359</f>
        <v>0</v>
      </c>
      <c r="AB360" s="411">
        <f t="shared" ref="AB360" si="993">AB359</f>
        <v>0</v>
      </c>
      <c r="AC360" s="411">
        <f t="shared" ref="AC360" si="994">AC359</f>
        <v>0</v>
      </c>
      <c r="AD360" s="411">
        <f t="shared" ref="AD360" si="995">AD359</f>
        <v>0</v>
      </c>
      <c r="AE360" s="411">
        <f t="shared" ref="AE360" si="996">AE359</f>
        <v>0</v>
      </c>
      <c r="AF360" s="411">
        <f t="shared" ref="AF360" si="997">AF359</f>
        <v>0</v>
      </c>
      <c r="AG360" s="411">
        <f t="shared" ref="AG360" si="998">AG359</f>
        <v>0</v>
      </c>
      <c r="AH360" s="411">
        <f t="shared" ref="AH360" si="999">AH359</f>
        <v>0</v>
      </c>
      <c r="AI360" s="411">
        <f t="shared" ref="AI360" si="1000">AI359</f>
        <v>0</v>
      </c>
      <c r="AJ360" s="411">
        <f t="shared" ref="AJ360" si="1001">AJ359</f>
        <v>0</v>
      </c>
      <c r="AK360" s="411">
        <f t="shared" ref="AK360" si="1002">AK359</f>
        <v>0</v>
      </c>
      <c r="AL360" s="411">
        <f t="shared" ref="AL360" si="1003">AL359</f>
        <v>0</v>
      </c>
      <c r="AM360" s="306"/>
    </row>
    <row r="361" spans="1:39" outlineLevel="1">
      <c r="B361" s="520"/>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30" outlineLevel="1">
      <c r="A362" s="522">
        <v>43</v>
      </c>
      <c r="B362" s="520" t="s">
        <v>135</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1004">Z362</f>
        <v>0</v>
      </c>
      <c r="AA363" s="411">
        <f t="shared" ref="AA363" si="1005">AA362</f>
        <v>0</v>
      </c>
      <c r="AB363" s="411">
        <f t="shared" ref="AB363" si="1006">AB362</f>
        <v>0</v>
      </c>
      <c r="AC363" s="411">
        <f t="shared" ref="AC363" si="1007">AC362</f>
        <v>0</v>
      </c>
      <c r="AD363" s="411">
        <f t="shared" ref="AD363" si="1008">AD362</f>
        <v>0</v>
      </c>
      <c r="AE363" s="411">
        <f t="shared" ref="AE363" si="1009">AE362</f>
        <v>0</v>
      </c>
      <c r="AF363" s="411">
        <f t="shared" ref="AF363" si="1010">AF362</f>
        <v>0</v>
      </c>
      <c r="AG363" s="411">
        <f t="shared" ref="AG363" si="1011">AG362</f>
        <v>0</v>
      </c>
      <c r="AH363" s="411">
        <f t="shared" ref="AH363" si="1012">AH362</f>
        <v>0</v>
      </c>
      <c r="AI363" s="411">
        <f t="shared" ref="AI363" si="1013">AI362</f>
        <v>0</v>
      </c>
      <c r="AJ363" s="411">
        <f t="shared" ref="AJ363" si="1014">AJ362</f>
        <v>0</v>
      </c>
      <c r="AK363" s="411">
        <f t="shared" ref="AK363" si="1015">AK362</f>
        <v>0</v>
      </c>
      <c r="AL363" s="411">
        <f t="shared" ref="AL363" si="1016">AL362</f>
        <v>0</v>
      </c>
      <c r="AM363" s="306"/>
    </row>
    <row r="364" spans="1:39" outlineLevel="1">
      <c r="B364" s="520"/>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45" outlineLevel="1">
      <c r="A365" s="522">
        <v>44</v>
      </c>
      <c r="B365" s="520" t="s">
        <v>136</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1017">Z365</f>
        <v>0</v>
      </c>
      <c r="AA366" s="411">
        <f t="shared" ref="AA366" si="1018">AA365</f>
        <v>0</v>
      </c>
      <c r="AB366" s="411">
        <f t="shared" ref="AB366" si="1019">AB365</f>
        <v>0</v>
      </c>
      <c r="AC366" s="411">
        <f t="shared" ref="AC366" si="1020">AC365</f>
        <v>0</v>
      </c>
      <c r="AD366" s="411">
        <f t="shared" ref="AD366" si="1021">AD365</f>
        <v>0</v>
      </c>
      <c r="AE366" s="411">
        <f t="shared" ref="AE366" si="1022">AE365</f>
        <v>0</v>
      </c>
      <c r="AF366" s="411">
        <f t="shared" ref="AF366" si="1023">AF365</f>
        <v>0</v>
      </c>
      <c r="AG366" s="411">
        <f t="shared" ref="AG366" si="1024">AG365</f>
        <v>0</v>
      </c>
      <c r="AH366" s="411">
        <f t="shared" ref="AH366" si="1025">AH365</f>
        <v>0</v>
      </c>
      <c r="AI366" s="411">
        <f t="shared" ref="AI366" si="1026">AI365</f>
        <v>0</v>
      </c>
      <c r="AJ366" s="411">
        <f t="shared" ref="AJ366" si="1027">AJ365</f>
        <v>0</v>
      </c>
      <c r="AK366" s="411">
        <f t="shared" ref="AK366" si="1028">AK365</f>
        <v>0</v>
      </c>
      <c r="AL366" s="411">
        <f t="shared" ref="AL366" si="1029">AL365</f>
        <v>0</v>
      </c>
      <c r="AM366" s="306"/>
    </row>
    <row r="367" spans="1:39" outlineLevel="1">
      <c r="B367" s="520"/>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0" outlineLevel="1">
      <c r="A368" s="522">
        <v>45</v>
      </c>
      <c r="B368" s="520" t="s">
        <v>137</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39"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1030">Z368</f>
        <v>0</v>
      </c>
      <c r="AA369" s="411">
        <f t="shared" ref="AA369" si="1031">AA368</f>
        <v>0</v>
      </c>
      <c r="AB369" s="411">
        <f t="shared" ref="AB369" si="1032">AB368</f>
        <v>0</v>
      </c>
      <c r="AC369" s="411">
        <f t="shared" ref="AC369" si="1033">AC368</f>
        <v>0</v>
      </c>
      <c r="AD369" s="411">
        <f t="shared" ref="AD369" si="1034">AD368</f>
        <v>0</v>
      </c>
      <c r="AE369" s="411">
        <f t="shared" ref="AE369" si="1035">AE368</f>
        <v>0</v>
      </c>
      <c r="AF369" s="411">
        <f t="shared" ref="AF369" si="1036">AF368</f>
        <v>0</v>
      </c>
      <c r="AG369" s="411">
        <f t="shared" ref="AG369" si="1037">AG368</f>
        <v>0</v>
      </c>
      <c r="AH369" s="411">
        <f t="shared" ref="AH369" si="1038">AH368</f>
        <v>0</v>
      </c>
      <c r="AI369" s="411">
        <f t="shared" ref="AI369" si="1039">AI368</f>
        <v>0</v>
      </c>
      <c r="AJ369" s="411">
        <f t="shared" ref="AJ369" si="1040">AJ368</f>
        <v>0</v>
      </c>
      <c r="AK369" s="411">
        <f t="shared" ref="AK369" si="1041">AK368</f>
        <v>0</v>
      </c>
      <c r="AL369" s="411">
        <f t="shared" ref="AL369" si="1042">AL368</f>
        <v>0</v>
      </c>
      <c r="AM369" s="306"/>
    </row>
    <row r="370" spans="1:39" outlineLevel="1">
      <c r="B370" s="520"/>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39" ht="30" outlineLevel="1">
      <c r="A371" s="522">
        <v>46</v>
      </c>
      <c r="B371" s="520" t="s">
        <v>138</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39"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43">Z371</f>
        <v>0</v>
      </c>
      <c r="AA372" s="411">
        <f t="shared" ref="AA372" si="1044">AA371</f>
        <v>0</v>
      </c>
      <c r="AB372" s="411">
        <f t="shared" ref="AB372" si="1045">AB371</f>
        <v>0</v>
      </c>
      <c r="AC372" s="411">
        <f t="shared" ref="AC372" si="1046">AC371</f>
        <v>0</v>
      </c>
      <c r="AD372" s="411">
        <f t="shared" ref="AD372" si="1047">AD371</f>
        <v>0</v>
      </c>
      <c r="AE372" s="411">
        <f t="shared" ref="AE372" si="1048">AE371</f>
        <v>0</v>
      </c>
      <c r="AF372" s="411">
        <f t="shared" ref="AF372" si="1049">AF371</f>
        <v>0</v>
      </c>
      <c r="AG372" s="411">
        <f t="shared" ref="AG372" si="1050">AG371</f>
        <v>0</v>
      </c>
      <c r="AH372" s="411">
        <f t="shared" ref="AH372" si="1051">AH371</f>
        <v>0</v>
      </c>
      <c r="AI372" s="411">
        <f t="shared" ref="AI372" si="1052">AI371</f>
        <v>0</v>
      </c>
      <c r="AJ372" s="411">
        <f t="shared" ref="AJ372" si="1053">AJ371</f>
        <v>0</v>
      </c>
      <c r="AK372" s="411">
        <f t="shared" ref="AK372" si="1054">AK371</f>
        <v>0</v>
      </c>
      <c r="AL372" s="411">
        <f t="shared" ref="AL372" si="1055">AL371</f>
        <v>0</v>
      </c>
      <c r="AM372" s="306"/>
    </row>
    <row r="373" spans="1:39" outlineLevel="1">
      <c r="B373" s="520"/>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39" ht="30" outlineLevel="1">
      <c r="A374" s="522">
        <v>47</v>
      </c>
      <c r="B374" s="520" t="s">
        <v>139</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39"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56">Z374</f>
        <v>0</v>
      </c>
      <c r="AA375" s="411">
        <f t="shared" ref="AA375" si="1057">AA374</f>
        <v>0</v>
      </c>
      <c r="AB375" s="411">
        <f t="shared" ref="AB375" si="1058">AB374</f>
        <v>0</v>
      </c>
      <c r="AC375" s="411">
        <f t="shared" ref="AC375" si="1059">AC374</f>
        <v>0</v>
      </c>
      <c r="AD375" s="411">
        <f t="shared" ref="AD375" si="1060">AD374</f>
        <v>0</v>
      </c>
      <c r="AE375" s="411">
        <f t="shared" ref="AE375" si="1061">AE374</f>
        <v>0</v>
      </c>
      <c r="AF375" s="411">
        <f t="shared" ref="AF375" si="1062">AF374</f>
        <v>0</v>
      </c>
      <c r="AG375" s="411">
        <f t="shared" ref="AG375" si="1063">AG374</f>
        <v>0</v>
      </c>
      <c r="AH375" s="411">
        <f t="shared" ref="AH375" si="1064">AH374</f>
        <v>0</v>
      </c>
      <c r="AI375" s="411">
        <f t="shared" ref="AI375" si="1065">AI374</f>
        <v>0</v>
      </c>
      <c r="AJ375" s="411">
        <f t="shared" ref="AJ375" si="1066">AJ374</f>
        <v>0</v>
      </c>
      <c r="AK375" s="411">
        <f t="shared" ref="AK375" si="1067">AK374</f>
        <v>0</v>
      </c>
      <c r="AL375" s="411">
        <f t="shared" ref="AL375" si="1068">AL374</f>
        <v>0</v>
      </c>
      <c r="AM375" s="306"/>
    </row>
    <row r="376" spans="1:39" outlineLevel="1">
      <c r="B376" s="520"/>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39" ht="45" outlineLevel="1">
      <c r="A377" s="522">
        <v>48</v>
      </c>
      <c r="B377" s="520" t="s">
        <v>140</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39"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69">Z377</f>
        <v>0</v>
      </c>
      <c r="AA378" s="411">
        <f t="shared" ref="AA378" si="1070">AA377</f>
        <v>0</v>
      </c>
      <c r="AB378" s="411">
        <f t="shared" ref="AB378" si="1071">AB377</f>
        <v>0</v>
      </c>
      <c r="AC378" s="411">
        <f t="shared" ref="AC378" si="1072">AC377</f>
        <v>0</v>
      </c>
      <c r="AD378" s="411">
        <f t="shared" ref="AD378" si="1073">AD377</f>
        <v>0</v>
      </c>
      <c r="AE378" s="411">
        <f t="shared" ref="AE378" si="1074">AE377</f>
        <v>0</v>
      </c>
      <c r="AF378" s="411">
        <f t="shared" ref="AF378" si="1075">AF377</f>
        <v>0</v>
      </c>
      <c r="AG378" s="411">
        <f t="shared" ref="AG378" si="1076">AG377</f>
        <v>0</v>
      </c>
      <c r="AH378" s="411">
        <f t="shared" ref="AH378" si="1077">AH377</f>
        <v>0</v>
      </c>
      <c r="AI378" s="411">
        <f t="shared" ref="AI378" si="1078">AI377</f>
        <v>0</v>
      </c>
      <c r="AJ378" s="411">
        <f t="shared" ref="AJ378" si="1079">AJ377</f>
        <v>0</v>
      </c>
      <c r="AK378" s="411">
        <f t="shared" ref="AK378" si="1080">AK377</f>
        <v>0</v>
      </c>
      <c r="AL378" s="411">
        <f t="shared" ref="AL378" si="1081">AL377</f>
        <v>0</v>
      </c>
      <c r="AM378" s="306"/>
    </row>
    <row r="379" spans="1:39" outlineLevel="1">
      <c r="B379" s="520"/>
      <c r="C379" s="291"/>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412"/>
      <c r="Z379" s="425"/>
      <c r="AA379" s="425"/>
      <c r="AB379" s="425"/>
      <c r="AC379" s="425"/>
      <c r="AD379" s="425"/>
      <c r="AE379" s="425"/>
      <c r="AF379" s="425"/>
      <c r="AG379" s="425"/>
      <c r="AH379" s="425"/>
      <c r="AI379" s="425"/>
      <c r="AJ379" s="425"/>
      <c r="AK379" s="425"/>
      <c r="AL379" s="425"/>
      <c r="AM379" s="306"/>
    </row>
    <row r="380" spans="1:39" ht="30" outlineLevel="1">
      <c r="A380" s="522">
        <v>49</v>
      </c>
      <c r="B380" s="520" t="s">
        <v>141</v>
      </c>
      <c r="C380" s="291" t="s">
        <v>25</v>
      </c>
      <c r="D380" s="295"/>
      <c r="E380" s="295"/>
      <c r="F380" s="295"/>
      <c r="G380" s="295"/>
      <c r="H380" s="295"/>
      <c r="I380" s="295"/>
      <c r="J380" s="295"/>
      <c r="K380" s="295"/>
      <c r="L380" s="295"/>
      <c r="M380" s="295"/>
      <c r="N380" s="295">
        <v>12</v>
      </c>
      <c r="O380" s="295"/>
      <c r="P380" s="295"/>
      <c r="Q380" s="295"/>
      <c r="R380" s="295"/>
      <c r="S380" s="295"/>
      <c r="T380" s="295"/>
      <c r="U380" s="295"/>
      <c r="V380" s="295"/>
      <c r="W380" s="295"/>
      <c r="X380" s="295"/>
      <c r="Y380" s="426"/>
      <c r="Z380" s="410"/>
      <c r="AA380" s="410"/>
      <c r="AB380" s="410"/>
      <c r="AC380" s="410"/>
      <c r="AD380" s="410"/>
      <c r="AE380" s="410"/>
      <c r="AF380" s="410"/>
      <c r="AG380" s="415"/>
      <c r="AH380" s="415"/>
      <c r="AI380" s="415"/>
      <c r="AJ380" s="415"/>
      <c r="AK380" s="415"/>
      <c r="AL380" s="415"/>
      <c r="AM380" s="296">
        <f>SUM(Y380:AL380)</f>
        <v>0</v>
      </c>
    </row>
    <row r="381" spans="1:39" outlineLevel="1">
      <c r="B381" s="294" t="s">
        <v>289</v>
      </c>
      <c r="C381" s="291" t="s">
        <v>163</v>
      </c>
      <c r="D381" s="295"/>
      <c r="E381" s="295"/>
      <c r="F381" s="295"/>
      <c r="G381" s="295"/>
      <c r="H381" s="295"/>
      <c r="I381" s="295"/>
      <c r="J381" s="295"/>
      <c r="K381" s="295"/>
      <c r="L381" s="295"/>
      <c r="M381" s="295"/>
      <c r="N381" s="295">
        <f>N380</f>
        <v>12</v>
      </c>
      <c r="O381" s="295"/>
      <c r="P381" s="295"/>
      <c r="Q381" s="295"/>
      <c r="R381" s="295"/>
      <c r="S381" s="295"/>
      <c r="T381" s="295"/>
      <c r="U381" s="295"/>
      <c r="V381" s="295"/>
      <c r="W381" s="295"/>
      <c r="X381" s="295"/>
      <c r="Y381" s="411">
        <f>Y380</f>
        <v>0</v>
      </c>
      <c r="Z381" s="411">
        <f t="shared" ref="Z381" si="1082">Z380</f>
        <v>0</v>
      </c>
      <c r="AA381" s="411">
        <f t="shared" ref="AA381" si="1083">AA380</f>
        <v>0</v>
      </c>
      <c r="AB381" s="411">
        <f t="shared" ref="AB381" si="1084">AB380</f>
        <v>0</v>
      </c>
      <c r="AC381" s="411">
        <f t="shared" ref="AC381" si="1085">AC380</f>
        <v>0</v>
      </c>
      <c r="AD381" s="411">
        <f t="shared" ref="AD381" si="1086">AD380</f>
        <v>0</v>
      </c>
      <c r="AE381" s="411">
        <f t="shared" ref="AE381" si="1087">AE380</f>
        <v>0</v>
      </c>
      <c r="AF381" s="411">
        <f t="shared" ref="AF381" si="1088">AF380</f>
        <v>0</v>
      </c>
      <c r="AG381" s="411">
        <f t="shared" ref="AG381" si="1089">AG380</f>
        <v>0</v>
      </c>
      <c r="AH381" s="411">
        <f t="shared" ref="AH381" si="1090">AH380</f>
        <v>0</v>
      </c>
      <c r="AI381" s="411">
        <f t="shared" ref="AI381" si="1091">AI380</f>
        <v>0</v>
      </c>
      <c r="AJ381" s="411">
        <f t="shared" ref="AJ381" si="1092">AJ380</f>
        <v>0</v>
      </c>
      <c r="AK381" s="411">
        <f t="shared" ref="AK381" si="1093">AK380</f>
        <v>0</v>
      </c>
      <c r="AL381" s="411">
        <f t="shared" ref="AL381" si="1094">AL380</f>
        <v>0</v>
      </c>
      <c r="AM381" s="306"/>
    </row>
    <row r="382" spans="1:39" outlineLevel="1">
      <c r="B382" s="437"/>
      <c r="C382" s="305"/>
      <c r="D382" s="291"/>
      <c r="E382" s="291"/>
      <c r="F382" s="291"/>
      <c r="G382" s="291"/>
      <c r="H382" s="291"/>
      <c r="I382" s="291"/>
      <c r="J382" s="291"/>
      <c r="K382" s="291"/>
      <c r="L382" s="291"/>
      <c r="M382" s="291"/>
      <c r="N382" s="291"/>
      <c r="O382" s="291"/>
      <c r="P382" s="291"/>
      <c r="Q382" s="291"/>
      <c r="R382" s="291"/>
      <c r="S382" s="291"/>
      <c r="T382" s="291"/>
      <c r="U382" s="291"/>
      <c r="V382" s="291"/>
      <c r="W382" s="291"/>
      <c r="X382" s="291"/>
      <c r="Y382" s="301"/>
      <c r="Z382" s="301"/>
      <c r="AA382" s="301"/>
      <c r="AB382" s="301"/>
      <c r="AC382" s="301"/>
      <c r="AD382" s="301"/>
      <c r="AE382" s="301"/>
      <c r="AF382" s="301"/>
      <c r="AG382" s="301"/>
      <c r="AH382" s="301"/>
      <c r="AI382" s="301"/>
      <c r="AJ382" s="301"/>
      <c r="AK382" s="301"/>
      <c r="AL382" s="301"/>
      <c r="AM382" s="306"/>
    </row>
    <row r="383" spans="1:39" ht="15.75">
      <c r="B383" s="327" t="s">
        <v>274</v>
      </c>
      <c r="C383" s="329"/>
      <c r="D383" s="329">
        <f>SUM(D224:D381)</f>
        <v>12754206.689999999</v>
      </c>
      <c r="E383" s="329"/>
      <c r="F383" s="329"/>
      <c r="G383" s="329"/>
      <c r="H383" s="329"/>
      <c r="I383" s="329"/>
      <c r="J383" s="329"/>
      <c r="K383" s="329"/>
      <c r="L383" s="329"/>
      <c r="M383" s="329"/>
      <c r="N383" s="329"/>
      <c r="O383" s="329">
        <f>SUM(O224:O381)</f>
        <v>1731.0110902237252</v>
      </c>
      <c r="P383" s="329"/>
      <c r="Q383" s="329"/>
      <c r="R383" s="329"/>
      <c r="S383" s="329"/>
      <c r="T383" s="329"/>
      <c r="U383" s="329"/>
      <c r="V383" s="329"/>
      <c r="W383" s="329"/>
      <c r="X383" s="329"/>
      <c r="Y383" s="329">
        <f>IF(Y222="kWh",SUMPRODUCT(D224:D381,Y224:Y381))</f>
        <v>4677390</v>
      </c>
      <c r="Z383" s="329">
        <f>IF(Z222="kWh",SUMPRODUCT(D224:D381,Z224:Z381))</f>
        <v>990232.7445405433</v>
      </c>
      <c r="AA383" s="329">
        <f>IF(AA222="kw",SUMPRODUCT(N224:N381,O224:O381,AA224:AA381),SUMPRODUCT(D224:D381,AA224:AA381))</f>
        <v>12741.852449674543</v>
      </c>
      <c r="AB383" s="329">
        <f>IF(AB222="kw",SUMPRODUCT(N224:N381,O224:O381,AB224:AB381),SUMPRODUCT(D224:D381,AB224:AB381))</f>
        <v>0</v>
      </c>
      <c r="AC383" s="329">
        <f>IF(AC222="kw",SUMPRODUCT(N224:N381,O224:O381,AC224:AC381),SUMPRODUCT(D224:D381,AC224:AC381))</f>
        <v>0</v>
      </c>
      <c r="AD383" s="329">
        <f>'8.  Streetlighting'!F100</f>
        <v>818.57542875641877</v>
      </c>
      <c r="AE383" s="329">
        <f>IF(AE222="kw",SUMPRODUCT(N224:N381,O224:O381,AE224:AE381),SUMPRODUCT(D224:D381,AE224:AE381))</f>
        <v>0</v>
      </c>
      <c r="AF383" s="329">
        <f>IF(AF222="kw",SUMPRODUCT(N224:N381,O224:O381,AF224:AF381),SUMPRODUCT(D224:D381,AF224:AF381))</f>
        <v>0</v>
      </c>
      <c r="AG383" s="329">
        <f>IF(AG222="kw",SUMPRODUCT(N224:N381,O224:O381,AG224:AG381),SUMPRODUCT(D224:D381,AG224:AG381))</f>
        <v>0</v>
      </c>
      <c r="AH383" s="329">
        <f>IF(AH222="kw",SUMPRODUCT(N224:N381,O224:O381,AH224:AH381),SUMPRODUCT(D224:D381,AH224:AH381))</f>
        <v>0</v>
      </c>
      <c r="AI383" s="329">
        <f>IF(AI222="kw",SUMPRODUCT(N224:N381,O224:O381,AI224:AI381),SUMPRODUCT(D224:D381,AI224:AI381))</f>
        <v>0</v>
      </c>
      <c r="AJ383" s="329">
        <f>IF(AJ222="kw",SUMPRODUCT(N224:N381,O224:O381,AJ224:AJ381),SUMPRODUCT(D224:D381,AJ224:AJ381))</f>
        <v>0</v>
      </c>
      <c r="AK383" s="329">
        <f>IF(AK222="kw",SUMPRODUCT(N224:N381,O224:O381,AK224:AK381),SUMPRODUCT(D224:D381,AK224:AK381))</f>
        <v>0</v>
      </c>
      <c r="AL383" s="329">
        <f>IF(AL222="kw",SUMPRODUCT(N224:N381,O224:O381,AL224:AL381),SUMPRODUCT(D224:D381,AL224:AL381))</f>
        <v>0</v>
      </c>
      <c r="AM383" s="330"/>
    </row>
    <row r="384" spans="1:39" ht="15.75">
      <c r="B384" s="391" t="s">
        <v>275</v>
      </c>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f>HLOOKUP(Y221,'2. LRAMVA Threshold'!$B$42:$Q$53,8,FALSE)</f>
        <v>3006321</v>
      </c>
      <c r="Z384" s="392">
        <f>HLOOKUP(Z221,'2. LRAMVA Threshold'!$B$42:$Q$53,8,FALSE)</f>
        <v>3468020</v>
      </c>
      <c r="AA384" s="392">
        <f>HLOOKUP(AA221,'2. LRAMVA Threshold'!$B$42:$Q$53,8,FALSE)</f>
        <v>25326</v>
      </c>
      <c r="AB384" s="392">
        <f>HLOOKUP(AB221,'2. LRAMVA Threshold'!$B$42:$Q$53,8,FALSE)</f>
        <v>0</v>
      </c>
      <c r="AC384" s="392">
        <f>HLOOKUP(AC221,'2. LRAMVA Threshold'!$B$42:$Q$53,8,FALSE)</f>
        <v>0</v>
      </c>
      <c r="AD384" s="392">
        <f>HLOOKUP(AD221,'2. LRAMVA Threshold'!$B$42:$Q$53,8,FALSE)</f>
        <v>0</v>
      </c>
      <c r="AE384" s="392">
        <f>HLOOKUP(AE221,'2. LRAMVA Threshold'!$B$42:$Q$53,8,FALSE)</f>
        <v>0</v>
      </c>
      <c r="AF384" s="392">
        <f>HLOOKUP(AF221,'2. LRAMVA Threshold'!$B$42:$Q$53,8,FALSE)</f>
        <v>0</v>
      </c>
      <c r="AG384" s="392">
        <f>HLOOKUP(AG221,'2. LRAMVA Threshold'!$B$42:$Q$53,8,FALSE)</f>
        <v>0</v>
      </c>
      <c r="AH384" s="392">
        <f>HLOOKUP(AH221,'2. LRAMVA Threshold'!$B$42:$Q$53,8,FALSE)</f>
        <v>0</v>
      </c>
      <c r="AI384" s="392">
        <f>HLOOKUP(AI221,'2. LRAMVA Threshold'!$B$42:$Q$53,8,FALSE)</f>
        <v>0</v>
      </c>
      <c r="AJ384" s="392">
        <f>HLOOKUP(AJ221,'2. LRAMVA Threshold'!$B$42:$Q$53,8,FALSE)</f>
        <v>0</v>
      </c>
      <c r="AK384" s="392">
        <f>HLOOKUP(AK221,'2. LRAMVA Threshold'!$B$42:$Q$53,8,FALSE)</f>
        <v>0</v>
      </c>
      <c r="AL384" s="392">
        <f>HLOOKUP(AL221,'2. LRAMVA Threshold'!$B$42:$Q$53,8,FALSE)</f>
        <v>0</v>
      </c>
      <c r="AM384" s="393"/>
    </row>
    <row r="385" spans="2:42">
      <c r="B385" s="394"/>
      <c r="C385" s="432"/>
      <c r="D385" s="433"/>
      <c r="E385" s="433"/>
      <c r="F385" s="433"/>
      <c r="G385" s="433"/>
      <c r="H385" s="433"/>
      <c r="I385" s="433"/>
      <c r="J385" s="433"/>
      <c r="K385" s="433"/>
      <c r="L385" s="433"/>
      <c r="M385" s="433"/>
      <c r="N385" s="433"/>
      <c r="O385" s="434"/>
      <c r="P385" s="433"/>
      <c r="Q385" s="433"/>
      <c r="R385" s="433"/>
      <c r="S385" s="435"/>
      <c r="T385" s="435"/>
      <c r="U385" s="435"/>
      <c r="V385" s="435"/>
      <c r="W385" s="433"/>
      <c r="X385" s="433"/>
      <c r="Y385" s="436"/>
      <c r="Z385" s="436"/>
      <c r="AA385" s="436"/>
      <c r="AB385" s="436"/>
      <c r="AC385" s="436"/>
      <c r="AD385" s="436"/>
      <c r="AE385" s="436"/>
      <c r="AF385" s="399"/>
      <c r="AG385" s="399"/>
      <c r="AH385" s="399"/>
      <c r="AI385" s="399"/>
      <c r="AJ385" s="399"/>
      <c r="AK385" s="399"/>
      <c r="AL385" s="399"/>
      <c r="AM385" s="400"/>
    </row>
    <row r="386" spans="2:42">
      <c r="B386" s="324" t="s">
        <v>276</v>
      </c>
      <c r="C386" s="338"/>
      <c r="D386" s="338"/>
      <c r="E386" s="376"/>
      <c r="F386" s="376"/>
      <c r="G386" s="376"/>
      <c r="H386" s="376"/>
      <c r="I386" s="376"/>
      <c r="J386" s="376"/>
      <c r="K386" s="376"/>
      <c r="L386" s="376"/>
      <c r="M386" s="376"/>
      <c r="N386" s="376"/>
      <c r="O386" s="291"/>
      <c r="P386" s="340"/>
      <c r="Q386" s="340"/>
      <c r="R386" s="340"/>
      <c r="S386" s="339"/>
      <c r="T386" s="339"/>
      <c r="U386" s="339"/>
      <c r="V386" s="339"/>
      <c r="W386" s="340"/>
      <c r="X386" s="340"/>
      <c r="Y386" s="341">
        <f>HLOOKUP(Y$35,'3.  Distribution Rates'!$C$122:$P$133,8,FALSE)</f>
        <v>1.54E-2</v>
      </c>
      <c r="Z386" s="341">
        <f>HLOOKUP(Z$35,'3.  Distribution Rates'!$C$122:$P$133,8,FALSE)</f>
        <v>4.4999999999999997E-3</v>
      </c>
      <c r="AA386" s="341">
        <f>HLOOKUP(AA$35,'3.  Distribution Rates'!$C$122:$P$133,8,FALSE)</f>
        <v>3.3508</v>
      </c>
      <c r="AB386" s="341">
        <f>HLOOKUP(AB$35,'3.  Distribution Rates'!$C$122:$P$133,8,FALSE)</f>
        <v>1.3599999999999999E-2</v>
      </c>
      <c r="AC386" s="341">
        <f>HLOOKUP(AC$35,'3.  Distribution Rates'!$C$122:$P$133,8,FALSE)</f>
        <v>21.1587</v>
      </c>
      <c r="AD386" s="341">
        <f>HLOOKUP(AD$35,'3.  Distribution Rates'!$C$122:$P$133,8,FALSE)</f>
        <v>4.6783000000000001</v>
      </c>
      <c r="AE386" s="341">
        <f>HLOOKUP(AE$35,'3.  Distribution Rates'!$C$122:$P$133,8,FALSE)</f>
        <v>0</v>
      </c>
      <c r="AF386" s="341">
        <f>HLOOKUP(AF$35,'3.  Distribution Rates'!$C$122:$P$133,8,FALSE)</f>
        <v>0</v>
      </c>
      <c r="AG386" s="341">
        <f>HLOOKUP(AG$35,'3.  Distribution Rates'!$C$122:$P$133,8,FALSE)</f>
        <v>0</v>
      </c>
      <c r="AH386" s="341">
        <f>HLOOKUP(AH$35,'3.  Distribution Rates'!$C$122:$P$133,8,FALSE)</f>
        <v>0</v>
      </c>
      <c r="AI386" s="341">
        <f>HLOOKUP(AI$35,'3.  Distribution Rates'!$C$122:$P$133,8,FALSE)</f>
        <v>0</v>
      </c>
      <c r="AJ386" s="341">
        <f>HLOOKUP(AJ$35,'3.  Distribution Rates'!$C$122:$P$133,8,FALSE)</f>
        <v>0</v>
      </c>
      <c r="AK386" s="341">
        <f>HLOOKUP(AK$35,'3.  Distribution Rates'!$C$122:$P$133,8,FALSE)</f>
        <v>0</v>
      </c>
      <c r="AL386" s="341">
        <f>HLOOKUP(AL$35,'3.  Distribution Rates'!$C$122:$P$133,8,FALSE)</f>
        <v>0</v>
      </c>
      <c r="AM386" s="377"/>
      <c r="AN386" s="341"/>
      <c r="AO386" s="341"/>
      <c r="AP386" s="341"/>
    </row>
    <row r="387" spans="2:42">
      <c r="B387" s="324" t="s">
        <v>277</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LRAM'!Y139*Y386</f>
        <v>0</v>
      </c>
      <c r="Z387" s="378">
        <f>'4.  2011-2014 LRAM'!Z139*Z386</f>
        <v>0</v>
      </c>
      <c r="AA387" s="378">
        <f>'4.  2011-2014 LRAM'!AA139*AA386</f>
        <v>0</v>
      </c>
      <c r="AB387" s="378">
        <f>'4.  2011-2014 LRAM'!AB139*AB386</f>
        <v>0</v>
      </c>
      <c r="AC387" s="378">
        <f>'4.  2011-2014 LRAM'!AC139*AC386</f>
        <v>0</v>
      </c>
      <c r="AD387" s="378">
        <f>'4.  2011-2014 LRAM'!AD139*AD386</f>
        <v>0</v>
      </c>
      <c r="AE387" s="378">
        <f>'4.  2011-2014 LRAM'!AE139*AE386</f>
        <v>0</v>
      </c>
      <c r="AF387" s="378">
        <f>'4.  2011-2014 LRAM'!AF139*AF386</f>
        <v>0</v>
      </c>
      <c r="AG387" s="378">
        <f>'4.  2011-2014 LRAM'!AG139*AG386</f>
        <v>0</v>
      </c>
      <c r="AH387" s="378">
        <f>'4.  2011-2014 LRAM'!AH139*AH386</f>
        <v>0</v>
      </c>
      <c r="AI387" s="378">
        <f>'4.  2011-2014 LRAM'!AI139*AI386</f>
        <v>0</v>
      </c>
      <c r="AJ387" s="378">
        <f>'4.  2011-2014 LRAM'!AJ139*AJ386</f>
        <v>0</v>
      </c>
      <c r="AK387" s="378">
        <f>'4.  2011-2014 LRAM'!AK139*AK386</f>
        <v>0</v>
      </c>
      <c r="AL387" s="378">
        <f>'4.  2011-2014 LRAM'!AL139*AL386</f>
        <v>0</v>
      </c>
      <c r="AM387" s="629">
        <f>SUM(Y387:AL387)</f>
        <v>0</v>
      </c>
    </row>
    <row r="388" spans="2:42">
      <c r="B388" s="324" t="s">
        <v>278</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LRAM'!Y268*Y386</f>
        <v>0</v>
      </c>
      <c r="Z388" s="378">
        <f>'4.  2011-2014 LRAM'!Z268*Z386</f>
        <v>0</v>
      </c>
      <c r="AA388" s="378">
        <f>'4.  2011-2014 LRAM'!AA268*AA386</f>
        <v>0</v>
      </c>
      <c r="AB388" s="378">
        <f>'4.  2011-2014 LRAM'!AB268*AB386</f>
        <v>0</v>
      </c>
      <c r="AC388" s="378">
        <f>'4.  2011-2014 LRAM'!AC268*AC386</f>
        <v>0</v>
      </c>
      <c r="AD388" s="378">
        <f>'4.  2011-2014 LRAM'!AD268*AD386</f>
        <v>0</v>
      </c>
      <c r="AE388" s="378">
        <f>'4.  2011-2014 LRAM'!AE268*AE386</f>
        <v>0</v>
      </c>
      <c r="AF388" s="378">
        <f>'4.  2011-2014 LRAM'!AF268*AF386</f>
        <v>0</v>
      </c>
      <c r="AG388" s="378">
        <f>'4.  2011-2014 LRAM'!AG268*AG386</f>
        <v>0</v>
      </c>
      <c r="AH388" s="378">
        <f>'4.  2011-2014 LRAM'!AH268*AH386</f>
        <v>0</v>
      </c>
      <c r="AI388" s="378">
        <f>'4.  2011-2014 LRAM'!AI268*AI386</f>
        <v>0</v>
      </c>
      <c r="AJ388" s="378">
        <f>'4.  2011-2014 LRAM'!AJ268*AJ386</f>
        <v>0</v>
      </c>
      <c r="AK388" s="378">
        <f>'4.  2011-2014 LRAM'!AK268*AK386</f>
        <v>0</v>
      </c>
      <c r="AL388" s="378">
        <f>'4.  2011-2014 LRAM'!AL268*AL386</f>
        <v>0</v>
      </c>
      <c r="AM388" s="629">
        <f>SUM(Y388:AL388)</f>
        <v>0</v>
      </c>
    </row>
    <row r="389" spans="2:42">
      <c r="B389" s="324" t="s">
        <v>279</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LRAM'!Y397*Y386</f>
        <v>0</v>
      </c>
      <c r="Z389" s="378">
        <f>'4.  2011-2014 LRAM'!Z397*Z386</f>
        <v>0</v>
      </c>
      <c r="AA389" s="378">
        <f>'4.  2011-2014 LRAM'!AA397*AA386</f>
        <v>0</v>
      </c>
      <c r="AB389" s="378">
        <f>'4.  2011-2014 LRAM'!AB397*AB386</f>
        <v>0</v>
      </c>
      <c r="AC389" s="378">
        <f>'4.  2011-2014 LRAM'!AC397*AC386</f>
        <v>0</v>
      </c>
      <c r="AD389" s="378">
        <f>'4.  2011-2014 LRAM'!AD397*AD386</f>
        <v>0</v>
      </c>
      <c r="AE389" s="378">
        <f>'4.  2011-2014 LRAM'!AE397*AE386</f>
        <v>0</v>
      </c>
      <c r="AF389" s="378">
        <f>'4.  2011-2014 LRAM'!AF397*AF386</f>
        <v>0</v>
      </c>
      <c r="AG389" s="378">
        <f>'4.  2011-2014 LRAM'!AG397*AG386</f>
        <v>0</v>
      </c>
      <c r="AH389" s="378">
        <f>'4.  2011-2014 LRAM'!AH397*AH386</f>
        <v>0</v>
      </c>
      <c r="AI389" s="378">
        <f>'4.  2011-2014 LRAM'!AI397*AI386</f>
        <v>0</v>
      </c>
      <c r="AJ389" s="378">
        <f>'4.  2011-2014 LRAM'!AJ397*AJ386</f>
        <v>0</v>
      </c>
      <c r="AK389" s="378">
        <f>'4.  2011-2014 LRAM'!AK397*AK386</f>
        <v>0</v>
      </c>
      <c r="AL389" s="378">
        <f>'4.  2011-2014 LRAM'!AL397*AL386</f>
        <v>0</v>
      </c>
      <c r="AM389" s="629">
        <f>SUM(Y389:AL389)</f>
        <v>0</v>
      </c>
    </row>
    <row r="390" spans="2:42">
      <c r="B390" s="324" t="s">
        <v>280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LRAM'!Y527*Y386</f>
        <v>39968.886234796839</v>
      </c>
      <c r="Z390" s="378">
        <f>'4.  2011-2014 LRAM'!Z527*Z386</f>
        <v>5576.8607644437734</v>
      </c>
      <c r="AA390" s="378">
        <f>'4.  2011-2014 LRAM'!AA527*AA386</f>
        <v>30353.795019397192</v>
      </c>
      <c r="AB390" s="378">
        <f>'4.  2011-2014 LRAM'!AB527*AB386</f>
        <v>0</v>
      </c>
      <c r="AC390" s="378">
        <f>'4.  2011-2014 LRAM'!AC527*AC386</f>
        <v>0</v>
      </c>
      <c r="AD390" s="378">
        <f>'4.  2011-2014 LRAM'!AD527*AD386</f>
        <v>0</v>
      </c>
      <c r="AE390" s="378">
        <f>'4.  2011-2014 LRAM'!AE527*AE386</f>
        <v>0</v>
      </c>
      <c r="AF390" s="378">
        <f>'4.  2011-2014 LRAM'!AF527*AF386</f>
        <v>0</v>
      </c>
      <c r="AG390" s="378">
        <f>'4.  2011-2014 LRAM'!AG527*AG386</f>
        <v>0</v>
      </c>
      <c r="AH390" s="378">
        <f>'4.  2011-2014 LRAM'!AH527*AH386</f>
        <v>0</v>
      </c>
      <c r="AI390" s="378">
        <f>'4.  2011-2014 LRAM'!AI527*AI386</f>
        <v>0</v>
      </c>
      <c r="AJ390" s="378">
        <f>'4.  2011-2014 LRAM'!AJ527*AJ386</f>
        <v>0</v>
      </c>
      <c r="AK390" s="378">
        <f>'4.  2011-2014 LRAM'!AK527*AK386</f>
        <v>0</v>
      </c>
      <c r="AL390" s="378">
        <f>'4.  2011-2014 LRAM'!AL527*AL386</f>
        <v>0</v>
      </c>
      <c r="AM390" s="629">
        <f t="shared" ref="AM390:AM392" si="1095">SUM(Y390:AL390)</f>
        <v>75899.542018637803</v>
      </c>
    </row>
    <row r="391" spans="2:42">
      <c r="B391" s="324" t="s">
        <v>281</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096">Y211*Y386</f>
        <v>38899.092161080625</v>
      </c>
      <c r="Z391" s="378">
        <f t="shared" si="1096"/>
        <v>8468.2441052011527</v>
      </c>
      <c r="AA391" s="378">
        <f t="shared" si="1096"/>
        <v>43292.887649931086</v>
      </c>
      <c r="AB391" s="378">
        <f t="shared" si="1096"/>
        <v>0</v>
      </c>
      <c r="AC391" s="378">
        <f t="shared" si="1096"/>
        <v>0</v>
      </c>
      <c r="AD391" s="378">
        <f t="shared" si="1096"/>
        <v>27152.644491680392</v>
      </c>
      <c r="AE391" s="378">
        <f t="shared" si="1096"/>
        <v>0</v>
      </c>
      <c r="AF391" s="378">
        <f t="shared" si="1096"/>
        <v>0</v>
      </c>
      <c r="AG391" s="378">
        <f t="shared" si="1096"/>
        <v>0</v>
      </c>
      <c r="AH391" s="378">
        <f t="shared" si="1096"/>
        <v>0</v>
      </c>
      <c r="AI391" s="378">
        <f t="shared" si="1096"/>
        <v>0</v>
      </c>
      <c r="AJ391" s="378">
        <f t="shared" si="1096"/>
        <v>0</v>
      </c>
      <c r="AK391" s="378">
        <f t="shared" si="1096"/>
        <v>0</v>
      </c>
      <c r="AL391" s="378">
        <f t="shared" si="1096"/>
        <v>0</v>
      </c>
      <c r="AM391" s="629">
        <f t="shared" si="1095"/>
        <v>117812.86840789326</v>
      </c>
    </row>
    <row r="392" spans="2:42">
      <c r="B392" s="324" t="s">
        <v>290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Y383*Y386</f>
        <v>72031.805999999997</v>
      </c>
      <c r="Z392" s="378">
        <f t="shared" ref="Z392:AL392" si="1097">Z383*Z386</f>
        <v>4456.0473504324445</v>
      </c>
      <c r="AA392" s="378">
        <f t="shared" si="1097"/>
        <v>42695.399188369462</v>
      </c>
      <c r="AB392" s="378">
        <f t="shared" si="1097"/>
        <v>0</v>
      </c>
      <c r="AC392" s="378">
        <f t="shared" si="1097"/>
        <v>0</v>
      </c>
      <c r="AD392" s="378">
        <f t="shared" si="1097"/>
        <v>3829.5414283511541</v>
      </c>
      <c r="AE392" s="378">
        <f t="shared" si="1097"/>
        <v>0</v>
      </c>
      <c r="AF392" s="378">
        <f t="shared" si="1097"/>
        <v>0</v>
      </c>
      <c r="AG392" s="378">
        <f t="shared" si="1097"/>
        <v>0</v>
      </c>
      <c r="AH392" s="378">
        <f t="shared" si="1097"/>
        <v>0</v>
      </c>
      <c r="AI392" s="378">
        <f t="shared" si="1097"/>
        <v>0</v>
      </c>
      <c r="AJ392" s="378">
        <f t="shared" si="1097"/>
        <v>0</v>
      </c>
      <c r="AK392" s="378">
        <f t="shared" si="1097"/>
        <v>0</v>
      </c>
      <c r="AL392" s="378">
        <f t="shared" si="1097"/>
        <v>0</v>
      </c>
      <c r="AM392" s="629">
        <f t="shared" si="1095"/>
        <v>123012.79396715305</v>
      </c>
    </row>
    <row r="393" spans="2:42" ht="15.75">
      <c r="B393" s="349" t="s">
        <v>282</v>
      </c>
      <c r="C393" s="345"/>
      <c r="D393" s="336"/>
      <c r="E393" s="334"/>
      <c r="F393" s="334"/>
      <c r="G393" s="334"/>
      <c r="H393" s="334"/>
      <c r="I393" s="334"/>
      <c r="J393" s="334"/>
      <c r="K393" s="334"/>
      <c r="L393" s="334"/>
      <c r="M393" s="334"/>
      <c r="N393" s="334"/>
      <c r="O393" s="300"/>
      <c r="P393" s="334"/>
      <c r="Q393" s="334"/>
      <c r="R393" s="334"/>
      <c r="S393" s="336"/>
      <c r="T393" s="336"/>
      <c r="U393" s="336"/>
      <c r="V393" s="336"/>
      <c r="W393" s="334"/>
      <c r="X393" s="334"/>
      <c r="Y393" s="346">
        <f>SUM(Y387:Y392)</f>
        <v>150899.78439587745</v>
      </c>
      <c r="Z393" s="346">
        <f t="shared" ref="Z393:AE393" si="1098">SUM(Z387:Z392)</f>
        <v>18501.152220077369</v>
      </c>
      <c r="AA393" s="346">
        <f t="shared" si="1098"/>
        <v>116342.08185769775</v>
      </c>
      <c r="AB393" s="346">
        <f t="shared" si="1098"/>
        <v>0</v>
      </c>
      <c r="AC393" s="346">
        <f t="shared" si="1098"/>
        <v>0</v>
      </c>
      <c r="AD393" s="346">
        <f t="shared" si="1098"/>
        <v>30982.185920031545</v>
      </c>
      <c r="AE393" s="346">
        <f t="shared" si="1098"/>
        <v>0</v>
      </c>
      <c r="AF393" s="346">
        <f>SUM(AF387:AF392)</f>
        <v>0</v>
      </c>
      <c r="AG393" s="346">
        <f t="shared" ref="AG393:AL393" si="1099">SUM(AG387:AG392)</f>
        <v>0</v>
      </c>
      <c r="AH393" s="346">
        <f t="shared" si="1099"/>
        <v>0</v>
      </c>
      <c r="AI393" s="346">
        <f t="shared" si="1099"/>
        <v>0</v>
      </c>
      <c r="AJ393" s="346">
        <f t="shared" si="1099"/>
        <v>0</v>
      </c>
      <c r="AK393" s="346">
        <f t="shared" si="1099"/>
        <v>0</v>
      </c>
      <c r="AL393" s="346">
        <f t="shared" si="1099"/>
        <v>0</v>
      </c>
      <c r="AM393" s="407">
        <f>SUM(AM387:AM392)</f>
        <v>316725.20439368411</v>
      </c>
    </row>
    <row r="394" spans="2:42" ht="15.75">
      <c r="B394" s="349" t="s">
        <v>283</v>
      </c>
      <c r="C394" s="345"/>
      <c r="D394" s="350"/>
      <c r="E394" s="334"/>
      <c r="F394" s="334"/>
      <c r="G394" s="334"/>
      <c r="H394" s="334"/>
      <c r="I394" s="334"/>
      <c r="J394" s="334"/>
      <c r="K394" s="334"/>
      <c r="L394" s="334"/>
      <c r="M394" s="334"/>
      <c r="N394" s="334"/>
      <c r="O394" s="300"/>
      <c r="P394" s="334"/>
      <c r="Q394" s="334"/>
      <c r="R394" s="334"/>
      <c r="S394" s="336"/>
      <c r="T394" s="336"/>
      <c r="U394" s="336"/>
      <c r="V394" s="336"/>
      <c r="W394" s="334"/>
      <c r="X394" s="334"/>
      <c r="Y394" s="347">
        <f>Y384*Y386</f>
        <v>46297.343399999998</v>
      </c>
      <c r="Z394" s="347">
        <f t="shared" ref="Z394:AE394" si="1100">Z384*Z386</f>
        <v>15606.089999999998</v>
      </c>
      <c r="AA394" s="347">
        <f t="shared" si="1100"/>
        <v>84862.360799999995</v>
      </c>
      <c r="AB394" s="347">
        <f t="shared" si="1100"/>
        <v>0</v>
      </c>
      <c r="AC394" s="347">
        <f t="shared" si="1100"/>
        <v>0</v>
      </c>
      <c r="AD394" s="347">
        <f t="shared" si="1100"/>
        <v>0</v>
      </c>
      <c r="AE394" s="347">
        <f t="shared" si="1100"/>
        <v>0</v>
      </c>
      <c r="AF394" s="347">
        <f>AF384*AF386</f>
        <v>0</v>
      </c>
      <c r="AG394" s="347">
        <f t="shared" ref="AG394:AL394" si="1101">AG384*AG386</f>
        <v>0</v>
      </c>
      <c r="AH394" s="347">
        <f t="shared" si="1101"/>
        <v>0</v>
      </c>
      <c r="AI394" s="347">
        <f t="shared" si="1101"/>
        <v>0</v>
      </c>
      <c r="AJ394" s="347">
        <f t="shared" si="1101"/>
        <v>0</v>
      </c>
      <c r="AK394" s="347">
        <f t="shared" si="1101"/>
        <v>0</v>
      </c>
      <c r="AL394" s="347">
        <f t="shared" si="1101"/>
        <v>0</v>
      </c>
      <c r="AM394" s="407">
        <f>SUM(Y394:AL394)</f>
        <v>146765.7942</v>
      </c>
    </row>
    <row r="395" spans="2:42" ht="15.75">
      <c r="B395" s="349" t="s">
        <v>284</v>
      </c>
      <c r="C395" s="345"/>
      <c r="D395" s="350"/>
      <c r="E395" s="334"/>
      <c r="F395" s="334"/>
      <c r="G395" s="334"/>
      <c r="H395" s="334"/>
      <c r="I395" s="334"/>
      <c r="J395" s="334"/>
      <c r="K395" s="334"/>
      <c r="L395" s="334"/>
      <c r="M395" s="334"/>
      <c r="N395" s="334"/>
      <c r="O395" s="300"/>
      <c r="P395" s="334"/>
      <c r="Q395" s="334"/>
      <c r="R395" s="334"/>
      <c r="S395" s="350"/>
      <c r="T395" s="350"/>
      <c r="U395" s="350"/>
      <c r="V395" s="350"/>
      <c r="W395" s="334"/>
      <c r="X395" s="334"/>
      <c r="Y395" s="351"/>
      <c r="Z395" s="351"/>
      <c r="AA395" s="351"/>
      <c r="AB395" s="351"/>
      <c r="AC395" s="351"/>
      <c r="AD395" s="351"/>
      <c r="AE395" s="351"/>
      <c r="AF395" s="351"/>
      <c r="AG395" s="351"/>
      <c r="AH395" s="351"/>
      <c r="AI395" s="351"/>
      <c r="AJ395" s="351"/>
      <c r="AK395" s="351"/>
      <c r="AL395" s="351"/>
      <c r="AM395" s="407">
        <f>AM393-AM394</f>
        <v>169959.4101936841</v>
      </c>
    </row>
    <row r="396" spans="2:42">
      <c r="B396" s="324"/>
      <c r="C396" s="350"/>
      <c r="D396" s="350"/>
      <c r="E396" s="334"/>
      <c r="F396" s="334"/>
      <c r="G396" s="334"/>
      <c r="H396" s="334"/>
      <c r="I396" s="334"/>
      <c r="J396" s="334"/>
      <c r="K396" s="334"/>
      <c r="L396" s="334"/>
      <c r="M396" s="334"/>
      <c r="N396" s="334"/>
      <c r="O396" s="300"/>
      <c r="P396" s="334"/>
      <c r="Q396" s="334"/>
      <c r="R396" s="334"/>
      <c r="S396" s="350"/>
      <c r="T396" s="345"/>
      <c r="U396" s="350"/>
      <c r="V396" s="350"/>
      <c r="W396" s="334"/>
      <c r="X396" s="334"/>
      <c r="Y396" s="352"/>
      <c r="Z396" s="352"/>
      <c r="AA396" s="352"/>
      <c r="AB396" s="352"/>
      <c r="AC396" s="352"/>
      <c r="AD396" s="352"/>
      <c r="AE396" s="352"/>
      <c r="AF396" s="352"/>
      <c r="AG396" s="352"/>
      <c r="AH396" s="352"/>
      <c r="AI396" s="352"/>
      <c r="AJ396" s="352"/>
      <c r="AK396" s="352"/>
      <c r="AL396" s="352"/>
      <c r="AM396" s="348"/>
    </row>
    <row r="397" spans="2:42">
      <c r="B397" s="439" t="s">
        <v>285</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SUMPRODUCT(E224:E381,Y224:Y381)</f>
        <v>4677390</v>
      </c>
      <c r="Z397" s="291">
        <f>SUMPRODUCT(E224:E381,Z224:Z381)</f>
        <v>990156.48122119054</v>
      </c>
      <c r="AA397" s="291">
        <f t="shared" ref="AA397:AL397" si="1102">IF(AA222="kw",SUMPRODUCT($N$224:$N$381,$P$224:$P$381,AA224:AA381),SUMPRODUCT($E$224:$E$381,AA224:AA381))</f>
        <v>12729.498276670873</v>
      </c>
      <c r="AB397" s="291">
        <f t="shared" si="1102"/>
        <v>0</v>
      </c>
      <c r="AC397" s="291">
        <f t="shared" si="1102"/>
        <v>0</v>
      </c>
      <c r="AD397" s="291">
        <f>'8.  Streetlighting'!F101</f>
        <v>1227.8631431346284</v>
      </c>
      <c r="AE397" s="291">
        <f t="shared" si="1102"/>
        <v>0</v>
      </c>
      <c r="AF397" s="291">
        <f t="shared" si="1102"/>
        <v>0</v>
      </c>
      <c r="AG397" s="291">
        <f t="shared" si="1102"/>
        <v>0</v>
      </c>
      <c r="AH397" s="291">
        <f t="shared" si="1102"/>
        <v>0</v>
      </c>
      <c r="AI397" s="291">
        <f t="shared" si="1102"/>
        <v>0</v>
      </c>
      <c r="AJ397" s="291">
        <f t="shared" si="1102"/>
        <v>0</v>
      </c>
      <c r="AK397" s="291">
        <f t="shared" si="1102"/>
        <v>0</v>
      </c>
      <c r="AL397" s="291">
        <f t="shared" si="1102"/>
        <v>0</v>
      </c>
      <c r="AM397" s="348"/>
    </row>
    <row r="398" spans="2:42">
      <c r="B398" s="439" t="s">
        <v>286</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SUMPRODUCT(F224:F381,Y224:Y381)</f>
        <v>4677390</v>
      </c>
      <c r="Z398" s="291">
        <f>SUMPRODUCT(F224:F381,Z224:Z381)</f>
        <v>880377.51064482296</v>
      </c>
      <c r="AA398" s="291">
        <f t="shared" ref="AA398:AL398" si="1103">IF(AA222="kw",SUMPRODUCT($N$224:$N$381,$Q$224:$Q$381,AA224:AA381),SUMPRODUCT($F$224:$F$381,AA224:AA381))</f>
        <v>12750.620234358194</v>
      </c>
      <c r="AB398" s="291">
        <f t="shared" si="1103"/>
        <v>0</v>
      </c>
      <c r="AC398" s="291">
        <f t="shared" si="1103"/>
        <v>0</v>
      </c>
      <c r="AD398" s="291">
        <f>'8.  Streetlighting'!F102</f>
        <v>1227.8631431346284</v>
      </c>
      <c r="AE398" s="291">
        <f t="shared" si="1103"/>
        <v>0</v>
      </c>
      <c r="AF398" s="291">
        <f t="shared" si="1103"/>
        <v>0</v>
      </c>
      <c r="AG398" s="291">
        <f t="shared" si="1103"/>
        <v>0</v>
      </c>
      <c r="AH398" s="291">
        <f t="shared" si="1103"/>
        <v>0</v>
      </c>
      <c r="AI398" s="291">
        <f t="shared" si="1103"/>
        <v>0</v>
      </c>
      <c r="AJ398" s="291">
        <f t="shared" si="1103"/>
        <v>0</v>
      </c>
      <c r="AK398" s="291">
        <f t="shared" si="1103"/>
        <v>0</v>
      </c>
      <c r="AL398" s="291">
        <f t="shared" si="1103"/>
        <v>0</v>
      </c>
      <c r="AM398" s="337"/>
    </row>
    <row r="399" spans="2:42">
      <c r="B399" s="439" t="s">
        <v>287</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SUMPRODUCT(G224:G381,Y224:Y381)</f>
        <v>4677390</v>
      </c>
      <c r="Z399" s="291">
        <f>SUMPRODUCT(G224:G381,Z224:Z381)</f>
        <v>840761.96378694568</v>
      </c>
      <c r="AA399" s="291">
        <f t="shared" ref="AA399:AL399" si="1104">IF(AA222="kw",SUMPRODUCT($N$224:$N$381,$R$224:$R$381,AA224:AA381),SUMPRODUCT($G$224:$G$381,AA224:AA381))</f>
        <v>12510.620234358194</v>
      </c>
      <c r="AB399" s="291">
        <f t="shared" si="1104"/>
        <v>0</v>
      </c>
      <c r="AC399" s="291">
        <f t="shared" si="1104"/>
        <v>0</v>
      </c>
      <c r="AD399" s="291">
        <f>'8.  Streetlighting'!F103</f>
        <v>1227.8631431346284</v>
      </c>
      <c r="AE399" s="291">
        <f t="shared" si="1104"/>
        <v>0</v>
      </c>
      <c r="AF399" s="291">
        <f t="shared" si="1104"/>
        <v>0</v>
      </c>
      <c r="AG399" s="291">
        <f t="shared" si="1104"/>
        <v>0</v>
      </c>
      <c r="AH399" s="291">
        <f t="shared" si="1104"/>
        <v>0</v>
      </c>
      <c r="AI399" s="291">
        <f t="shared" si="1104"/>
        <v>0</v>
      </c>
      <c r="AJ399" s="291">
        <f t="shared" si="1104"/>
        <v>0</v>
      </c>
      <c r="AK399" s="291">
        <f t="shared" si="1104"/>
        <v>0</v>
      </c>
      <c r="AL399" s="291">
        <f t="shared" si="1104"/>
        <v>0</v>
      </c>
      <c r="AM399" s="337"/>
    </row>
    <row r="400" spans="2:42">
      <c r="B400" s="440" t="s">
        <v>288</v>
      </c>
      <c r="C400" s="364"/>
      <c r="D400" s="384"/>
      <c r="E400" s="384"/>
      <c r="F400" s="384"/>
      <c r="G400" s="384"/>
      <c r="H400" s="384"/>
      <c r="I400" s="384"/>
      <c r="J400" s="384"/>
      <c r="K400" s="384"/>
      <c r="L400" s="384"/>
      <c r="M400" s="384"/>
      <c r="N400" s="384"/>
      <c r="O400" s="383"/>
      <c r="P400" s="384"/>
      <c r="Q400" s="384"/>
      <c r="R400" s="384"/>
      <c r="S400" s="364"/>
      <c r="T400" s="385"/>
      <c r="U400" s="385"/>
      <c r="V400" s="384"/>
      <c r="W400" s="384"/>
      <c r="X400" s="385"/>
      <c r="Y400" s="326">
        <f>SUMPRODUCT(H224:H381,Y224:Y381)</f>
        <v>4677390</v>
      </c>
      <c r="Z400" s="326">
        <f>SUMPRODUCT(H224:H381,Z224:Z381)</f>
        <v>742241.96378694568</v>
      </c>
      <c r="AA400" s="326">
        <f t="shared" ref="AA400:AL400" si="1105">IF(AA222="kw",SUMPRODUCT($N$224:$N$381,$S$224:$S$381,AA224:AA381),SUMPRODUCT($H$224:$H$381,AA224:AA381))</f>
        <v>12510.620234358194</v>
      </c>
      <c r="AB400" s="326">
        <f t="shared" si="1105"/>
        <v>0</v>
      </c>
      <c r="AC400" s="326">
        <f t="shared" si="1105"/>
        <v>0</v>
      </c>
      <c r="AD400" s="326">
        <f>'8.  Streetlighting'!F104</f>
        <v>1227.8631431346284</v>
      </c>
      <c r="AE400" s="326">
        <f t="shared" si="1105"/>
        <v>0</v>
      </c>
      <c r="AF400" s="326">
        <f t="shared" si="1105"/>
        <v>0</v>
      </c>
      <c r="AG400" s="326">
        <f t="shared" si="1105"/>
        <v>0</v>
      </c>
      <c r="AH400" s="326">
        <f t="shared" si="1105"/>
        <v>0</v>
      </c>
      <c r="AI400" s="326">
        <f t="shared" si="1105"/>
        <v>0</v>
      </c>
      <c r="AJ400" s="326">
        <f t="shared" si="1105"/>
        <v>0</v>
      </c>
      <c r="AK400" s="326">
        <f t="shared" si="1105"/>
        <v>0</v>
      </c>
      <c r="AL400" s="326">
        <f t="shared" si="1105"/>
        <v>0</v>
      </c>
      <c r="AM400" s="386"/>
    </row>
    <row r="401" spans="1:39" ht="21" customHeight="1">
      <c r="B401" s="368" t="s">
        <v>589</v>
      </c>
      <c r="C401" s="387"/>
      <c r="D401" s="388"/>
      <c r="E401" s="388"/>
      <c r="F401" s="388"/>
      <c r="G401" s="388"/>
      <c r="H401" s="388"/>
      <c r="I401" s="388"/>
      <c r="J401" s="388"/>
      <c r="K401" s="388"/>
      <c r="L401" s="388"/>
      <c r="M401" s="388"/>
      <c r="N401" s="388"/>
      <c r="O401" s="388"/>
      <c r="P401" s="388"/>
      <c r="Q401" s="388"/>
      <c r="R401" s="388"/>
      <c r="S401" s="371"/>
      <c r="T401" s="372"/>
      <c r="U401" s="388"/>
      <c r="V401" s="388"/>
      <c r="W401" s="388"/>
      <c r="X401" s="388"/>
      <c r="Y401" s="409"/>
      <c r="Z401" s="409"/>
      <c r="AA401" s="409"/>
      <c r="AB401" s="409"/>
      <c r="AC401" s="409"/>
      <c r="AD401" s="409"/>
      <c r="AE401" s="409"/>
      <c r="AF401" s="409"/>
      <c r="AG401" s="409"/>
      <c r="AH401" s="409"/>
      <c r="AI401" s="409"/>
      <c r="AJ401" s="409"/>
      <c r="AK401" s="409"/>
      <c r="AL401" s="409"/>
      <c r="AM401" s="389"/>
    </row>
    <row r="404" spans="1:39" ht="15.75">
      <c r="B404" s="280" t="s">
        <v>291</v>
      </c>
      <c r="C404" s="281"/>
      <c r="D404" s="590" t="s">
        <v>525</v>
      </c>
      <c r="E404" s="253"/>
      <c r="F404" s="592"/>
      <c r="G404" s="253"/>
      <c r="H404" s="253"/>
      <c r="I404" s="253"/>
      <c r="J404" s="253"/>
      <c r="K404" s="253"/>
      <c r="L404" s="253"/>
      <c r="M404" s="253"/>
      <c r="N404" s="253"/>
      <c r="O404" s="281"/>
      <c r="P404" s="253"/>
      <c r="Q404" s="253"/>
      <c r="R404" s="253"/>
      <c r="S404" s="253"/>
      <c r="T404" s="253"/>
      <c r="U404" s="253"/>
      <c r="V404" s="253"/>
      <c r="W404" s="253"/>
      <c r="X404" s="253"/>
      <c r="Y404" s="270"/>
      <c r="Z404" s="267"/>
      <c r="AA404" s="267"/>
      <c r="AB404" s="267"/>
      <c r="AC404" s="267"/>
      <c r="AD404" s="267"/>
      <c r="AE404" s="267"/>
      <c r="AF404" s="267"/>
      <c r="AG404" s="267"/>
      <c r="AH404" s="267"/>
      <c r="AI404" s="267"/>
      <c r="AJ404" s="267"/>
      <c r="AK404" s="267"/>
      <c r="AL404" s="267"/>
      <c r="AM404" s="282"/>
    </row>
    <row r="405" spans="1:39" ht="33.75" customHeight="1">
      <c r="B405" s="819" t="s">
        <v>211</v>
      </c>
      <c r="C405" s="821" t="s">
        <v>33</v>
      </c>
      <c r="D405" s="284" t="s">
        <v>421</v>
      </c>
      <c r="E405" s="823" t="s">
        <v>209</v>
      </c>
      <c r="F405" s="824"/>
      <c r="G405" s="824"/>
      <c r="H405" s="824"/>
      <c r="I405" s="824"/>
      <c r="J405" s="824"/>
      <c r="K405" s="824"/>
      <c r="L405" s="824"/>
      <c r="M405" s="825"/>
      <c r="N405" s="826" t="s">
        <v>213</v>
      </c>
      <c r="O405" s="284" t="s">
        <v>422</v>
      </c>
      <c r="P405" s="823" t="s">
        <v>212</v>
      </c>
      <c r="Q405" s="824"/>
      <c r="R405" s="824"/>
      <c r="S405" s="824"/>
      <c r="T405" s="824"/>
      <c r="U405" s="824"/>
      <c r="V405" s="824"/>
      <c r="W405" s="824"/>
      <c r="X405" s="825"/>
      <c r="Y405" s="816" t="s">
        <v>243</v>
      </c>
      <c r="Z405" s="817"/>
      <c r="AA405" s="817"/>
      <c r="AB405" s="817"/>
      <c r="AC405" s="817"/>
      <c r="AD405" s="817"/>
      <c r="AE405" s="817"/>
      <c r="AF405" s="817"/>
      <c r="AG405" s="817"/>
      <c r="AH405" s="817"/>
      <c r="AI405" s="817"/>
      <c r="AJ405" s="817"/>
      <c r="AK405" s="817"/>
      <c r="AL405" s="817"/>
      <c r="AM405" s="818"/>
    </row>
    <row r="406" spans="1:39" ht="61.5" customHeight="1">
      <c r="B406" s="820"/>
      <c r="C406" s="822"/>
      <c r="D406" s="285">
        <v>2017</v>
      </c>
      <c r="E406" s="285">
        <v>2018</v>
      </c>
      <c r="F406" s="285">
        <v>2019</v>
      </c>
      <c r="G406" s="285">
        <v>2020</v>
      </c>
      <c r="H406" s="285">
        <v>2021</v>
      </c>
      <c r="I406" s="285">
        <v>2022</v>
      </c>
      <c r="J406" s="285">
        <v>2023</v>
      </c>
      <c r="K406" s="285">
        <v>2024</v>
      </c>
      <c r="L406" s="285">
        <v>2025</v>
      </c>
      <c r="M406" s="285">
        <v>2026</v>
      </c>
      <c r="N406" s="827"/>
      <c r="O406" s="285">
        <v>2017</v>
      </c>
      <c r="P406" s="285">
        <v>2018</v>
      </c>
      <c r="Q406" s="285">
        <v>2019</v>
      </c>
      <c r="R406" s="285">
        <v>2020</v>
      </c>
      <c r="S406" s="285">
        <v>2021</v>
      </c>
      <c r="T406" s="285">
        <v>2022</v>
      </c>
      <c r="U406" s="285">
        <v>2023</v>
      </c>
      <c r="V406" s="285">
        <v>2024</v>
      </c>
      <c r="W406" s="285">
        <v>2025</v>
      </c>
      <c r="X406" s="285">
        <v>2026</v>
      </c>
      <c r="Y406" s="285" t="str">
        <f>'1.  LRAMVA Summary'!D52</f>
        <v>Residential</v>
      </c>
      <c r="Z406" s="285" t="str">
        <f>'1.  LRAMVA Summary'!E52</f>
        <v>GS&lt;50 kW</v>
      </c>
      <c r="AA406" s="285" t="str">
        <f>'1.  LRAMVA Summary'!F52</f>
        <v>GS 50-4,999 kW</v>
      </c>
      <c r="AB406" s="285" t="str">
        <f>'1.  LRAMVA Summary'!G52</f>
        <v>Unmetered Scattered Load</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39" ht="15.75" customHeight="1">
      <c r="A407" s="532"/>
      <c r="B407" s="524" t="s">
        <v>503</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39" ht="15.75" outlineLevel="1">
      <c r="A408" s="532"/>
      <c r="B408" s="504" t="s">
        <v>496</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c r="Z408" s="291"/>
      <c r="AA408" s="291"/>
      <c r="AB408" s="291"/>
      <c r="AC408" s="291"/>
      <c r="AD408" s="291"/>
      <c r="AE408" s="291"/>
      <c r="AF408" s="291"/>
      <c r="AG408" s="291"/>
      <c r="AH408" s="291"/>
      <c r="AI408" s="291"/>
      <c r="AJ408" s="291"/>
      <c r="AK408" s="291"/>
      <c r="AL408" s="291"/>
      <c r="AM408" s="292"/>
    </row>
    <row r="409" spans="1:39" outlineLevel="1">
      <c r="A409" s="532">
        <v>1</v>
      </c>
      <c r="B409" s="428" t="s">
        <v>95</v>
      </c>
      <c r="C409" s="291" t="s">
        <v>25</v>
      </c>
      <c r="D409" s="295"/>
      <c r="E409" s="295"/>
      <c r="F409" s="295"/>
      <c r="G409" s="295"/>
      <c r="H409" s="295"/>
      <c r="I409" s="295"/>
      <c r="J409" s="295"/>
      <c r="K409" s="295"/>
      <c r="L409" s="295"/>
      <c r="M409" s="295"/>
      <c r="N409" s="291"/>
      <c r="O409" s="295"/>
      <c r="P409" s="295"/>
      <c r="Q409" s="295"/>
      <c r="R409" s="295"/>
      <c r="S409" s="295"/>
      <c r="T409" s="295"/>
      <c r="U409" s="295"/>
      <c r="V409" s="295"/>
      <c r="W409" s="295"/>
      <c r="X409" s="295"/>
      <c r="Y409" s="410"/>
      <c r="Z409" s="410"/>
      <c r="AA409" s="410"/>
      <c r="AB409" s="410"/>
      <c r="AC409" s="410"/>
      <c r="AD409" s="410"/>
      <c r="AE409" s="410"/>
      <c r="AF409" s="410"/>
      <c r="AG409" s="410"/>
      <c r="AH409" s="410"/>
      <c r="AI409" s="410"/>
      <c r="AJ409" s="410"/>
      <c r="AK409" s="410"/>
      <c r="AL409" s="410"/>
      <c r="AM409" s="296">
        <f>SUM(Y409:AL409)</f>
        <v>0</v>
      </c>
    </row>
    <row r="410" spans="1:39" outlineLevel="1">
      <c r="A410" s="532"/>
      <c r="B410" s="431" t="s">
        <v>308</v>
      </c>
      <c r="C410" s="291" t="s">
        <v>163</v>
      </c>
      <c r="D410" s="295"/>
      <c r="E410" s="295"/>
      <c r="F410" s="295"/>
      <c r="G410" s="295"/>
      <c r="H410" s="295"/>
      <c r="I410" s="295"/>
      <c r="J410" s="295"/>
      <c r="K410" s="295"/>
      <c r="L410" s="295"/>
      <c r="M410" s="295"/>
      <c r="N410" s="468"/>
      <c r="O410" s="295"/>
      <c r="P410" s="295"/>
      <c r="Q410" s="295"/>
      <c r="R410" s="295"/>
      <c r="S410" s="295"/>
      <c r="T410" s="295"/>
      <c r="U410" s="295"/>
      <c r="V410" s="295"/>
      <c r="W410" s="295"/>
      <c r="X410" s="295"/>
      <c r="Y410" s="411">
        <f>Y409</f>
        <v>0</v>
      </c>
      <c r="Z410" s="411">
        <f t="shared" ref="Z410" si="1106">Z409</f>
        <v>0</v>
      </c>
      <c r="AA410" s="411">
        <f t="shared" ref="AA410" si="1107">AA409</f>
        <v>0</v>
      </c>
      <c r="AB410" s="411">
        <f t="shared" ref="AB410" si="1108">AB409</f>
        <v>0</v>
      </c>
      <c r="AC410" s="411">
        <f t="shared" ref="AC410" si="1109">AC409</f>
        <v>0</v>
      </c>
      <c r="AD410" s="411">
        <f t="shared" ref="AD410" si="1110">AD409</f>
        <v>0</v>
      </c>
      <c r="AE410" s="411">
        <f t="shared" ref="AE410" si="1111">AE409</f>
        <v>0</v>
      </c>
      <c r="AF410" s="411">
        <f t="shared" ref="AF410" si="1112">AF409</f>
        <v>0</v>
      </c>
      <c r="AG410" s="411">
        <f t="shared" ref="AG410" si="1113">AG409</f>
        <v>0</v>
      </c>
      <c r="AH410" s="411">
        <f t="shared" ref="AH410" si="1114">AH409</f>
        <v>0</v>
      </c>
      <c r="AI410" s="411">
        <f t="shared" ref="AI410" si="1115">AI409</f>
        <v>0</v>
      </c>
      <c r="AJ410" s="411">
        <f t="shared" ref="AJ410" si="1116">AJ409</f>
        <v>0</v>
      </c>
      <c r="AK410" s="411">
        <f t="shared" ref="AK410" si="1117">AK409</f>
        <v>0</v>
      </c>
      <c r="AL410" s="411">
        <f t="shared" ref="AL410" si="1118">AL409</f>
        <v>0</v>
      </c>
      <c r="AM410" s="297"/>
    </row>
    <row r="411" spans="1:39" ht="15.75" outlineLevel="1">
      <c r="A411" s="532"/>
      <c r="B411" s="525"/>
      <c r="C411" s="299"/>
      <c r="D411" s="299"/>
      <c r="E411" s="299"/>
      <c r="F411" s="299"/>
      <c r="G411" s="299"/>
      <c r="H411" s="299"/>
      <c r="I411" s="299"/>
      <c r="J411" s="299"/>
      <c r="K411" s="299"/>
      <c r="L411" s="299"/>
      <c r="M411" s="299"/>
      <c r="N411" s="300"/>
      <c r="O411" s="299"/>
      <c r="P411" s="299"/>
      <c r="Q411" s="299"/>
      <c r="R411" s="299"/>
      <c r="S411" s="299"/>
      <c r="T411" s="299"/>
      <c r="U411" s="299"/>
      <c r="V411" s="299"/>
      <c r="W411" s="299"/>
      <c r="X411" s="299"/>
      <c r="Y411" s="412"/>
      <c r="Z411" s="413"/>
      <c r="AA411" s="413"/>
      <c r="AB411" s="413"/>
      <c r="AC411" s="413"/>
      <c r="AD411" s="413"/>
      <c r="AE411" s="413"/>
      <c r="AF411" s="413"/>
      <c r="AG411" s="413"/>
      <c r="AH411" s="413"/>
      <c r="AI411" s="413"/>
      <c r="AJ411" s="413"/>
      <c r="AK411" s="413"/>
      <c r="AL411" s="413"/>
      <c r="AM411" s="302"/>
    </row>
    <row r="412" spans="1:39" outlineLevel="1">
      <c r="A412" s="532">
        <v>2</v>
      </c>
      <c r="B412" s="428" t="s">
        <v>96</v>
      </c>
      <c r="C412" s="291" t="s">
        <v>25</v>
      </c>
      <c r="D412" s="295"/>
      <c r="E412" s="295"/>
      <c r="F412" s="295"/>
      <c r="G412" s="295"/>
      <c r="H412" s="295"/>
      <c r="I412" s="295"/>
      <c r="J412" s="295"/>
      <c r="K412" s="295"/>
      <c r="L412" s="295"/>
      <c r="M412" s="295"/>
      <c r="N412" s="291"/>
      <c r="O412" s="295"/>
      <c r="P412" s="295"/>
      <c r="Q412" s="295"/>
      <c r="R412" s="295"/>
      <c r="S412" s="295"/>
      <c r="T412" s="295"/>
      <c r="U412" s="295"/>
      <c r="V412" s="295"/>
      <c r="W412" s="295"/>
      <c r="X412" s="295"/>
      <c r="Y412" s="410"/>
      <c r="Z412" s="410"/>
      <c r="AA412" s="410"/>
      <c r="AB412" s="410"/>
      <c r="AC412" s="410"/>
      <c r="AD412" s="410"/>
      <c r="AE412" s="410"/>
      <c r="AF412" s="410"/>
      <c r="AG412" s="410"/>
      <c r="AH412" s="410"/>
      <c r="AI412" s="410"/>
      <c r="AJ412" s="410"/>
      <c r="AK412" s="410"/>
      <c r="AL412" s="410"/>
      <c r="AM412" s="296">
        <f>SUM(Y412:AL412)</f>
        <v>0</v>
      </c>
    </row>
    <row r="413" spans="1:39" outlineLevel="1">
      <c r="A413" s="532"/>
      <c r="B413" s="431" t="s">
        <v>308</v>
      </c>
      <c r="C413" s="291" t="s">
        <v>163</v>
      </c>
      <c r="D413" s="295"/>
      <c r="E413" s="295"/>
      <c r="F413" s="295"/>
      <c r="G413" s="295"/>
      <c r="H413" s="295"/>
      <c r="I413" s="295"/>
      <c r="J413" s="295"/>
      <c r="K413" s="295"/>
      <c r="L413" s="295"/>
      <c r="M413" s="295"/>
      <c r="N413" s="468"/>
      <c r="O413" s="295"/>
      <c r="P413" s="295"/>
      <c r="Q413" s="295"/>
      <c r="R413" s="295"/>
      <c r="S413" s="295"/>
      <c r="T413" s="295"/>
      <c r="U413" s="295"/>
      <c r="V413" s="295"/>
      <c r="W413" s="295"/>
      <c r="X413" s="295"/>
      <c r="Y413" s="411">
        <f>Y412</f>
        <v>0</v>
      </c>
      <c r="Z413" s="411">
        <f t="shared" ref="Z413" si="1119">Z412</f>
        <v>0</v>
      </c>
      <c r="AA413" s="411">
        <f t="shared" ref="AA413" si="1120">AA412</f>
        <v>0</v>
      </c>
      <c r="AB413" s="411">
        <f t="shared" ref="AB413" si="1121">AB412</f>
        <v>0</v>
      </c>
      <c r="AC413" s="411">
        <f t="shared" ref="AC413" si="1122">AC412</f>
        <v>0</v>
      </c>
      <c r="AD413" s="411">
        <f t="shared" ref="AD413" si="1123">AD412</f>
        <v>0</v>
      </c>
      <c r="AE413" s="411">
        <f t="shared" ref="AE413" si="1124">AE412</f>
        <v>0</v>
      </c>
      <c r="AF413" s="411">
        <f t="shared" ref="AF413" si="1125">AF412</f>
        <v>0</v>
      </c>
      <c r="AG413" s="411">
        <f t="shared" ref="AG413" si="1126">AG412</f>
        <v>0</v>
      </c>
      <c r="AH413" s="411">
        <f t="shared" ref="AH413" si="1127">AH412</f>
        <v>0</v>
      </c>
      <c r="AI413" s="411">
        <f t="shared" ref="AI413" si="1128">AI412</f>
        <v>0</v>
      </c>
      <c r="AJ413" s="411">
        <f t="shared" ref="AJ413" si="1129">AJ412</f>
        <v>0</v>
      </c>
      <c r="AK413" s="411">
        <f t="shared" ref="AK413" si="1130">AK412</f>
        <v>0</v>
      </c>
      <c r="AL413" s="411">
        <f t="shared" ref="AL413" si="1131">AL412</f>
        <v>0</v>
      </c>
      <c r="AM413" s="297"/>
    </row>
    <row r="414" spans="1:39" ht="15.75" outlineLevel="1">
      <c r="A414" s="532"/>
      <c r="B414" s="525"/>
      <c r="C414" s="299"/>
      <c r="D414" s="304"/>
      <c r="E414" s="304"/>
      <c r="F414" s="304"/>
      <c r="G414" s="304"/>
      <c r="H414" s="304"/>
      <c r="I414" s="304"/>
      <c r="J414" s="304"/>
      <c r="K414" s="304"/>
      <c r="L414" s="304"/>
      <c r="M414" s="304"/>
      <c r="N414" s="300"/>
      <c r="O414" s="304"/>
      <c r="P414" s="304"/>
      <c r="Q414" s="304"/>
      <c r="R414" s="304"/>
      <c r="S414" s="304"/>
      <c r="T414" s="304"/>
      <c r="U414" s="304"/>
      <c r="V414" s="304"/>
      <c r="W414" s="304"/>
      <c r="X414" s="304"/>
      <c r="Y414" s="412"/>
      <c r="Z414" s="413"/>
      <c r="AA414" s="413"/>
      <c r="AB414" s="413"/>
      <c r="AC414" s="413"/>
      <c r="AD414" s="413"/>
      <c r="AE414" s="413"/>
      <c r="AF414" s="413"/>
      <c r="AG414" s="413"/>
      <c r="AH414" s="413"/>
      <c r="AI414" s="413"/>
      <c r="AJ414" s="413"/>
      <c r="AK414" s="413"/>
      <c r="AL414" s="413"/>
      <c r="AM414" s="302"/>
    </row>
    <row r="415" spans="1:39" outlineLevel="1">
      <c r="A415" s="532">
        <v>3</v>
      </c>
      <c r="B415" s="428" t="s">
        <v>97</v>
      </c>
      <c r="C415" s="291" t="s">
        <v>25</v>
      </c>
      <c r="D415" s="295"/>
      <c r="E415" s="295"/>
      <c r="F415" s="295"/>
      <c r="G415" s="295"/>
      <c r="H415" s="295"/>
      <c r="I415" s="295"/>
      <c r="J415" s="295"/>
      <c r="K415" s="295"/>
      <c r="L415" s="295"/>
      <c r="M415" s="295"/>
      <c r="N415" s="291"/>
      <c r="O415" s="295"/>
      <c r="P415" s="295"/>
      <c r="Q415" s="295"/>
      <c r="R415" s="295"/>
      <c r="S415" s="295"/>
      <c r="T415" s="295"/>
      <c r="U415" s="295"/>
      <c r="V415" s="295"/>
      <c r="W415" s="295"/>
      <c r="X415" s="295"/>
      <c r="Y415" s="410"/>
      <c r="Z415" s="410"/>
      <c r="AA415" s="410"/>
      <c r="AB415" s="410"/>
      <c r="AC415" s="410"/>
      <c r="AD415" s="410"/>
      <c r="AE415" s="410"/>
      <c r="AF415" s="410"/>
      <c r="AG415" s="410"/>
      <c r="AH415" s="410"/>
      <c r="AI415" s="410"/>
      <c r="AJ415" s="410"/>
      <c r="AK415" s="410"/>
      <c r="AL415" s="410"/>
      <c r="AM415" s="296">
        <f>SUM(Y415:AL415)</f>
        <v>0</v>
      </c>
    </row>
    <row r="416" spans="1:39" outlineLevel="1">
      <c r="A416" s="532"/>
      <c r="B416" s="431" t="s">
        <v>308</v>
      </c>
      <c r="C416" s="291" t="s">
        <v>163</v>
      </c>
      <c r="D416" s="295"/>
      <c r="E416" s="295"/>
      <c r="F416" s="295"/>
      <c r="G416" s="295"/>
      <c r="H416" s="295"/>
      <c r="I416" s="295"/>
      <c r="J416" s="295"/>
      <c r="K416" s="295"/>
      <c r="L416" s="295"/>
      <c r="M416" s="295"/>
      <c r="N416" s="468"/>
      <c r="O416" s="295"/>
      <c r="P416" s="295"/>
      <c r="Q416" s="295"/>
      <c r="R416" s="295"/>
      <c r="S416" s="295"/>
      <c r="T416" s="295"/>
      <c r="U416" s="295"/>
      <c r="V416" s="295"/>
      <c r="W416" s="295"/>
      <c r="X416" s="295"/>
      <c r="Y416" s="411">
        <f>Y415</f>
        <v>0</v>
      </c>
      <c r="Z416" s="411">
        <f t="shared" ref="Z416" si="1132">Z415</f>
        <v>0</v>
      </c>
      <c r="AA416" s="411">
        <f t="shared" ref="AA416" si="1133">AA415</f>
        <v>0</v>
      </c>
      <c r="AB416" s="411">
        <f t="shared" ref="AB416" si="1134">AB415</f>
        <v>0</v>
      </c>
      <c r="AC416" s="411">
        <f t="shared" ref="AC416" si="1135">AC415</f>
        <v>0</v>
      </c>
      <c r="AD416" s="411">
        <f t="shared" ref="AD416" si="1136">AD415</f>
        <v>0</v>
      </c>
      <c r="AE416" s="411">
        <f t="shared" ref="AE416" si="1137">AE415</f>
        <v>0</v>
      </c>
      <c r="AF416" s="411">
        <f t="shared" ref="AF416" si="1138">AF415</f>
        <v>0</v>
      </c>
      <c r="AG416" s="411">
        <f t="shared" ref="AG416" si="1139">AG415</f>
        <v>0</v>
      </c>
      <c r="AH416" s="411">
        <f t="shared" ref="AH416" si="1140">AH415</f>
        <v>0</v>
      </c>
      <c r="AI416" s="411">
        <f t="shared" ref="AI416" si="1141">AI415</f>
        <v>0</v>
      </c>
      <c r="AJ416" s="411">
        <f t="shared" ref="AJ416" si="1142">AJ415</f>
        <v>0</v>
      </c>
      <c r="AK416" s="411">
        <f t="shared" ref="AK416" si="1143">AK415</f>
        <v>0</v>
      </c>
      <c r="AL416" s="411">
        <f t="shared" ref="AL416" si="1144">AL415</f>
        <v>0</v>
      </c>
      <c r="AM416" s="297"/>
    </row>
    <row r="417" spans="1:39" outlineLevel="1">
      <c r="A417" s="532"/>
      <c r="B417" s="431"/>
      <c r="C417" s="305"/>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12"/>
      <c r="Z417" s="412"/>
      <c r="AA417" s="412"/>
      <c r="AB417" s="412"/>
      <c r="AC417" s="412"/>
      <c r="AD417" s="412"/>
      <c r="AE417" s="412"/>
      <c r="AF417" s="412"/>
      <c r="AG417" s="412"/>
      <c r="AH417" s="412"/>
      <c r="AI417" s="412"/>
      <c r="AJ417" s="412"/>
      <c r="AK417" s="412"/>
      <c r="AL417" s="412"/>
      <c r="AM417" s="306"/>
    </row>
    <row r="418" spans="1:39" outlineLevel="1">
      <c r="A418" s="532">
        <v>4</v>
      </c>
      <c r="B418" s="520" t="s">
        <v>678</v>
      </c>
      <c r="C418" s="291" t="s">
        <v>25</v>
      </c>
      <c r="D418" s="295"/>
      <c r="E418" s="295"/>
      <c r="F418" s="295"/>
      <c r="G418" s="295"/>
      <c r="H418" s="295"/>
      <c r="I418" s="295"/>
      <c r="J418" s="295"/>
      <c r="K418" s="295"/>
      <c r="L418" s="295"/>
      <c r="M418" s="295"/>
      <c r="N418" s="291"/>
      <c r="O418" s="295"/>
      <c r="P418" s="295"/>
      <c r="Q418" s="295"/>
      <c r="R418" s="295"/>
      <c r="S418" s="295"/>
      <c r="T418" s="295"/>
      <c r="U418" s="295"/>
      <c r="V418" s="295"/>
      <c r="W418" s="295"/>
      <c r="X418" s="295"/>
      <c r="Y418" s="410"/>
      <c r="Z418" s="410"/>
      <c r="AA418" s="410"/>
      <c r="AB418" s="410"/>
      <c r="AC418" s="410"/>
      <c r="AD418" s="410"/>
      <c r="AE418" s="410"/>
      <c r="AF418" s="410"/>
      <c r="AG418" s="410"/>
      <c r="AH418" s="410"/>
      <c r="AI418" s="410"/>
      <c r="AJ418" s="410"/>
      <c r="AK418" s="410"/>
      <c r="AL418" s="410"/>
      <c r="AM418" s="296">
        <f>SUM(Y418:AL418)</f>
        <v>0</v>
      </c>
    </row>
    <row r="419" spans="1:39" outlineLevel="1">
      <c r="A419" s="532"/>
      <c r="B419" s="431" t="s">
        <v>308</v>
      </c>
      <c r="C419" s="291" t="s">
        <v>163</v>
      </c>
      <c r="D419" s="295"/>
      <c r="E419" s="295"/>
      <c r="F419" s="295"/>
      <c r="G419" s="295"/>
      <c r="H419" s="295"/>
      <c r="I419" s="295"/>
      <c r="J419" s="295"/>
      <c r="K419" s="295"/>
      <c r="L419" s="295"/>
      <c r="M419" s="295"/>
      <c r="N419" s="468"/>
      <c r="O419" s="295"/>
      <c r="P419" s="295"/>
      <c r="Q419" s="295"/>
      <c r="R419" s="295"/>
      <c r="S419" s="295"/>
      <c r="T419" s="295"/>
      <c r="U419" s="295"/>
      <c r="V419" s="295"/>
      <c r="W419" s="295"/>
      <c r="X419" s="295"/>
      <c r="Y419" s="411">
        <f>Y418</f>
        <v>0</v>
      </c>
      <c r="Z419" s="411">
        <f t="shared" ref="Z419" si="1145">Z418</f>
        <v>0</v>
      </c>
      <c r="AA419" s="411">
        <f t="shared" ref="AA419" si="1146">AA418</f>
        <v>0</v>
      </c>
      <c r="AB419" s="411">
        <f t="shared" ref="AB419" si="1147">AB418</f>
        <v>0</v>
      </c>
      <c r="AC419" s="411">
        <f t="shared" ref="AC419" si="1148">AC418</f>
        <v>0</v>
      </c>
      <c r="AD419" s="411">
        <f t="shared" ref="AD419" si="1149">AD418</f>
        <v>0</v>
      </c>
      <c r="AE419" s="411">
        <f t="shared" ref="AE419" si="1150">AE418</f>
        <v>0</v>
      </c>
      <c r="AF419" s="411">
        <f t="shared" ref="AF419" si="1151">AF418</f>
        <v>0</v>
      </c>
      <c r="AG419" s="411">
        <f t="shared" ref="AG419" si="1152">AG418</f>
        <v>0</v>
      </c>
      <c r="AH419" s="411">
        <f t="shared" ref="AH419" si="1153">AH418</f>
        <v>0</v>
      </c>
      <c r="AI419" s="411">
        <f t="shared" ref="AI419" si="1154">AI418</f>
        <v>0</v>
      </c>
      <c r="AJ419" s="411">
        <f t="shared" ref="AJ419" si="1155">AJ418</f>
        <v>0</v>
      </c>
      <c r="AK419" s="411">
        <f t="shared" ref="AK419" si="1156">AK418</f>
        <v>0</v>
      </c>
      <c r="AL419" s="411">
        <f t="shared" ref="AL419" si="1157">AL418</f>
        <v>0</v>
      </c>
      <c r="AM419" s="297"/>
    </row>
    <row r="420" spans="1:39" outlineLevel="1">
      <c r="A420" s="532"/>
      <c r="B420" s="431"/>
      <c r="C420" s="305"/>
      <c r="D420" s="304"/>
      <c r="E420" s="304"/>
      <c r="F420" s="304"/>
      <c r="G420" s="304"/>
      <c r="H420" s="304"/>
      <c r="I420" s="304"/>
      <c r="J420" s="304"/>
      <c r="K420" s="304"/>
      <c r="L420" s="304"/>
      <c r="M420" s="304"/>
      <c r="N420" s="291"/>
      <c r="O420" s="304"/>
      <c r="P420" s="304"/>
      <c r="Q420" s="304"/>
      <c r="R420" s="304"/>
      <c r="S420" s="304"/>
      <c r="T420" s="304"/>
      <c r="U420" s="304"/>
      <c r="V420" s="304"/>
      <c r="W420" s="304"/>
      <c r="X420" s="304"/>
      <c r="Y420" s="412"/>
      <c r="Z420" s="412"/>
      <c r="AA420" s="412"/>
      <c r="AB420" s="412"/>
      <c r="AC420" s="412"/>
      <c r="AD420" s="412"/>
      <c r="AE420" s="412"/>
      <c r="AF420" s="412"/>
      <c r="AG420" s="412"/>
      <c r="AH420" s="412"/>
      <c r="AI420" s="412"/>
      <c r="AJ420" s="412"/>
      <c r="AK420" s="412"/>
      <c r="AL420" s="412"/>
      <c r="AM420" s="306"/>
    </row>
    <row r="421" spans="1:39" ht="30" outlineLevel="1">
      <c r="A421" s="532">
        <v>5</v>
      </c>
      <c r="B421" s="428" t="s">
        <v>98</v>
      </c>
      <c r="C421" s="291" t="s">
        <v>25</v>
      </c>
      <c r="D421" s="295"/>
      <c r="E421" s="295"/>
      <c r="F421" s="295"/>
      <c r="G421" s="295"/>
      <c r="H421" s="295"/>
      <c r="I421" s="295"/>
      <c r="J421" s="295"/>
      <c r="K421" s="295"/>
      <c r="L421" s="295"/>
      <c r="M421" s="295"/>
      <c r="N421" s="291"/>
      <c r="O421" s="295"/>
      <c r="P421" s="295"/>
      <c r="Q421" s="295"/>
      <c r="R421" s="295"/>
      <c r="S421" s="295"/>
      <c r="T421" s="295"/>
      <c r="U421" s="295"/>
      <c r="V421" s="295"/>
      <c r="W421" s="295"/>
      <c r="X421" s="295"/>
      <c r="Y421" s="410"/>
      <c r="Z421" s="410"/>
      <c r="AA421" s="410"/>
      <c r="AB421" s="410"/>
      <c r="AC421" s="410"/>
      <c r="AD421" s="410"/>
      <c r="AE421" s="410"/>
      <c r="AF421" s="410"/>
      <c r="AG421" s="410"/>
      <c r="AH421" s="410"/>
      <c r="AI421" s="410"/>
      <c r="AJ421" s="410"/>
      <c r="AK421" s="410"/>
      <c r="AL421" s="410"/>
      <c r="AM421" s="296">
        <f>SUM(Y421:AL421)</f>
        <v>0</v>
      </c>
    </row>
    <row r="422" spans="1:39" outlineLevel="1">
      <c r="A422" s="532"/>
      <c r="B422" s="431" t="s">
        <v>308</v>
      </c>
      <c r="C422" s="291" t="s">
        <v>163</v>
      </c>
      <c r="D422" s="295"/>
      <c r="E422" s="295"/>
      <c r="F422" s="295"/>
      <c r="G422" s="295"/>
      <c r="H422" s="295"/>
      <c r="I422" s="295"/>
      <c r="J422" s="295"/>
      <c r="K422" s="295"/>
      <c r="L422" s="295"/>
      <c r="M422" s="295"/>
      <c r="N422" s="468"/>
      <c r="O422" s="295"/>
      <c r="P422" s="295"/>
      <c r="Q422" s="295"/>
      <c r="R422" s="295"/>
      <c r="S422" s="295"/>
      <c r="T422" s="295"/>
      <c r="U422" s="295"/>
      <c r="V422" s="295"/>
      <c r="W422" s="295"/>
      <c r="X422" s="295"/>
      <c r="Y422" s="411">
        <f>Y421</f>
        <v>0</v>
      </c>
      <c r="Z422" s="411">
        <f t="shared" ref="Z422" si="1158">Z421</f>
        <v>0</v>
      </c>
      <c r="AA422" s="411">
        <f t="shared" ref="AA422" si="1159">AA421</f>
        <v>0</v>
      </c>
      <c r="AB422" s="411">
        <f t="shared" ref="AB422" si="1160">AB421</f>
        <v>0</v>
      </c>
      <c r="AC422" s="411">
        <f t="shared" ref="AC422" si="1161">AC421</f>
        <v>0</v>
      </c>
      <c r="AD422" s="411">
        <f t="shared" ref="AD422" si="1162">AD421</f>
        <v>0</v>
      </c>
      <c r="AE422" s="411">
        <f t="shared" ref="AE422" si="1163">AE421</f>
        <v>0</v>
      </c>
      <c r="AF422" s="411">
        <f t="shared" ref="AF422" si="1164">AF421</f>
        <v>0</v>
      </c>
      <c r="AG422" s="411">
        <f t="shared" ref="AG422" si="1165">AG421</f>
        <v>0</v>
      </c>
      <c r="AH422" s="411">
        <f t="shared" ref="AH422" si="1166">AH421</f>
        <v>0</v>
      </c>
      <c r="AI422" s="411">
        <f t="shared" ref="AI422" si="1167">AI421</f>
        <v>0</v>
      </c>
      <c r="AJ422" s="411">
        <f t="shared" ref="AJ422" si="1168">AJ421</f>
        <v>0</v>
      </c>
      <c r="AK422" s="411">
        <f t="shared" ref="AK422" si="1169">AK421</f>
        <v>0</v>
      </c>
      <c r="AL422" s="411">
        <f t="shared" ref="AL422" si="1170">AL421</f>
        <v>0</v>
      </c>
      <c r="AM422" s="297"/>
    </row>
    <row r="423" spans="1:39" outlineLevel="1">
      <c r="A423" s="532"/>
      <c r="B423" s="431"/>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22"/>
      <c r="Z423" s="423"/>
      <c r="AA423" s="423"/>
      <c r="AB423" s="423"/>
      <c r="AC423" s="423"/>
      <c r="AD423" s="423"/>
      <c r="AE423" s="423"/>
      <c r="AF423" s="423"/>
      <c r="AG423" s="423"/>
      <c r="AH423" s="423"/>
      <c r="AI423" s="423"/>
      <c r="AJ423" s="423"/>
      <c r="AK423" s="423"/>
      <c r="AL423" s="423"/>
      <c r="AM423" s="297"/>
    </row>
    <row r="424" spans="1:39" ht="15.75" outlineLevel="1">
      <c r="A424" s="532"/>
      <c r="B424" s="514" t="s">
        <v>497</v>
      </c>
      <c r="C424" s="289"/>
      <c r="D424" s="289"/>
      <c r="E424" s="289"/>
      <c r="F424" s="289"/>
      <c r="G424" s="289"/>
      <c r="H424" s="289"/>
      <c r="I424" s="289"/>
      <c r="J424" s="289"/>
      <c r="K424" s="289"/>
      <c r="L424" s="289"/>
      <c r="M424" s="289"/>
      <c r="N424" s="290"/>
      <c r="O424" s="289"/>
      <c r="P424" s="289"/>
      <c r="Q424" s="289"/>
      <c r="R424" s="289"/>
      <c r="S424" s="289"/>
      <c r="T424" s="289"/>
      <c r="U424" s="289"/>
      <c r="V424" s="289"/>
      <c r="W424" s="289"/>
      <c r="X424" s="289"/>
      <c r="Y424" s="414"/>
      <c r="Z424" s="414"/>
      <c r="AA424" s="414"/>
      <c r="AB424" s="414"/>
      <c r="AC424" s="414"/>
      <c r="AD424" s="414"/>
      <c r="AE424" s="414"/>
      <c r="AF424" s="414"/>
      <c r="AG424" s="414"/>
      <c r="AH424" s="414"/>
      <c r="AI424" s="414"/>
      <c r="AJ424" s="414"/>
      <c r="AK424" s="414"/>
      <c r="AL424" s="414"/>
      <c r="AM424" s="292"/>
    </row>
    <row r="425" spans="1:39" outlineLevel="1">
      <c r="A425" s="532">
        <v>6</v>
      </c>
      <c r="B425" s="428" t="s">
        <v>99</v>
      </c>
      <c r="C425" s="291" t="s">
        <v>25</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415"/>
      <c r="Z425" s="410"/>
      <c r="AA425" s="410"/>
      <c r="AB425" s="410"/>
      <c r="AC425" s="410"/>
      <c r="AD425" s="410"/>
      <c r="AE425" s="410"/>
      <c r="AF425" s="415"/>
      <c r="AG425" s="415"/>
      <c r="AH425" s="415"/>
      <c r="AI425" s="415"/>
      <c r="AJ425" s="415"/>
      <c r="AK425" s="415"/>
      <c r="AL425" s="415"/>
      <c r="AM425" s="296">
        <f>SUM(Y425:AL425)</f>
        <v>0</v>
      </c>
    </row>
    <row r="426" spans="1:39" outlineLevel="1">
      <c r="A426" s="532"/>
      <c r="B426" s="431" t="s">
        <v>308</v>
      </c>
      <c r="C426" s="291" t="s">
        <v>163</v>
      </c>
      <c r="D426" s="295"/>
      <c r="E426" s="295"/>
      <c r="F426" s="295"/>
      <c r="G426" s="295"/>
      <c r="H426" s="295"/>
      <c r="I426" s="295"/>
      <c r="J426" s="295"/>
      <c r="K426" s="295"/>
      <c r="L426" s="295"/>
      <c r="M426" s="295"/>
      <c r="N426" s="295">
        <f>N425</f>
        <v>12</v>
      </c>
      <c r="O426" s="295"/>
      <c r="P426" s="295"/>
      <c r="Q426" s="295"/>
      <c r="R426" s="295"/>
      <c r="S426" s="295"/>
      <c r="T426" s="295"/>
      <c r="U426" s="295"/>
      <c r="V426" s="295"/>
      <c r="W426" s="295"/>
      <c r="X426" s="295"/>
      <c r="Y426" s="411">
        <f>Y425</f>
        <v>0</v>
      </c>
      <c r="Z426" s="411">
        <f t="shared" ref="Z426" si="1171">Z425</f>
        <v>0</v>
      </c>
      <c r="AA426" s="411">
        <f t="shared" ref="AA426" si="1172">AA425</f>
        <v>0</v>
      </c>
      <c r="AB426" s="411">
        <f t="shared" ref="AB426" si="1173">AB425</f>
        <v>0</v>
      </c>
      <c r="AC426" s="411">
        <f t="shared" ref="AC426" si="1174">AC425</f>
        <v>0</v>
      </c>
      <c r="AD426" s="411">
        <f t="shared" ref="AD426" si="1175">AD425</f>
        <v>0</v>
      </c>
      <c r="AE426" s="411">
        <f t="shared" ref="AE426" si="1176">AE425</f>
        <v>0</v>
      </c>
      <c r="AF426" s="411">
        <f t="shared" ref="AF426" si="1177">AF425</f>
        <v>0</v>
      </c>
      <c r="AG426" s="411">
        <f t="shared" ref="AG426" si="1178">AG425</f>
        <v>0</v>
      </c>
      <c r="AH426" s="411">
        <f t="shared" ref="AH426" si="1179">AH425</f>
        <v>0</v>
      </c>
      <c r="AI426" s="411">
        <f t="shared" ref="AI426" si="1180">AI425</f>
        <v>0</v>
      </c>
      <c r="AJ426" s="411">
        <f t="shared" ref="AJ426" si="1181">AJ425</f>
        <v>0</v>
      </c>
      <c r="AK426" s="411">
        <f t="shared" ref="AK426" si="1182">AK425</f>
        <v>0</v>
      </c>
      <c r="AL426" s="411">
        <f t="shared" ref="AL426" si="1183">AL425</f>
        <v>0</v>
      </c>
      <c r="AM426" s="311"/>
    </row>
    <row r="427" spans="1:39" outlineLevel="1">
      <c r="A427" s="532"/>
      <c r="B427" s="526"/>
      <c r="C427" s="312"/>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16"/>
      <c r="Z427" s="416"/>
      <c r="AA427" s="416"/>
      <c r="AB427" s="416"/>
      <c r="AC427" s="416"/>
      <c r="AD427" s="416"/>
      <c r="AE427" s="416"/>
      <c r="AF427" s="416"/>
      <c r="AG427" s="416"/>
      <c r="AH427" s="416"/>
      <c r="AI427" s="416"/>
      <c r="AJ427" s="416"/>
      <c r="AK427" s="416"/>
      <c r="AL427" s="416"/>
      <c r="AM427" s="313"/>
    </row>
    <row r="428" spans="1:39" ht="30" outlineLevel="1">
      <c r="A428" s="532">
        <v>7</v>
      </c>
      <c r="B428" s="428" t="s">
        <v>100</v>
      </c>
      <c r="C428" s="291" t="s">
        <v>25</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415"/>
      <c r="Z428" s="410"/>
      <c r="AA428" s="410"/>
      <c r="AB428" s="410"/>
      <c r="AC428" s="410"/>
      <c r="AD428" s="410"/>
      <c r="AE428" s="410"/>
      <c r="AF428" s="415"/>
      <c r="AG428" s="415"/>
      <c r="AH428" s="415"/>
      <c r="AI428" s="415"/>
      <c r="AJ428" s="415"/>
      <c r="AK428" s="415"/>
      <c r="AL428" s="415"/>
      <c r="AM428" s="296">
        <f>SUM(Y428:AL428)</f>
        <v>0</v>
      </c>
    </row>
    <row r="429" spans="1:39" outlineLevel="1">
      <c r="A429" s="532"/>
      <c r="B429" s="431" t="s">
        <v>308</v>
      </c>
      <c r="C429" s="291" t="s">
        <v>163</v>
      </c>
      <c r="D429" s="295"/>
      <c r="E429" s="295"/>
      <c r="F429" s="295"/>
      <c r="G429" s="295"/>
      <c r="H429" s="295"/>
      <c r="I429" s="295"/>
      <c r="J429" s="295"/>
      <c r="K429" s="295"/>
      <c r="L429" s="295"/>
      <c r="M429" s="295"/>
      <c r="N429" s="295">
        <f>N428</f>
        <v>12</v>
      </c>
      <c r="O429" s="295"/>
      <c r="P429" s="295"/>
      <c r="Q429" s="295"/>
      <c r="R429" s="295"/>
      <c r="S429" s="295"/>
      <c r="T429" s="295"/>
      <c r="U429" s="295"/>
      <c r="V429" s="295"/>
      <c r="W429" s="295"/>
      <c r="X429" s="295"/>
      <c r="Y429" s="411">
        <f>Y428</f>
        <v>0</v>
      </c>
      <c r="Z429" s="411">
        <f t="shared" ref="Z429" si="1184">Z428</f>
        <v>0</v>
      </c>
      <c r="AA429" s="411">
        <f t="shared" ref="AA429" si="1185">AA428</f>
        <v>0</v>
      </c>
      <c r="AB429" s="411">
        <f t="shared" ref="AB429" si="1186">AB428</f>
        <v>0</v>
      </c>
      <c r="AC429" s="411">
        <f t="shared" ref="AC429" si="1187">AC428</f>
        <v>0</v>
      </c>
      <c r="AD429" s="411">
        <f t="shared" ref="AD429" si="1188">AD428</f>
        <v>0</v>
      </c>
      <c r="AE429" s="411">
        <f t="shared" ref="AE429" si="1189">AE428</f>
        <v>0</v>
      </c>
      <c r="AF429" s="411">
        <f t="shared" ref="AF429" si="1190">AF428</f>
        <v>0</v>
      </c>
      <c r="AG429" s="411">
        <f t="shared" ref="AG429" si="1191">AG428</f>
        <v>0</v>
      </c>
      <c r="AH429" s="411">
        <f t="shared" ref="AH429" si="1192">AH428</f>
        <v>0</v>
      </c>
      <c r="AI429" s="411">
        <f t="shared" ref="AI429" si="1193">AI428</f>
        <v>0</v>
      </c>
      <c r="AJ429" s="411">
        <f t="shared" ref="AJ429" si="1194">AJ428</f>
        <v>0</v>
      </c>
      <c r="AK429" s="411">
        <f t="shared" ref="AK429" si="1195">AK428</f>
        <v>0</v>
      </c>
      <c r="AL429" s="411">
        <f t="shared" ref="AL429" si="1196">AL428</f>
        <v>0</v>
      </c>
      <c r="AM429" s="311"/>
    </row>
    <row r="430" spans="1:39" outlineLevel="1">
      <c r="A430" s="532"/>
      <c r="B430" s="527"/>
      <c r="C430" s="312"/>
      <c r="D430" s="291"/>
      <c r="E430" s="291"/>
      <c r="F430" s="291"/>
      <c r="G430" s="291"/>
      <c r="H430" s="291"/>
      <c r="I430" s="291"/>
      <c r="J430" s="291"/>
      <c r="K430" s="291"/>
      <c r="L430" s="291"/>
      <c r="M430" s="291"/>
      <c r="N430" s="291"/>
      <c r="O430" s="291"/>
      <c r="P430" s="291"/>
      <c r="Q430" s="291"/>
      <c r="R430" s="291"/>
      <c r="S430" s="291"/>
      <c r="T430" s="291"/>
      <c r="U430" s="291"/>
      <c r="V430" s="291"/>
      <c r="W430" s="291"/>
      <c r="X430" s="291"/>
      <c r="Y430" s="416"/>
      <c r="Z430" s="417"/>
      <c r="AA430" s="416"/>
      <c r="AB430" s="416"/>
      <c r="AC430" s="416"/>
      <c r="AD430" s="416"/>
      <c r="AE430" s="416"/>
      <c r="AF430" s="416"/>
      <c r="AG430" s="416"/>
      <c r="AH430" s="416"/>
      <c r="AI430" s="416"/>
      <c r="AJ430" s="416"/>
      <c r="AK430" s="416"/>
      <c r="AL430" s="416"/>
      <c r="AM430" s="313"/>
    </row>
    <row r="431" spans="1:39" ht="30" outlineLevel="1">
      <c r="A431" s="532">
        <v>8</v>
      </c>
      <c r="B431" s="428" t="s">
        <v>101</v>
      </c>
      <c r="C431" s="291" t="s">
        <v>25</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415"/>
      <c r="Z431" s="410"/>
      <c r="AA431" s="410"/>
      <c r="AB431" s="410"/>
      <c r="AC431" s="410"/>
      <c r="AD431" s="410"/>
      <c r="AE431" s="410"/>
      <c r="AF431" s="415"/>
      <c r="AG431" s="415"/>
      <c r="AH431" s="415"/>
      <c r="AI431" s="415"/>
      <c r="AJ431" s="415"/>
      <c r="AK431" s="415"/>
      <c r="AL431" s="415"/>
      <c r="AM431" s="296">
        <f>SUM(Y431:AL431)</f>
        <v>0</v>
      </c>
    </row>
    <row r="432" spans="1:39" outlineLevel="1">
      <c r="A432" s="532"/>
      <c r="B432" s="431" t="s">
        <v>308</v>
      </c>
      <c r="C432" s="291" t="s">
        <v>163</v>
      </c>
      <c r="D432" s="295"/>
      <c r="E432" s="295"/>
      <c r="F432" s="295"/>
      <c r="G432" s="295"/>
      <c r="H432" s="295"/>
      <c r="I432" s="295"/>
      <c r="J432" s="295"/>
      <c r="K432" s="295"/>
      <c r="L432" s="295"/>
      <c r="M432" s="295"/>
      <c r="N432" s="295">
        <f>N431</f>
        <v>12</v>
      </c>
      <c r="O432" s="295"/>
      <c r="P432" s="295"/>
      <c r="Q432" s="295"/>
      <c r="R432" s="295"/>
      <c r="S432" s="295"/>
      <c r="T432" s="295"/>
      <c r="U432" s="295"/>
      <c r="V432" s="295"/>
      <c r="W432" s="295"/>
      <c r="X432" s="295"/>
      <c r="Y432" s="411">
        <f>Y431</f>
        <v>0</v>
      </c>
      <c r="Z432" s="411">
        <f t="shared" ref="Z432" si="1197">Z431</f>
        <v>0</v>
      </c>
      <c r="AA432" s="411">
        <f t="shared" ref="AA432" si="1198">AA431</f>
        <v>0</v>
      </c>
      <c r="AB432" s="411">
        <f t="shared" ref="AB432" si="1199">AB431</f>
        <v>0</v>
      </c>
      <c r="AC432" s="411">
        <f t="shared" ref="AC432" si="1200">AC431</f>
        <v>0</v>
      </c>
      <c r="AD432" s="411">
        <f t="shared" ref="AD432" si="1201">AD431</f>
        <v>0</v>
      </c>
      <c r="AE432" s="411">
        <f t="shared" ref="AE432" si="1202">AE431</f>
        <v>0</v>
      </c>
      <c r="AF432" s="411">
        <f t="shared" ref="AF432" si="1203">AF431</f>
        <v>0</v>
      </c>
      <c r="AG432" s="411">
        <f t="shared" ref="AG432" si="1204">AG431</f>
        <v>0</v>
      </c>
      <c r="AH432" s="411">
        <f t="shared" ref="AH432" si="1205">AH431</f>
        <v>0</v>
      </c>
      <c r="AI432" s="411">
        <f t="shared" ref="AI432" si="1206">AI431</f>
        <v>0</v>
      </c>
      <c r="AJ432" s="411">
        <f t="shared" ref="AJ432" si="1207">AJ431</f>
        <v>0</v>
      </c>
      <c r="AK432" s="411">
        <f t="shared" ref="AK432" si="1208">AK431</f>
        <v>0</v>
      </c>
      <c r="AL432" s="411">
        <f t="shared" ref="AL432" si="1209">AL431</f>
        <v>0</v>
      </c>
      <c r="AM432" s="311"/>
    </row>
    <row r="433" spans="1:39" outlineLevel="1">
      <c r="A433" s="532"/>
      <c r="B433" s="527"/>
      <c r="C433" s="312"/>
      <c r="D433" s="316"/>
      <c r="E433" s="316"/>
      <c r="F433" s="316"/>
      <c r="G433" s="316"/>
      <c r="H433" s="316"/>
      <c r="I433" s="316"/>
      <c r="J433" s="316"/>
      <c r="K433" s="316"/>
      <c r="L433" s="316"/>
      <c r="M433" s="316"/>
      <c r="N433" s="291"/>
      <c r="O433" s="316"/>
      <c r="P433" s="316"/>
      <c r="Q433" s="316"/>
      <c r="R433" s="316"/>
      <c r="S433" s="316"/>
      <c r="T433" s="316"/>
      <c r="U433" s="316"/>
      <c r="V433" s="316"/>
      <c r="W433" s="316"/>
      <c r="X433" s="316"/>
      <c r="Y433" s="416"/>
      <c r="Z433" s="417"/>
      <c r="AA433" s="416"/>
      <c r="AB433" s="416"/>
      <c r="AC433" s="416"/>
      <c r="AD433" s="416"/>
      <c r="AE433" s="416"/>
      <c r="AF433" s="416"/>
      <c r="AG433" s="416"/>
      <c r="AH433" s="416"/>
      <c r="AI433" s="416"/>
      <c r="AJ433" s="416"/>
      <c r="AK433" s="416"/>
      <c r="AL433" s="416"/>
      <c r="AM433" s="313"/>
    </row>
    <row r="434" spans="1:39" ht="30" outlineLevel="1">
      <c r="A434" s="532">
        <v>9</v>
      </c>
      <c r="B434" s="428" t="s">
        <v>102</v>
      </c>
      <c r="C434" s="291" t="s">
        <v>25</v>
      </c>
      <c r="D434" s="295"/>
      <c r="E434" s="295"/>
      <c r="F434" s="295"/>
      <c r="G434" s="295"/>
      <c r="H434" s="295"/>
      <c r="I434" s="295"/>
      <c r="J434" s="295"/>
      <c r="K434" s="295"/>
      <c r="L434" s="295"/>
      <c r="M434" s="295"/>
      <c r="N434" s="295">
        <v>12</v>
      </c>
      <c r="O434" s="295"/>
      <c r="P434" s="295"/>
      <c r="Q434" s="295"/>
      <c r="R434" s="295"/>
      <c r="S434" s="295"/>
      <c r="T434" s="295"/>
      <c r="U434" s="295"/>
      <c r="V434" s="295"/>
      <c r="W434" s="295"/>
      <c r="X434" s="295"/>
      <c r="Y434" s="415"/>
      <c r="Z434" s="410"/>
      <c r="AA434" s="410"/>
      <c r="AB434" s="410"/>
      <c r="AC434" s="410"/>
      <c r="AD434" s="410"/>
      <c r="AE434" s="410"/>
      <c r="AF434" s="415"/>
      <c r="AG434" s="415"/>
      <c r="AH434" s="415"/>
      <c r="AI434" s="415"/>
      <c r="AJ434" s="415"/>
      <c r="AK434" s="415"/>
      <c r="AL434" s="415"/>
      <c r="AM434" s="296">
        <f>SUM(Y434:AL434)</f>
        <v>0</v>
      </c>
    </row>
    <row r="435" spans="1:39" outlineLevel="1">
      <c r="A435" s="532"/>
      <c r="B435" s="431" t="s">
        <v>308</v>
      </c>
      <c r="C435" s="291" t="s">
        <v>163</v>
      </c>
      <c r="D435" s="295"/>
      <c r="E435" s="295"/>
      <c r="F435" s="295"/>
      <c r="G435" s="295"/>
      <c r="H435" s="295"/>
      <c r="I435" s="295"/>
      <c r="J435" s="295"/>
      <c r="K435" s="295"/>
      <c r="L435" s="295"/>
      <c r="M435" s="295"/>
      <c r="N435" s="295">
        <f>N434</f>
        <v>12</v>
      </c>
      <c r="O435" s="295"/>
      <c r="P435" s="295"/>
      <c r="Q435" s="295"/>
      <c r="R435" s="295"/>
      <c r="S435" s="295"/>
      <c r="T435" s="295"/>
      <c r="U435" s="295"/>
      <c r="V435" s="295"/>
      <c r="W435" s="295"/>
      <c r="X435" s="295"/>
      <c r="Y435" s="411">
        <f>Y434</f>
        <v>0</v>
      </c>
      <c r="Z435" s="411">
        <f t="shared" ref="Z435" si="1210">Z434</f>
        <v>0</v>
      </c>
      <c r="AA435" s="411">
        <f t="shared" ref="AA435" si="1211">AA434</f>
        <v>0</v>
      </c>
      <c r="AB435" s="411">
        <f t="shared" ref="AB435" si="1212">AB434</f>
        <v>0</v>
      </c>
      <c r="AC435" s="411">
        <f t="shared" ref="AC435" si="1213">AC434</f>
        <v>0</v>
      </c>
      <c r="AD435" s="411">
        <f t="shared" ref="AD435" si="1214">AD434</f>
        <v>0</v>
      </c>
      <c r="AE435" s="411">
        <f t="shared" ref="AE435" si="1215">AE434</f>
        <v>0</v>
      </c>
      <c r="AF435" s="411">
        <f t="shared" ref="AF435" si="1216">AF434</f>
        <v>0</v>
      </c>
      <c r="AG435" s="411">
        <f t="shared" ref="AG435" si="1217">AG434</f>
        <v>0</v>
      </c>
      <c r="AH435" s="411">
        <f t="shared" ref="AH435" si="1218">AH434</f>
        <v>0</v>
      </c>
      <c r="AI435" s="411">
        <f t="shared" ref="AI435" si="1219">AI434</f>
        <v>0</v>
      </c>
      <c r="AJ435" s="411">
        <f t="shared" ref="AJ435" si="1220">AJ434</f>
        <v>0</v>
      </c>
      <c r="AK435" s="411">
        <f t="shared" ref="AK435" si="1221">AK434</f>
        <v>0</v>
      </c>
      <c r="AL435" s="411">
        <f t="shared" ref="AL435" si="1222">AL434</f>
        <v>0</v>
      </c>
      <c r="AM435" s="311"/>
    </row>
    <row r="436" spans="1:39" outlineLevel="1">
      <c r="A436" s="532"/>
      <c r="B436" s="527"/>
      <c r="C436" s="312"/>
      <c r="D436" s="316"/>
      <c r="E436" s="316"/>
      <c r="F436" s="316"/>
      <c r="G436" s="316"/>
      <c r="H436" s="316"/>
      <c r="I436" s="316"/>
      <c r="J436" s="316"/>
      <c r="K436" s="316"/>
      <c r="L436" s="316"/>
      <c r="M436" s="316"/>
      <c r="N436" s="291"/>
      <c r="O436" s="316"/>
      <c r="P436" s="316"/>
      <c r="Q436" s="316"/>
      <c r="R436" s="316"/>
      <c r="S436" s="316"/>
      <c r="T436" s="316"/>
      <c r="U436" s="316"/>
      <c r="V436" s="316"/>
      <c r="W436" s="316"/>
      <c r="X436" s="316"/>
      <c r="Y436" s="416"/>
      <c r="Z436" s="416"/>
      <c r="AA436" s="416"/>
      <c r="AB436" s="416"/>
      <c r="AC436" s="416"/>
      <c r="AD436" s="416"/>
      <c r="AE436" s="416"/>
      <c r="AF436" s="416"/>
      <c r="AG436" s="416"/>
      <c r="AH436" s="416"/>
      <c r="AI436" s="416"/>
      <c r="AJ436" s="416"/>
      <c r="AK436" s="416"/>
      <c r="AL436" s="416"/>
      <c r="AM436" s="313"/>
    </row>
    <row r="437" spans="1:39" ht="30" outlineLevel="1">
      <c r="A437" s="532">
        <v>10</v>
      </c>
      <c r="B437" s="428" t="s">
        <v>103</v>
      </c>
      <c r="C437" s="291" t="s">
        <v>25</v>
      </c>
      <c r="D437" s="295"/>
      <c r="E437" s="295"/>
      <c r="F437" s="295"/>
      <c r="G437" s="295"/>
      <c r="H437" s="295"/>
      <c r="I437" s="295"/>
      <c r="J437" s="295"/>
      <c r="K437" s="295"/>
      <c r="L437" s="295"/>
      <c r="M437" s="295"/>
      <c r="N437" s="295">
        <v>3</v>
      </c>
      <c r="O437" s="295"/>
      <c r="P437" s="295"/>
      <c r="Q437" s="295"/>
      <c r="R437" s="295"/>
      <c r="S437" s="295"/>
      <c r="T437" s="295"/>
      <c r="U437" s="295"/>
      <c r="V437" s="295"/>
      <c r="W437" s="295"/>
      <c r="X437" s="295"/>
      <c r="Y437" s="415"/>
      <c r="Z437" s="410"/>
      <c r="AA437" s="410"/>
      <c r="AB437" s="410"/>
      <c r="AC437" s="410"/>
      <c r="AD437" s="410"/>
      <c r="AE437" s="410"/>
      <c r="AF437" s="415"/>
      <c r="AG437" s="415"/>
      <c r="AH437" s="415"/>
      <c r="AI437" s="415"/>
      <c r="AJ437" s="415"/>
      <c r="AK437" s="415"/>
      <c r="AL437" s="415"/>
      <c r="AM437" s="296">
        <f>SUM(Y437:AL437)</f>
        <v>0</v>
      </c>
    </row>
    <row r="438" spans="1:39" outlineLevel="1">
      <c r="A438" s="532"/>
      <c r="B438" s="431" t="s">
        <v>308</v>
      </c>
      <c r="C438" s="291" t="s">
        <v>163</v>
      </c>
      <c r="D438" s="295"/>
      <c r="E438" s="295"/>
      <c r="F438" s="295"/>
      <c r="G438" s="295"/>
      <c r="H438" s="295"/>
      <c r="I438" s="295"/>
      <c r="J438" s="295"/>
      <c r="K438" s="295"/>
      <c r="L438" s="295"/>
      <c r="M438" s="295"/>
      <c r="N438" s="295">
        <f>N437</f>
        <v>3</v>
      </c>
      <c r="O438" s="295"/>
      <c r="P438" s="295"/>
      <c r="Q438" s="295"/>
      <c r="R438" s="295"/>
      <c r="S438" s="295"/>
      <c r="T438" s="295"/>
      <c r="U438" s="295"/>
      <c r="V438" s="295"/>
      <c r="W438" s="295"/>
      <c r="X438" s="295"/>
      <c r="Y438" s="411">
        <f>Y437</f>
        <v>0</v>
      </c>
      <c r="Z438" s="411">
        <f t="shared" ref="Z438" si="1223">Z437</f>
        <v>0</v>
      </c>
      <c r="AA438" s="411">
        <f t="shared" ref="AA438" si="1224">AA437</f>
        <v>0</v>
      </c>
      <c r="AB438" s="411">
        <f t="shared" ref="AB438" si="1225">AB437</f>
        <v>0</v>
      </c>
      <c r="AC438" s="411">
        <f t="shared" ref="AC438" si="1226">AC437</f>
        <v>0</v>
      </c>
      <c r="AD438" s="411">
        <f t="shared" ref="AD438" si="1227">AD437</f>
        <v>0</v>
      </c>
      <c r="AE438" s="411">
        <f t="shared" ref="AE438" si="1228">AE437</f>
        <v>0</v>
      </c>
      <c r="AF438" s="411">
        <f t="shared" ref="AF438" si="1229">AF437</f>
        <v>0</v>
      </c>
      <c r="AG438" s="411">
        <f t="shared" ref="AG438" si="1230">AG437</f>
        <v>0</v>
      </c>
      <c r="AH438" s="411">
        <f t="shared" ref="AH438" si="1231">AH437</f>
        <v>0</v>
      </c>
      <c r="AI438" s="411">
        <f t="shared" ref="AI438" si="1232">AI437</f>
        <v>0</v>
      </c>
      <c r="AJ438" s="411">
        <f t="shared" ref="AJ438" si="1233">AJ437</f>
        <v>0</v>
      </c>
      <c r="AK438" s="411">
        <f t="shared" ref="AK438" si="1234">AK437</f>
        <v>0</v>
      </c>
      <c r="AL438" s="411">
        <f t="shared" ref="AL438" si="1235">AL437</f>
        <v>0</v>
      </c>
      <c r="AM438" s="311"/>
    </row>
    <row r="439" spans="1:39" outlineLevel="1">
      <c r="A439" s="532"/>
      <c r="B439" s="527"/>
      <c r="C439" s="312"/>
      <c r="D439" s="316"/>
      <c r="E439" s="316"/>
      <c r="F439" s="316"/>
      <c r="G439" s="316"/>
      <c r="H439" s="316"/>
      <c r="I439" s="316"/>
      <c r="J439" s="316"/>
      <c r="K439" s="316"/>
      <c r="L439" s="316"/>
      <c r="M439" s="316"/>
      <c r="N439" s="291"/>
      <c r="O439" s="316"/>
      <c r="P439" s="316"/>
      <c r="Q439" s="316"/>
      <c r="R439" s="316"/>
      <c r="S439" s="316"/>
      <c r="T439" s="316"/>
      <c r="U439" s="316"/>
      <c r="V439" s="316"/>
      <c r="W439" s="316"/>
      <c r="X439" s="316"/>
      <c r="Y439" s="416"/>
      <c r="Z439" s="417"/>
      <c r="AA439" s="416"/>
      <c r="AB439" s="416"/>
      <c r="AC439" s="416"/>
      <c r="AD439" s="416"/>
      <c r="AE439" s="416"/>
      <c r="AF439" s="416"/>
      <c r="AG439" s="416"/>
      <c r="AH439" s="416"/>
      <c r="AI439" s="416"/>
      <c r="AJ439" s="416"/>
      <c r="AK439" s="416"/>
      <c r="AL439" s="416"/>
      <c r="AM439" s="313"/>
    </row>
    <row r="440" spans="1:39" ht="15.75" outlineLevel="1">
      <c r="A440" s="532"/>
      <c r="B440" s="504" t="s">
        <v>10</v>
      </c>
      <c r="C440" s="289"/>
      <c r="D440" s="289"/>
      <c r="E440" s="289"/>
      <c r="F440" s="289"/>
      <c r="G440" s="289"/>
      <c r="H440" s="289"/>
      <c r="I440" s="289"/>
      <c r="J440" s="289"/>
      <c r="K440" s="289"/>
      <c r="L440" s="289"/>
      <c r="M440" s="289"/>
      <c r="N440" s="290"/>
      <c r="O440" s="289"/>
      <c r="P440" s="289"/>
      <c r="Q440" s="289"/>
      <c r="R440" s="289"/>
      <c r="S440" s="289"/>
      <c r="T440" s="289"/>
      <c r="U440" s="289"/>
      <c r="V440" s="289"/>
      <c r="W440" s="289"/>
      <c r="X440" s="289"/>
      <c r="Y440" s="414"/>
      <c r="Z440" s="414"/>
      <c r="AA440" s="414"/>
      <c r="AB440" s="414"/>
      <c r="AC440" s="414"/>
      <c r="AD440" s="414"/>
      <c r="AE440" s="414"/>
      <c r="AF440" s="414"/>
      <c r="AG440" s="414"/>
      <c r="AH440" s="414"/>
      <c r="AI440" s="414"/>
      <c r="AJ440" s="414"/>
      <c r="AK440" s="414"/>
      <c r="AL440" s="414"/>
      <c r="AM440" s="292"/>
    </row>
    <row r="441" spans="1:39" ht="30" outlineLevel="1">
      <c r="A441" s="532">
        <v>11</v>
      </c>
      <c r="B441" s="428" t="s">
        <v>104</v>
      </c>
      <c r="C441" s="291" t="s">
        <v>25</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426"/>
      <c r="Z441" s="410"/>
      <c r="AA441" s="410"/>
      <c r="AB441" s="410"/>
      <c r="AC441" s="410"/>
      <c r="AD441" s="410"/>
      <c r="AE441" s="410"/>
      <c r="AF441" s="415"/>
      <c r="AG441" s="415"/>
      <c r="AH441" s="415"/>
      <c r="AI441" s="415"/>
      <c r="AJ441" s="415"/>
      <c r="AK441" s="415"/>
      <c r="AL441" s="415"/>
      <c r="AM441" s="296">
        <f>SUM(Y441:AL441)</f>
        <v>0</v>
      </c>
    </row>
    <row r="442" spans="1:39" outlineLevel="1">
      <c r="A442" s="532"/>
      <c r="B442" s="431" t="s">
        <v>308</v>
      </c>
      <c r="C442" s="291" t="s">
        <v>163</v>
      </c>
      <c r="D442" s="295"/>
      <c r="E442" s="295"/>
      <c r="F442" s="295"/>
      <c r="G442" s="295"/>
      <c r="H442" s="295"/>
      <c r="I442" s="295"/>
      <c r="J442" s="295"/>
      <c r="K442" s="295"/>
      <c r="L442" s="295"/>
      <c r="M442" s="295"/>
      <c r="N442" s="295">
        <f>N441</f>
        <v>12</v>
      </c>
      <c r="O442" s="295"/>
      <c r="P442" s="295"/>
      <c r="Q442" s="295"/>
      <c r="R442" s="295"/>
      <c r="S442" s="295"/>
      <c r="T442" s="295"/>
      <c r="U442" s="295"/>
      <c r="V442" s="295"/>
      <c r="W442" s="295"/>
      <c r="X442" s="295"/>
      <c r="Y442" s="411">
        <f>Y441</f>
        <v>0</v>
      </c>
      <c r="Z442" s="411">
        <f t="shared" ref="Z442" si="1236">Z441</f>
        <v>0</v>
      </c>
      <c r="AA442" s="411">
        <f t="shared" ref="AA442" si="1237">AA441</f>
        <v>0</v>
      </c>
      <c r="AB442" s="411">
        <f t="shared" ref="AB442" si="1238">AB441</f>
        <v>0</v>
      </c>
      <c r="AC442" s="411">
        <f t="shared" ref="AC442" si="1239">AC441</f>
        <v>0</v>
      </c>
      <c r="AD442" s="411">
        <f t="shared" ref="AD442" si="1240">AD441</f>
        <v>0</v>
      </c>
      <c r="AE442" s="411">
        <f t="shared" ref="AE442" si="1241">AE441</f>
        <v>0</v>
      </c>
      <c r="AF442" s="411">
        <f t="shared" ref="AF442" si="1242">AF441</f>
        <v>0</v>
      </c>
      <c r="AG442" s="411">
        <f t="shared" ref="AG442" si="1243">AG441</f>
        <v>0</v>
      </c>
      <c r="AH442" s="411">
        <f t="shared" ref="AH442" si="1244">AH441</f>
        <v>0</v>
      </c>
      <c r="AI442" s="411">
        <f t="shared" ref="AI442" si="1245">AI441</f>
        <v>0</v>
      </c>
      <c r="AJ442" s="411">
        <f t="shared" ref="AJ442" si="1246">AJ441</f>
        <v>0</v>
      </c>
      <c r="AK442" s="411">
        <f t="shared" ref="AK442" si="1247">AK441</f>
        <v>0</v>
      </c>
      <c r="AL442" s="411">
        <f t="shared" ref="AL442" si="1248">AL441</f>
        <v>0</v>
      </c>
      <c r="AM442" s="297"/>
    </row>
    <row r="443" spans="1:39" outlineLevel="1">
      <c r="A443" s="532"/>
      <c r="B443" s="528"/>
      <c r="C443" s="305"/>
      <c r="D443" s="291"/>
      <c r="E443" s="291"/>
      <c r="F443" s="291"/>
      <c r="G443" s="291"/>
      <c r="H443" s="291"/>
      <c r="I443" s="291"/>
      <c r="J443" s="291"/>
      <c r="K443" s="291"/>
      <c r="L443" s="291"/>
      <c r="M443" s="291"/>
      <c r="N443" s="291"/>
      <c r="O443" s="291"/>
      <c r="P443" s="291"/>
      <c r="Q443" s="291"/>
      <c r="R443" s="291"/>
      <c r="S443" s="291"/>
      <c r="T443" s="291"/>
      <c r="U443" s="291"/>
      <c r="V443" s="291"/>
      <c r="W443" s="291"/>
      <c r="X443" s="291"/>
      <c r="Y443" s="412"/>
      <c r="Z443" s="421"/>
      <c r="AA443" s="421"/>
      <c r="AB443" s="421"/>
      <c r="AC443" s="421"/>
      <c r="AD443" s="421"/>
      <c r="AE443" s="421"/>
      <c r="AF443" s="421"/>
      <c r="AG443" s="421"/>
      <c r="AH443" s="421"/>
      <c r="AI443" s="421"/>
      <c r="AJ443" s="421"/>
      <c r="AK443" s="421"/>
      <c r="AL443" s="421"/>
      <c r="AM443" s="306"/>
    </row>
    <row r="444" spans="1:39" ht="45" outlineLevel="1">
      <c r="A444" s="532">
        <v>12</v>
      </c>
      <c r="B444" s="428" t="s">
        <v>105</v>
      </c>
      <c r="C444" s="291" t="s">
        <v>25</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410"/>
      <c r="Z444" s="410"/>
      <c r="AA444" s="410"/>
      <c r="AB444" s="410"/>
      <c r="AC444" s="410"/>
      <c r="AD444" s="410"/>
      <c r="AE444" s="410"/>
      <c r="AF444" s="415"/>
      <c r="AG444" s="415"/>
      <c r="AH444" s="415"/>
      <c r="AI444" s="415"/>
      <c r="AJ444" s="415"/>
      <c r="AK444" s="415"/>
      <c r="AL444" s="415"/>
      <c r="AM444" s="296">
        <f>SUM(Y444:AL444)</f>
        <v>0</v>
      </c>
    </row>
    <row r="445" spans="1:39" outlineLevel="1">
      <c r="A445" s="532"/>
      <c r="B445" s="431" t="s">
        <v>308</v>
      </c>
      <c r="C445" s="291" t="s">
        <v>163</v>
      </c>
      <c r="D445" s="295"/>
      <c r="E445" s="295"/>
      <c r="F445" s="295"/>
      <c r="G445" s="295"/>
      <c r="H445" s="295"/>
      <c r="I445" s="295"/>
      <c r="J445" s="295"/>
      <c r="K445" s="295"/>
      <c r="L445" s="295"/>
      <c r="M445" s="295"/>
      <c r="N445" s="295">
        <f>N444</f>
        <v>12</v>
      </c>
      <c r="O445" s="295"/>
      <c r="P445" s="295"/>
      <c r="Q445" s="295"/>
      <c r="R445" s="295"/>
      <c r="S445" s="295"/>
      <c r="T445" s="295"/>
      <c r="U445" s="295"/>
      <c r="V445" s="295"/>
      <c r="W445" s="295"/>
      <c r="X445" s="295"/>
      <c r="Y445" s="411">
        <f>Y444</f>
        <v>0</v>
      </c>
      <c r="Z445" s="411">
        <f t="shared" ref="Z445" si="1249">Z444</f>
        <v>0</v>
      </c>
      <c r="AA445" s="411">
        <f t="shared" ref="AA445" si="1250">AA444</f>
        <v>0</v>
      </c>
      <c r="AB445" s="411">
        <f t="shared" ref="AB445" si="1251">AB444</f>
        <v>0</v>
      </c>
      <c r="AC445" s="411">
        <f t="shared" ref="AC445" si="1252">AC444</f>
        <v>0</v>
      </c>
      <c r="AD445" s="411">
        <f t="shared" ref="AD445" si="1253">AD444</f>
        <v>0</v>
      </c>
      <c r="AE445" s="411">
        <f t="shared" ref="AE445" si="1254">AE444</f>
        <v>0</v>
      </c>
      <c r="AF445" s="411">
        <f t="shared" ref="AF445" si="1255">AF444</f>
        <v>0</v>
      </c>
      <c r="AG445" s="411">
        <f t="shared" ref="AG445" si="1256">AG444</f>
        <v>0</v>
      </c>
      <c r="AH445" s="411">
        <f t="shared" ref="AH445" si="1257">AH444</f>
        <v>0</v>
      </c>
      <c r="AI445" s="411">
        <f t="shared" ref="AI445" si="1258">AI444</f>
        <v>0</v>
      </c>
      <c r="AJ445" s="411">
        <f t="shared" ref="AJ445" si="1259">AJ444</f>
        <v>0</v>
      </c>
      <c r="AK445" s="411">
        <f t="shared" ref="AK445" si="1260">AK444</f>
        <v>0</v>
      </c>
      <c r="AL445" s="411">
        <f t="shared" ref="AL445" si="1261">AL444</f>
        <v>0</v>
      </c>
      <c r="AM445" s="297"/>
    </row>
    <row r="446" spans="1:39" outlineLevel="1">
      <c r="A446" s="532"/>
      <c r="B446" s="528"/>
      <c r="C446" s="305"/>
      <c r="D446" s="291"/>
      <c r="E446" s="291"/>
      <c r="F446" s="291"/>
      <c r="G446" s="291"/>
      <c r="H446" s="291"/>
      <c r="I446" s="291"/>
      <c r="J446" s="291"/>
      <c r="K446" s="291"/>
      <c r="L446" s="291"/>
      <c r="M446" s="291"/>
      <c r="N446" s="291"/>
      <c r="O446" s="291"/>
      <c r="P446" s="291"/>
      <c r="Q446" s="291"/>
      <c r="R446" s="291"/>
      <c r="S446" s="291"/>
      <c r="T446" s="291"/>
      <c r="U446" s="291"/>
      <c r="V446" s="291"/>
      <c r="W446" s="291"/>
      <c r="X446" s="291"/>
      <c r="Y446" s="422"/>
      <c r="Z446" s="422"/>
      <c r="AA446" s="412"/>
      <c r="AB446" s="412"/>
      <c r="AC446" s="412"/>
      <c r="AD446" s="412"/>
      <c r="AE446" s="412"/>
      <c r="AF446" s="412"/>
      <c r="AG446" s="412"/>
      <c r="AH446" s="412"/>
      <c r="AI446" s="412"/>
      <c r="AJ446" s="412"/>
      <c r="AK446" s="412"/>
      <c r="AL446" s="412"/>
      <c r="AM446" s="306"/>
    </row>
    <row r="447" spans="1:39" ht="30" outlineLevel="1">
      <c r="A447" s="532">
        <v>13</v>
      </c>
      <c r="B447" s="428" t="s">
        <v>106</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5"/>
      <c r="AG447" s="415"/>
      <c r="AH447" s="415"/>
      <c r="AI447" s="415"/>
      <c r="AJ447" s="415"/>
      <c r="AK447" s="415"/>
      <c r="AL447" s="415"/>
      <c r="AM447" s="296">
        <f>SUM(Y447:AL447)</f>
        <v>0</v>
      </c>
    </row>
    <row r="448" spans="1:39"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262">Z447</f>
        <v>0</v>
      </c>
      <c r="AA448" s="411">
        <f t="shared" ref="AA448" si="1263">AA447</f>
        <v>0</v>
      </c>
      <c r="AB448" s="411">
        <f t="shared" ref="AB448" si="1264">AB447</f>
        <v>0</v>
      </c>
      <c r="AC448" s="411">
        <f t="shared" ref="AC448" si="1265">AC447</f>
        <v>0</v>
      </c>
      <c r="AD448" s="411">
        <f t="shared" ref="AD448" si="1266">AD447</f>
        <v>0</v>
      </c>
      <c r="AE448" s="411">
        <f t="shared" ref="AE448" si="1267">AE447</f>
        <v>0</v>
      </c>
      <c r="AF448" s="411">
        <f t="shared" ref="AF448" si="1268">AF447</f>
        <v>0</v>
      </c>
      <c r="AG448" s="411">
        <f t="shared" ref="AG448" si="1269">AG447</f>
        <v>0</v>
      </c>
      <c r="AH448" s="411">
        <f t="shared" ref="AH448" si="1270">AH447</f>
        <v>0</v>
      </c>
      <c r="AI448" s="411">
        <f t="shared" ref="AI448" si="1271">AI447</f>
        <v>0</v>
      </c>
      <c r="AJ448" s="411">
        <f t="shared" ref="AJ448" si="1272">AJ447</f>
        <v>0</v>
      </c>
      <c r="AK448" s="411">
        <f t="shared" ref="AK448" si="1273">AK447</f>
        <v>0</v>
      </c>
      <c r="AL448" s="411">
        <f t="shared" ref="AL448" si="1274">AL447</f>
        <v>0</v>
      </c>
      <c r="AM448" s="306"/>
    </row>
    <row r="449" spans="1:40" outlineLevel="1">
      <c r="A449" s="532"/>
      <c r="B449" s="528"/>
      <c r="C449" s="305"/>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6"/>
    </row>
    <row r="450" spans="1:40" ht="15.75" outlineLevel="1">
      <c r="A450" s="532"/>
      <c r="B450" s="504" t="s">
        <v>107</v>
      </c>
      <c r="C450" s="289"/>
      <c r="D450" s="290"/>
      <c r="E450" s="290"/>
      <c r="F450" s="290"/>
      <c r="G450" s="290"/>
      <c r="H450" s="290"/>
      <c r="I450" s="290"/>
      <c r="J450" s="290"/>
      <c r="K450" s="290"/>
      <c r="L450" s="290"/>
      <c r="M450" s="290"/>
      <c r="N450" s="290"/>
      <c r="O450" s="290"/>
      <c r="P450" s="289"/>
      <c r="Q450" s="289"/>
      <c r="R450" s="289"/>
      <c r="S450" s="289"/>
      <c r="T450" s="289"/>
      <c r="U450" s="289"/>
      <c r="V450" s="289"/>
      <c r="W450" s="289"/>
      <c r="X450" s="289"/>
      <c r="Y450" s="414"/>
      <c r="Z450" s="414"/>
      <c r="AA450" s="414"/>
      <c r="AB450" s="414"/>
      <c r="AC450" s="414"/>
      <c r="AD450" s="414"/>
      <c r="AE450" s="414"/>
      <c r="AF450" s="414"/>
      <c r="AG450" s="414"/>
      <c r="AH450" s="414"/>
      <c r="AI450" s="414"/>
      <c r="AJ450" s="414"/>
      <c r="AK450" s="414"/>
      <c r="AL450" s="414"/>
      <c r="AM450" s="292"/>
    </row>
    <row r="451" spans="1:40" outlineLevel="1">
      <c r="A451" s="532">
        <v>14</v>
      </c>
      <c r="B451" s="528" t="s">
        <v>108</v>
      </c>
      <c r="C451" s="291" t="s">
        <v>25</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outlineLevel="1">
      <c r="A452" s="532"/>
      <c r="B452" s="431" t="s">
        <v>308</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 t="shared" ref="Z452" si="1275">Z451</f>
        <v>0</v>
      </c>
      <c r="AA452" s="411">
        <f t="shared" ref="AA452" si="1276">AA451</f>
        <v>0</v>
      </c>
      <c r="AB452" s="411">
        <f t="shared" ref="AB452" si="1277">AB451</f>
        <v>0</v>
      </c>
      <c r="AC452" s="411">
        <f t="shared" ref="AC452" si="1278">AC451</f>
        <v>0</v>
      </c>
      <c r="AD452" s="411">
        <f t="shared" ref="AD452" si="1279">AD451</f>
        <v>0</v>
      </c>
      <c r="AE452" s="411">
        <f t="shared" ref="AE452" si="1280">AE451</f>
        <v>0</v>
      </c>
      <c r="AF452" s="411">
        <f t="shared" ref="AF452" si="1281">AF451</f>
        <v>0</v>
      </c>
      <c r="AG452" s="411">
        <f t="shared" ref="AG452" si="1282">AG451</f>
        <v>0</v>
      </c>
      <c r="AH452" s="411">
        <f t="shared" ref="AH452" si="1283">AH451</f>
        <v>0</v>
      </c>
      <c r="AI452" s="411">
        <f t="shared" ref="AI452" si="1284">AI451</f>
        <v>0</v>
      </c>
      <c r="AJ452" s="411">
        <f t="shared" ref="AJ452" si="1285">AJ451</f>
        <v>0</v>
      </c>
      <c r="AK452" s="411">
        <f t="shared" ref="AK452" si="1286">AK451</f>
        <v>0</v>
      </c>
      <c r="AL452" s="411">
        <f t="shared" ref="AL452" si="1287">AL451</f>
        <v>0</v>
      </c>
      <c r="AM452" s="297"/>
    </row>
    <row r="453" spans="1:40" outlineLevel="1">
      <c r="A453" s="532"/>
      <c r="B453" s="528"/>
      <c r="C453" s="305"/>
      <c r="D453" s="291"/>
      <c r="E453" s="291"/>
      <c r="F453" s="291"/>
      <c r="G453" s="291"/>
      <c r="H453" s="291"/>
      <c r="I453" s="291"/>
      <c r="J453" s="291"/>
      <c r="K453" s="291"/>
      <c r="L453" s="291"/>
      <c r="M453" s="291"/>
      <c r="N453" s="468"/>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1"/>
      <c r="AN453" s="630"/>
    </row>
    <row r="454" spans="1:40" s="309" customFormat="1" ht="15.75" outlineLevel="1">
      <c r="A454" s="532"/>
      <c r="B454" s="504" t="s">
        <v>489</v>
      </c>
      <c r="C454" s="291"/>
      <c r="D454" s="291"/>
      <c r="E454" s="291"/>
      <c r="F454" s="291"/>
      <c r="G454" s="291"/>
      <c r="H454" s="291"/>
      <c r="I454" s="291"/>
      <c r="J454" s="291"/>
      <c r="K454" s="291"/>
      <c r="L454" s="291"/>
      <c r="M454" s="291"/>
      <c r="N454" s="291"/>
      <c r="O454" s="291"/>
      <c r="P454" s="291"/>
      <c r="Q454" s="291"/>
      <c r="R454" s="291"/>
      <c r="S454" s="291"/>
      <c r="T454" s="291"/>
      <c r="U454" s="291"/>
      <c r="V454" s="291"/>
      <c r="W454" s="291"/>
      <c r="X454" s="291"/>
      <c r="Y454" s="412"/>
      <c r="Z454" s="412"/>
      <c r="AA454" s="412"/>
      <c r="AB454" s="412"/>
      <c r="AC454" s="412"/>
      <c r="AD454" s="412"/>
      <c r="AE454" s="416"/>
      <c r="AF454" s="416"/>
      <c r="AG454" s="416"/>
      <c r="AH454" s="416"/>
      <c r="AI454" s="416"/>
      <c r="AJ454" s="416"/>
      <c r="AK454" s="416"/>
      <c r="AL454" s="416"/>
      <c r="AM454" s="517"/>
      <c r="AN454" s="631"/>
    </row>
    <row r="455" spans="1:40" outlineLevel="1">
      <c r="A455" s="532">
        <v>15</v>
      </c>
      <c r="B455" s="431" t="s">
        <v>494</v>
      </c>
      <c r="C455" s="291" t="s">
        <v>25</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410"/>
      <c r="Z455" s="410"/>
      <c r="AA455" s="410"/>
      <c r="AB455" s="410"/>
      <c r="AC455" s="410"/>
      <c r="AD455" s="410"/>
      <c r="AE455" s="410"/>
      <c r="AF455" s="410"/>
      <c r="AG455" s="410"/>
      <c r="AH455" s="410"/>
      <c r="AI455" s="410"/>
      <c r="AJ455" s="410"/>
      <c r="AK455" s="410"/>
      <c r="AL455" s="410"/>
      <c r="AM455" s="296">
        <f>SUM(Y455:AL455)</f>
        <v>0</v>
      </c>
    </row>
    <row r="456" spans="1:40" outlineLevel="1">
      <c r="A456" s="532"/>
      <c r="B456" s="431" t="s">
        <v>308</v>
      </c>
      <c r="C456" s="291" t="s">
        <v>163</v>
      </c>
      <c r="D456" s="295"/>
      <c r="E456" s="295"/>
      <c r="F456" s="295"/>
      <c r="G456" s="295"/>
      <c r="H456" s="295"/>
      <c r="I456" s="295"/>
      <c r="J456" s="295"/>
      <c r="K456" s="295"/>
      <c r="L456" s="295"/>
      <c r="M456" s="295"/>
      <c r="N456" s="295">
        <f>N455</f>
        <v>0</v>
      </c>
      <c r="O456" s="295"/>
      <c r="P456" s="295"/>
      <c r="Q456" s="295"/>
      <c r="R456" s="295"/>
      <c r="S456" s="295"/>
      <c r="T456" s="295"/>
      <c r="U456" s="295"/>
      <c r="V456" s="295"/>
      <c r="W456" s="295"/>
      <c r="X456" s="295"/>
      <c r="Y456" s="411">
        <f>Y455</f>
        <v>0</v>
      </c>
      <c r="Z456" s="411">
        <f t="shared" ref="Z456:AL456" si="1288">Z455</f>
        <v>0</v>
      </c>
      <c r="AA456" s="411">
        <f t="shared" si="1288"/>
        <v>0</v>
      </c>
      <c r="AB456" s="411">
        <f t="shared" si="1288"/>
        <v>0</v>
      </c>
      <c r="AC456" s="411">
        <f t="shared" si="1288"/>
        <v>0</v>
      </c>
      <c r="AD456" s="411">
        <f t="shared" si="1288"/>
        <v>0</v>
      </c>
      <c r="AE456" s="411">
        <f t="shared" si="1288"/>
        <v>0</v>
      </c>
      <c r="AF456" s="411">
        <f t="shared" si="1288"/>
        <v>0</v>
      </c>
      <c r="AG456" s="411">
        <f t="shared" si="1288"/>
        <v>0</v>
      </c>
      <c r="AH456" s="411">
        <f t="shared" si="1288"/>
        <v>0</v>
      </c>
      <c r="AI456" s="411">
        <f t="shared" si="1288"/>
        <v>0</v>
      </c>
      <c r="AJ456" s="411">
        <f t="shared" si="1288"/>
        <v>0</v>
      </c>
      <c r="AK456" s="411">
        <f t="shared" si="1288"/>
        <v>0</v>
      </c>
      <c r="AL456" s="411">
        <f t="shared" si="1288"/>
        <v>0</v>
      </c>
      <c r="AM456" s="297"/>
    </row>
    <row r="457" spans="1:40" outlineLevel="1">
      <c r="A457" s="532"/>
      <c r="B457" s="528"/>
      <c r="C457" s="305"/>
      <c r="D457" s="291"/>
      <c r="E457" s="291"/>
      <c r="F457" s="291"/>
      <c r="G457" s="291"/>
      <c r="H457" s="291"/>
      <c r="I457" s="291"/>
      <c r="J457" s="291"/>
      <c r="K457" s="291"/>
      <c r="L457" s="291"/>
      <c r="M457" s="291"/>
      <c r="N457" s="291"/>
      <c r="O457" s="291"/>
      <c r="P457" s="291"/>
      <c r="Q457" s="291"/>
      <c r="R457" s="291"/>
      <c r="S457" s="291"/>
      <c r="T457" s="291"/>
      <c r="U457" s="291"/>
      <c r="V457" s="291"/>
      <c r="W457" s="291"/>
      <c r="X457" s="291"/>
      <c r="Y457" s="412"/>
      <c r="Z457" s="412"/>
      <c r="AA457" s="412"/>
      <c r="AB457" s="412"/>
      <c r="AC457" s="412"/>
      <c r="AD457" s="412"/>
      <c r="AE457" s="412"/>
      <c r="AF457" s="412"/>
      <c r="AG457" s="412"/>
      <c r="AH457" s="412"/>
      <c r="AI457" s="412"/>
      <c r="AJ457" s="412"/>
      <c r="AK457" s="412"/>
      <c r="AL457" s="412"/>
      <c r="AM457" s="306"/>
    </row>
    <row r="458" spans="1:40" s="283" customFormat="1" outlineLevel="1">
      <c r="A458" s="532">
        <v>16</v>
      </c>
      <c r="B458" s="529" t="s">
        <v>490</v>
      </c>
      <c r="C458" s="291" t="s">
        <v>25</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0"/>
      <c r="Z458" s="410"/>
      <c r="AA458" s="410"/>
      <c r="AB458" s="410"/>
      <c r="AC458" s="410"/>
      <c r="AD458" s="410"/>
      <c r="AE458" s="410"/>
      <c r="AF458" s="410"/>
      <c r="AG458" s="410"/>
      <c r="AH458" s="410"/>
      <c r="AI458" s="410"/>
      <c r="AJ458" s="410"/>
      <c r="AK458" s="410"/>
      <c r="AL458" s="410"/>
      <c r="AM458" s="296">
        <f>SUM(Y458:AL458)</f>
        <v>0</v>
      </c>
    </row>
    <row r="459" spans="1:40" s="283" customFormat="1" outlineLevel="1">
      <c r="A459" s="532"/>
      <c r="B459" s="529" t="s">
        <v>308</v>
      </c>
      <c r="C459" s="291" t="s">
        <v>163</v>
      </c>
      <c r="D459" s="295"/>
      <c r="E459" s="295"/>
      <c r="F459" s="295"/>
      <c r="G459" s="295"/>
      <c r="H459" s="295"/>
      <c r="I459" s="295"/>
      <c r="J459" s="295"/>
      <c r="K459" s="295"/>
      <c r="L459" s="295"/>
      <c r="M459" s="295"/>
      <c r="N459" s="295">
        <f>N458</f>
        <v>0</v>
      </c>
      <c r="O459" s="295"/>
      <c r="P459" s="295"/>
      <c r="Q459" s="295"/>
      <c r="R459" s="295"/>
      <c r="S459" s="295"/>
      <c r="T459" s="295"/>
      <c r="U459" s="295"/>
      <c r="V459" s="295"/>
      <c r="W459" s="295"/>
      <c r="X459" s="295"/>
      <c r="Y459" s="411">
        <f>Y458</f>
        <v>0</v>
      </c>
      <c r="Z459" s="411">
        <f t="shared" ref="Z459:AL459" si="1289">Z458</f>
        <v>0</v>
      </c>
      <c r="AA459" s="411">
        <f t="shared" si="1289"/>
        <v>0</v>
      </c>
      <c r="AB459" s="411">
        <f t="shared" si="1289"/>
        <v>0</v>
      </c>
      <c r="AC459" s="411">
        <f t="shared" si="1289"/>
        <v>0</v>
      </c>
      <c r="AD459" s="411">
        <f t="shared" si="1289"/>
        <v>0</v>
      </c>
      <c r="AE459" s="411">
        <f t="shared" si="1289"/>
        <v>0</v>
      </c>
      <c r="AF459" s="411">
        <f t="shared" si="1289"/>
        <v>0</v>
      </c>
      <c r="AG459" s="411">
        <f t="shared" si="1289"/>
        <v>0</v>
      </c>
      <c r="AH459" s="411">
        <f t="shared" si="1289"/>
        <v>0</v>
      </c>
      <c r="AI459" s="411">
        <f t="shared" si="1289"/>
        <v>0</v>
      </c>
      <c r="AJ459" s="411">
        <f t="shared" si="1289"/>
        <v>0</v>
      </c>
      <c r="AK459" s="411">
        <f t="shared" si="1289"/>
        <v>0</v>
      </c>
      <c r="AL459" s="411">
        <f t="shared" si="1289"/>
        <v>0</v>
      </c>
      <c r="AM459" s="297"/>
    </row>
    <row r="460" spans="1:40" s="283" customFormat="1" outlineLevel="1">
      <c r="A460" s="532"/>
      <c r="B460" s="529"/>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12"/>
      <c r="Z460" s="412"/>
      <c r="AA460" s="412"/>
      <c r="AB460" s="412"/>
      <c r="AC460" s="412"/>
      <c r="AD460" s="412"/>
      <c r="AE460" s="416"/>
      <c r="AF460" s="416"/>
      <c r="AG460" s="416"/>
      <c r="AH460" s="416"/>
      <c r="AI460" s="416"/>
      <c r="AJ460" s="416"/>
      <c r="AK460" s="416"/>
      <c r="AL460" s="416"/>
      <c r="AM460" s="313"/>
    </row>
    <row r="461" spans="1:40" ht="15.75" outlineLevel="1">
      <c r="A461" s="532"/>
      <c r="B461" s="530" t="s">
        <v>495</v>
      </c>
      <c r="C461" s="320"/>
      <c r="D461" s="290"/>
      <c r="E461" s="289"/>
      <c r="F461" s="289"/>
      <c r="G461" s="289"/>
      <c r="H461" s="289"/>
      <c r="I461" s="289"/>
      <c r="J461" s="289"/>
      <c r="K461" s="289"/>
      <c r="L461" s="289"/>
      <c r="M461" s="289"/>
      <c r="N461" s="290"/>
      <c r="O461" s="289"/>
      <c r="P461" s="289"/>
      <c r="Q461" s="289"/>
      <c r="R461" s="289"/>
      <c r="S461" s="289"/>
      <c r="T461" s="289"/>
      <c r="U461" s="289"/>
      <c r="V461" s="289"/>
      <c r="W461" s="289"/>
      <c r="X461" s="289"/>
      <c r="Y461" s="414"/>
      <c r="Z461" s="414"/>
      <c r="AA461" s="414"/>
      <c r="AB461" s="414"/>
      <c r="AC461" s="414"/>
      <c r="AD461" s="414"/>
      <c r="AE461" s="414"/>
      <c r="AF461" s="414"/>
      <c r="AG461" s="414"/>
      <c r="AH461" s="414"/>
      <c r="AI461" s="414"/>
      <c r="AJ461" s="414"/>
      <c r="AK461" s="414"/>
      <c r="AL461" s="414"/>
      <c r="AM461" s="292"/>
    </row>
    <row r="462" spans="1:40" outlineLevel="1">
      <c r="A462" s="532">
        <v>17</v>
      </c>
      <c r="B462" s="428" t="s">
        <v>112</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0"/>
      <c r="AA462" s="410"/>
      <c r="AB462" s="410"/>
      <c r="AC462" s="410"/>
      <c r="AD462" s="410"/>
      <c r="AE462" s="410"/>
      <c r="AF462" s="415"/>
      <c r="AG462" s="415"/>
      <c r="AH462" s="415"/>
      <c r="AI462" s="415"/>
      <c r="AJ462" s="415"/>
      <c r="AK462" s="415"/>
      <c r="AL462" s="415"/>
      <c r="AM462" s="296">
        <f>SUM(Y462:AL462)</f>
        <v>0</v>
      </c>
    </row>
    <row r="463" spans="1:40" outlineLevel="1">
      <c r="A463" s="532"/>
      <c r="B463" s="431" t="s">
        <v>308</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 t="shared" ref="Z463:AL463" si="1290">Z462</f>
        <v>0</v>
      </c>
      <c r="AA463" s="411">
        <f t="shared" si="1290"/>
        <v>0</v>
      </c>
      <c r="AB463" s="411">
        <f t="shared" si="1290"/>
        <v>0</v>
      </c>
      <c r="AC463" s="411">
        <f t="shared" si="1290"/>
        <v>0</v>
      </c>
      <c r="AD463" s="411">
        <f t="shared" si="1290"/>
        <v>0</v>
      </c>
      <c r="AE463" s="411">
        <f t="shared" si="1290"/>
        <v>0</v>
      </c>
      <c r="AF463" s="411">
        <f t="shared" si="1290"/>
        <v>0</v>
      </c>
      <c r="AG463" s="411">
        <f t="shared" si="1290"/>
        <v>0</v>
      </c>
      <c r="AH463" s="411">
        <f t="shared" si="1290"/>
        <v>0</v>
      </c>
      <c r="AI463" s="411">
        <f t="shared" si="1290"/>
        <v>0</v>
      </c>
      <c r="AJ463" s="411">
        <f t="shared" si="1290"/>
        <v>0</v>
      </c>
      <c r="AK463" s="411">
        <f t="shared" si="1290"/>
        <v>0</v>
      </c>
      <c r="AL463" s="411">
        <f t="shared" si="1290"/>
        <v>0</v>
      </c>
      <c r="AM463" s="306"/>
    </row>
    <row r="464" spans="1:40" outlineLevel="1">
      <c r="A464" s="532"/>
      <c r="B464" s="431"/>
      <c r="C464" s="291"/>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22"/>
      <c r="Z464" s="425"/>
      <c r="AA464" s="425"/>
      <c r="AB464" s="425"/>
      <c r="AC464" s="425"/>
      <c r="AD464" s="425"/>
      <c r="AE464" s="425"/>
      <c r="AF464" s="425"/>
      <c r="AG464" s="425"/>
      <c r="AH464" s="425"/>
      <c r="AI464" s="425"/>
      <c r="AJ464" s="425"/>
      <c r="AK464" s="425"/>
      <c r="AL464" s="425"/>
      <c r="AM464" s="306"/>
    </row>
    <row r="465" spans="1:39" outlineLevel="1">
      <c r="A465" s="532">
        <v>18</v>
      </c>
      <c r="B465" s="428" t="s">
        <v>109</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26"/>
      <c r="Z465" s="410"/>
      <c r="AA465" s="410"/>
      <c r="AB465" s="410"/>
      <c r="AC465" s="410"/>
      <c r="AD465" s="410"/>
      <c r="AE465" s="410"/>
      <c r="AF465" s="415"/>
      <c r="AG465" s="415"/>
      <c r="AH465" s="415"/>
      <c r="AI465" s="415"/>
      <c r="AJ465" s="415"/>
      <c r="AK465" s="415"/>
      <c r="AL465" s="415"/>
      <c r="AM465" s="296">
        <f>SUM(Y465:AL465)</f>
        <v>0</v>
      </c>
    </row>
    <row r="466" spans="1:39" outlineLevel="1">
      <c r="A466" s="532"/>
      <c r="B466" s="431" t="s">
        <v>308</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 t="shared" ref="Z466:AL466" si="1291">Z465</f>
        <v>0</v>
      </c>
      <c r="AA466" s="411">
        <f t="shared" si="1291"/>
        <v>0</v>
      </c>
      <c r="AB466" s="411">
        <f t="shared" si="1291"/>
        <v>0</v>
      </c>
      <c r="AC466" s="411">
        <f t="shared" si="1291"/>
        <v>0</v>
      </c>
      <c r="AD466" s="411">
        <f t="shared" si="1291"/>
        <v>0</v>
      </c>
      <c r="AE466" s="411">
        <f t="shared" si="1291"/>
        <v>0</v>
      </c>
      <c r="AF466" s="411">
        <f t="shared" si="1291"/>
        <v>0</v>
      </c>
      <c r="AG466" s="411">
        <f t="shared" si="1291"/>
        <v>0</v>
      </c>
      <c r="AH466" s="411">
        <f t="shared" si="1291"/>
        <v>0</v>
      </c>
      <c r="AI466" s="411">
        <f t="shared" si="1291"/>
        <v>0</v>
      </c>
      <c r="AJ466" s="411">
        <f t="shared" si="1291"/>
        <v>0</v>
      </c>
      <c r="AK466" s="411">
        <f t="shared" si="1291"/>
        <v>0</v>
      </c>
      <c r="AL466" s="411">
        <f t="shared" si="1291"/>
        <v>0</v>
      </c>
      <c r="AM466" s="306"/>
    </row>
    <row r="467" spans="1:39" outlineLevel="1">
      <c r="A467" s="532"/>
      <c r="B467" s="43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3"/>
      <c r="Z467" s="424"/>
      <c r="AA467" s="424"/>
      <c r="AB467" s="424"/>
      <c r="AC467" s="424"/>
      <c r="AD467" s="424"/>
      <c r="AE467" s="424"/>
      <c r="AF467" s="424"/>
      <c r="AG467" s="424"/>
      <c r="AH467" s="424"/>
      <c r="AI467" s="424"/>
      <c r="AJ467" s="424"/>
      <c r="AK467" s="424"/>
      <c r="AL467" s="424"/>
      <c r="AM467" s="297"/>
    </row>
    <row r="468" spans="1:39" outlineLevel="1">
      <c r="A468" s="532">
        <v>19</v>
      </c>
      <c r="B468" s="428" t="s">
        <v>111</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26"/>
      <c r="Z468" s="410"/>
      <c r="AA468" s="410"/>
      <c r="AB468" s="410"/>
      <c r="AC468" s="410"/>
      <c r="AD468" s="410"/>
      <c r="AE468" s="410"/>
      <c r="AF468" s="415"/>
      <c r="AG468" s="415"/>
      <c r="AH468" s="415"/>
      <c r="AI468" s="415"/>
      <c r="AJ468" s="415"/>
      <c r="AK468" s="415"/>
      <c r="AL468" s="415"/>
      <c r="AM468" s="296">
        <f>SUM(Y468:AL468)</f>
        <v>0</v>
      </c>
    </row>
    <row r="469" spans="1:39" outlineLevel="1">
      <c r="A469" s="532"/>
      <c r="B469" s="431" t="s">
        <v>308</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 t="shared" ref="Z469:AL469" si="1292">Z468</f>
        <v>0</v>
      </c>
      <c r="AA469" s="411">
        <f t="shared" si="1292"/>
        <v>0</v>
      </c>
      <c r="AB469" s="411">
        <f t="shared" si="1292"/>
        <v>0</v>
      </c>
      <c r="AC469" s="411">
        <f t="shared" si="1292"/>
        <v>0</v>
      </c>
      <c r="AD469" s="411">
        <f t="shared" si="1292"/>
        <v>0</v>
      </c>
      <c r="AE469" s="411">
        <f t="shared" si="1292"/>
        <v>0</v>
      </c>
      <c r="AF469" s="411">
        <f t="shared" si="1292"/>
        <v>0</v>
      </c>
      <c r="AG469" s="411">
        <f t="shared" si="1292"/>
        <v>0</v>
      </c>
      <c r="AH469" s="411">
        <f t="shared" si="1292"/>
        <v>0</v>
      </c>
      <c r="AI469" s="411">
        <f t="shared" si="1292"/>
        <v>0</v>
      </c>
      <c r="AJ469" s="411">
        <f t="shared" si="1292"/>
        <v>0</v>
      </c>
      <c r="AK469" s="411">
        <f t="shared" si="1292"/>
        <v>0</v>
      </c>
      <c r="AL469" s="411">
        <f t="shared" si="1292"/>
        <v>0</v>
      </c>
      <c r="AM469" s="297"/>
    </row>
    <row r="470" spans="1:39" outlineLevel="1">
      <c r="A470" s="532"/>
      <c r="B470" s="430"/>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outlineLevel="1">
      <c r="A471" s="532">
        <v>20</v>
      </c>
      <c r="B471" s="428" t="s">
        <v>110</v>
      </c>
      <c r="C471" s="291" t="s">
        <v>25</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26"/>
      <c r="Z471" s="410"/>
      <c r="AA471" s="410"/>
      <c r="AB471" s="410"/>
      <c r="AC471" s="410"/>
      <c r="AD471" s="410"/>
      <c r="AE471" s="410"/>
      <c r="AF471" s="415"/>
      <c r="AG471" s="415"/>
      <c r="AH471" s="415"/>
      <c r="AI471" s="415"/>
      <c r="AJ471" s="415"/>
      <c r="AK471" s="415"/>
      <c r="AL471" s="415"/>
      <c r="AM471" s="296">
        <f>SUM(Y471:AL471)</f>
        <v>0</v>
      </c>
    </row>
    <row r="472" spans="1:39" outlineLevel="1">
      <c r="A472" s="532"/>
      <c r="B472" s="431" t="s">
        <v>308</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 t="shared" ref="Y472:AL472" si="1293">Y471</f>
        <v>0</v>
      </c>
      <c r="Z472" s="411">
        <f t="shared" si="1293"/>
        <v>0</v>
      </c>
      <c r="AA472" s="411">
        <f t="shared" si="1293"/>
        <v>0</v>
      </c>
      <c r="AB472" s="411">
        <f t="shared" si="1293"/>
        <v>0</v>
      </c>
      <c r="AC472" s="411">
        <f t="shared" si="1293"/>
        <v>0</v>
      </c>
      <c r="AD472" s="411">
        <f t="shared" si="1293"/>
        <v>0</v>
      </c>
      <c r="AE472" s="411">
        <f t="shared" si="1293"/>
        <v>0</v>
      </c>
      <c r="AF472" s="411">
        <f t="shared" si="1293"/>
        <v>0</v>
      </c>
      <c r="AG472" s="411">
        <f t="shared" si="1293"/>
        <v>0</v>
      </c>
      <c r="AH472" s="411">
        <f t="shared" si="1293"/>
        <v>0</v>
      </c>
      <c r="AI472" s="411">
        <f t="shared" si="1293"/>
        <v>0</v>
      </c>
      <c r="AJ472" s="411">
        <f t="shared" si="1293"/>
        <v>0</v>
      </c>
      <c r="AK472" s="411">
        <f t="shared" si="1293"/>
        <v>0</v>
      </c>
      <c r="AL472" s="411">
        <f t="shared" si="1293"/>
        <v>0</v>
      </c>
      <c r="AM472" s="306"/>
    </row>
    <row r="473" spans="1:39" ht="15.75" outlineLevel="1">
      <c r="A473" s="532"/>
      <c r="B473" s="531"/>
      <c r="C473" s="300"/>
      <c r="D473" s="291"/>
      <c r="E473" s="291"/>
      <c r="F473" s="291"/>
      <c r="G473" s="291"/>
      <c r="H473" s="291"/>
      <c r="I473" s="291"/>
      <c r="J473" s="291"/>
      <c r="K473" s="291"/>
      <c r="L473" s="291"/>
      <c r="M473" s="291"/>
      <c r="N473" s="300"/>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5.75" outlineLevel="1">
      <c r="A474" s="532"/>
      <c r="B474" s="524" t="s">
        <v>502</v>
      </c>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ht="15.75" outlineLevel="1">
      <c r="A475" s="532"/>
      <c r="B475" s="504" t="s">
        <v>498</v>
      </c>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outlineLevel="1">
      <c r="A476" s="532">
        <v>21</v>
      </c>
      <c r="B476" s="428" t="s">
        <v>113</v>
      </c>
      <c r="C476" s="291" t="s">
        <v>25</v>
      </c>
      <c r="D476" s="295">
        <v>3848845</v>
      </c>
      <c r="E476" s="295">
        <v>3097809</v>
      </c>
      <c r="F476" s="295">
        <v>3097809</v>
      </c>
      <c r="G476" s="295">
        <v>3097809</v>
      </c>
      <c r="H476" s="295">
        <v>3097809</v>
      </c>
      <c r="I476" s="295">
        <v>3097809</v>
      </c>
      <c r="J476" s="295">
        <v>3097809</v>
      </c>
      <c r="K476" s="295">
        <v>3097776</v>
      </c>
      <c r="L476" s="295">
        <v>3097776</v>
      </c>
      <c r="M476" s="295">
        <v>3090128</v>
      </c>
      <c r="N476" s="291"/>
      <c r="O476" s="295">
        <v>267</v>
      </c>
      <c r="P476" s="295">
        <v>216</v>
      </c>
      <c r="Q476" s="295">
        <v>216</v>
      </c>
      <c r="R476" s="295">
        <v>216</v>
      </c>
      <c r="S476" s="295">
        <v>216</v>
      </c>
      <c r="T476" s="295">
        <v>216</v>
      </c>
      <c r="U476" s="295">
        <v>216</v>
      </c>
      <c r="V476" s="295">
        <v>216</v>
      </c>
      <c r="W476" s="295">
        <v>216</v>
      </c>
      <c r="X476" s="295">
        <v>216</v>
      </c>
      <c r="Y476" s="410">
        <v>1</v>
      </c>
      <c r="Z476" s="410"/>
      <c r="AA476" s="410"/>
      <c r="AB476" s="410"/>
      <c r="AC476" s="410"/>
      <c r="AD476" s="410"/>
      <c r="AE476" s="410"/>
      <c r="AF476" s="410"/>
      <c r="AG476" s="410"/>
      <c r="AH476" s="410"/>
      <c r="AI476" s="410"/>
      <c r="AJ476" s="410"/>
      <c r="AK476" s="410"/>
      <c r="AL476" s="410"/>
      <c r="AM476" s="296">
        <f>SUM(Y476:AL476)</f>
        <v>1</v>
      </c>
    </row>
    <row r="477" spans="1:39" outlineLevel="1">
      <c r="A477" s="532"/>
      <c r="B477" s="431" t="s">
        <v>308</v>
      </c>
      <c r="C477" s="291" t="s">
        <v>163</v>
      </c>
      <c r="D477" s="295">
        <v>5380</v>
      </c>
      <c r="E477" s="295">
        <f t="shared" ref="E477:M477" si="1294">E476/D476*D477</f>
        <v>4330.1853984766858</v>
      </c>
      <c r="F477" s="295">
        <f t="shared" si="1294"/>
        <v>4330.1853984766858</v>
      </c>
      <c r="G477" s="295">
        <f t="shared" si="1294"/>
        <v>4330.1853984766858</v>
      </c>
      <c r="H477" s="295">
        <f t="shared" si="1294"/>
        <v>4330.1853984766858</v>
      </c>
      <c r="I477" s="295">
        <f t="shared" si="1294"/>
        <v>4330.1853984766858</v>
      </c>
      <c r="J477" s="295">
        <f t="shared" si="1294"/>
        <v>4330.1853984766858</v>
      </c>
      <c r="K477" s="295">
        <f t="shared" si="1294"/>
        <v>4330.1392703525344</v>
      </c>
      <c r="L477" s="295">
        <f t="shared" si="1294"/>
        <v>4330.1392703525344</v>
      </c>
      <c r="M477" s="295">
        <f t="shared" si="1294"/>
        <v>4319.4487281249312</v>
      </c>
      <c r="N477" s="291"/>
      <c r="O477" s="295"/>
      <c r="P477" s="295"/>
      <c r="Q477" s="295"/>
      <c r="R477" s="295"/>
      <c r="S477" s="295"/>
      <c r="T477" s="295"/>
      <c r="U477" s="295"/>
      <c r="V477" s="295"/>
      <c r="W477" s="295"/>
      <c r="X477" s="295"/>
      <c r="Y477" s="411">
        <f>Y476</f>
        <v>1</v>
      </c>
      <c r="Z477" s="411">
        <f t="shared" ref="Z477" si="1295">Z476</f>
        <v>0</v>
      </c>
      <c r="AA477" s="411">
        <f t="shared" ref="AA477" si="1296">AA476</f>
        <v>0</v>
      </c>
      <c r="AB477" s="411">
        <f t="shared" ref="AB477" si="1297">AB476</f>
        <v>0</v>
      </c>
      <c r="AC477" s="411">
        <f t="shared" ref="AC477" si="1298">AC476</f>
        <v>0</v>
      </c>
      <c r="AD477" s="411">
        <f t="shared" ref="AD477" si="1299">AD476</f>
        <v>0</v>
      </c>
      <c r="AE477" s="411">
        <f t="shared" ref="AE477" si="1300">AE476</f>
        <v>0</v>
      </c>
      <c r="AF477" s="411">
        <f t="shared" ref="AF477" si="1301">AF476</f>
        <v>0</v>
      </c>
      <c r="AG477" s="411">
        <f t="shared" ref="AG477" si="1302">AG476</f>
        <v>0</v>
      </c>
      <c r="AH477" s="411">
        <f t="shared" ref="AH477" si="1303">AH476</f>
        <v>0</v>
      </c>
      <c r="AI477" s="411">
        <f t="shared" ref="AI477" si="1304">AI476</f>
        <v>0</v>
      </c>
      <c r="AJ477" s="411">
        <f t="shared" ref="AJ477" si="1305">AJ476</f>
        <v>0</v>
      </c>
      <c r="AK477" s="411">
        <f t="shared" ref="AK477" si="1306">AK476</f>
        <v>0</v>
      </c>
      <c r="AL477" s="411">
        <f t="shared" ref="AL477" si="1307">AL476</f>
        <v>0</v>
      </c>
      <c r="AM477" s="306"/>
    </row>
    <row r="478" spans="1:39" outlineLevel="1">
      <c r="A478" s="532"/>
      <c r="B478" s="431"/>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30" outlineLevel="1">
      <c r="A479" s="532">
        <v>22</v>
      </c>
      <c r="B479" s="428" t="s">
        <v>114</v>
      </c>
      <c r="C479" s="291" t="s">
        <v>25</v>
      </c>
      <c r="D479" s="295">
        <v>561039</v>
      </c>
      <c r="E479" s="295">
        <v>561039</v>
      </c>
      <c r="F479" s="295">
        <v>561039</v>
      </c>
      <c r="G479" s="295">
        <v>561039</v>
      </c>
      <c r="H479" s="295">
        <v>561039</v>
      </c>
      <c r="I479" s="295">
        <v>561039</v>
      </c>
      <c r="J479" s="295">
        <v>561039</v>
      </c>
      <c r="K479" s="295">
        <v>561039</v>
      </c>
      <c r="L479" s="295">
        <v>561039</v>
      </c>
      <c r="M479" s="295">
        <v>561039</v>
      </c>
      <c r="N479" s="291"/>
      <c r="O479" s="295">
        <v>167</v>
      </c>
      <c r="P479" s="295">
        <v>167</v>
      </c>
      <c r="Q479" s="295">
        <v>167</v>
      </c>
      <c r="R479" s="295">
        <v>167</v>
      </c>
      <c r="S479" s="295">
        <v>167</v>
      </c>
      <c r="T479" s="295">
        <v>167</v>
      </c>
      <c r="U479" s="295">
        <v>167</v>
      </c>
      <c r="V479" s="295">
        <v>167</v>
      </c>
      <c r="W479" s="295">
        <v>167</v>
      </c>
      <c r="X479" s="295">
        <v>167</v>
      </c>
      <c r="Y479" s="410">
        <v>1</v>
      </c>
      <c r="Z479" s="410"/>
      <c r="AA479" s="410"/>
      <c r="AB479" s="410"/>
      <c r="AC479" s="410"/>
      <c r="AD479" s="410"/>
      <c r="AE479" s="410"/>
      <c r="AF479" s="410"/>
      <c r="AG479" s="410"/>
      <c r="AH479" s="410"/>
      <c r="AI479" s="410"/>
      <c r="AJ479" s="410"/>
      <c r="AK479" s="410"/>
      <c r="AL479" s="410"/>
      <c r="AM479" s="296">
        <f>SUM(Y479:AL479)</f>
        <v>1</v>
      </c>
    </row>
    <row r="480" spans="1:39" outlineLevel="1">
      <c r="A480" s="532"/>
      <c r="B480" s="431" t="s">
        <v>308</v>
      </c>
      <c r="C480" s="291" t="s">
        <v>163</v>
      </c>
      <c r="D480" s="295">
        <v>46199</v>
      </c>
      <c r="E480" s="295">
        <f t="shared" ref="E480:M480" si="1308">E479/D479*D480</f>
        <v>46199</v>
      </c>
      <c r="F480" s="295">
        <f t="shared" si="1308"/>
        <v>46199</v>
      </c>
      <c r="G480" s="295">
        <f t="shared" si="1308"/>
        <v>46199</v>
      </c>
      <c r="H480" s="295">
        <f t="shared" si="1308"/>
        <v>46199</v>
      </c>
      <c r="I480" s="295">
        <f t="shared" si="1308"/>
        <v>46199</v>
      </c>
      <c r="J480" s="295">
        <f t="shared" si="1308"/>
        <v>46199</v>
      </c>
      <c r="K480" s="295">
        <f t="shared" si="1308"/>
        <v>46199</v>
      </c>
      <c r="L480" s="295">
        <f t="shared" si="1308"/>
        <v>46199</v>
      </c>
      <c r="M480" s="295">
        <f t="shared" si="1308"/>
        <v>46199</v>
      </c>
      <c r="N480" s="291"/>
      <c r="O480" s="295"/>
      <c r="P480" s="295"/>
      <c r="Q480" s="295"/>
      <c r="R480" s="295"/>
      <c r="S480" s="295"/>
      <c r="T480" s="295"/>
      <c r="U480" s="295"/>
      <c r="V480" s="295"/>
      <c r="W480" s="295"/>
      <c r="X480" s="295"/>
      <c r="Y480" s="411">
        <f>Y479</f>
        <v>1</v>
      </c>
      <c r="Z480" s="411">
        <f t="shared" ref="Z480" si="1309">Z479</f>
        <v>0</v>
      </c>
      <c r="AA480" s="411">
        <f t="shared" ref="AA480" si="1310">AA479</f>
        <v>0</v>
      </c>
      <c r="AB480" s="411">
        <f t="shared" ref="AB480" si="1311">AB479</f>
        <v>0</v>
      </c>
      <c r="AC480" s="411">
        <f t="shared" ref="AC480" si="1312">AC479</f>
        <v>0</v>
      </c>
      <c r="AD480" s="411">
        <f t="shared" ref="AD480" si="1313">AD479</f>
        <v>0</v>
      </c>
      <c r="AE480" s="411">
        <f t="shared" ref="AE480" si="1314">AE479</f>
        <v>0</v>
      </c>
      <c r="AF480" s="411">
        <f t="shared" ref="AF480" si="1315">AF479</f>
        <v>0</v>
      </c>
      <c r="AG480" s="411">
        <f t="shared" ref="AG480" si="1316">AG479</f>
        <v>0</v>
      </c>
      <c r="AH480" s="411">
        <f t="shared" ref="AH480" si="1317">AH479</f>
        <v>0</v>
      </c>
      <c r="AI480" s="411">
        <f t="shared" ref="AI480" si="1318">AI479</f>
        <v>0</v>
      </c>
      <c r="AJ480" s="411">
        <f t="shared" ref="AJ480" si="1319">AJ479</f>
        <v>0</v>
      </c>
      <c r="AK480" s="411">
        <f t="shared" ref="AK480" si="1320">AK479</f>
        <v>0</v>
      </c>
      <c r="AL480" s="411">
        <f t="shared" ref="AL480" si="1321">AL479</f>
        <v>0</v>
      </c>
      <c r="AM480" s="306"/>
    </row>
    <row r="481" spans="1:39" outlineLevel="1">
      <c r="A481" s="532"/>
      <c r="B481" s="431"/>
      <c r="C481" s="291"/>
      <c r="D481" s="291"/>
      <c r="E481" s="291"/>
      <c r="F481" s="291"/>
      <c r="G481" s="291"/>
      <c r="H481" s="291"/>
      <c r="I481" s="291"/>
      <c r="J481" s="291"/>
      <c r="K481" s="291"/>
      <c r="L481" s="291"/>
      <c r="M481" s="291"/>
      <c r="N481" s="291"/>
      <c r="O481" s="291"/>
      <c r="P481" s="291"/>
      <c r="Q481" s="291"/>
      <c r="R481" s="291"/>
      <c r="S481" s="291"/>
      <c r="T481" s="291"/>
      <c r="U481" s="291"/>
      <c r="V481" s="291"/>
      <c r="W481" s="291"/>
      <c r="X481" s="291"/>
      <c r="Y481" s="422"/>
      <c r="Z481" s="425"/>
      <c r="AA481" s="425"/>
      <c r="AB481" s="425"/>
      <c r="AC481" s="425"/>
      <c r="AD481" s="425"/>
      <c r="AE481" s="425"/>
      <c r="AF481" s="425"/>
      <c r="AG481" s="425"/>
      <c r="AH481" s="425"/>
      <c r="AI481" s="425"/>
      <c r="AJ481" s="425"/>
      <c r="AK481" s="425"/>
      <c r="AL481" s="425"/>
      <c r="AM481" s="306"/>
    </row>
    <row r="482" spans="1:39" outlineLevel="1">
      <c r="A482" s="532">
        <v>23</v>
      </c>
      <c r="B482" s="520" t="s">
        <v>764</v>
      </c>
      <c r="C482" s="291" t="s">
        <v>25</v>
      </c>
      <c r="D482" s="295">
        <v>3612336</v>
      </c>
      <c r="E482" s="295">
        <v>2616012</v>
      </c>
      <c r="F482" s="295">
        <v>2616012</v>
      </c>
      <c r="G482" s="295">
        <v>2616012</v>
      </c>
      <c r="H482" s="295">
        <v>2616012</v>
      </c>
      <c r="I482" s="295">
        <v>2616012</v>
      </c>
      <c r="J482" s="295">
        <v>2616012</v>
      </c>
      <c r="K482" s="295">
        <v>2615962</v>
      </c>
      <c r="L482" s="295">
        <v>2615962</v>
      </c>
      <c r="M482" s="295">
        <v>2615962</v>
      </c>
      <c r="N482" s="291"/>
      <c r="O482" s="295">
        <v>248</v>
      </c>
      <c r="P482" s="295">
        <v>181</v>
      </c>
      <c r="Q482" s="295">
        <v>181</v>
      </c>
      <c r="R482" s="295">
        <v>181</v>
      </c>
      <c r="S482" s="295">
        <v>181</v>
      </c>
      <c r="T482" s="295">
        <v>181</v>
      </c>
      <c r="U482" s="295">
        <v>181</v>
      </c>
      <c r="V482" s="295">
        <v>181</v>
      </c>
      <c r="W482" s="295">
        <v>181</v>
      </c>
      <c r="X482" s="295">
        <v>181</v>
      </c>
      <c r="Y482" s="410">
        <v>1</v>
      </c>
      <c r="Z482" s="410"/>
      <c r="AA482" s="410"/>
      <c r="AB482" s="410"/>
      <c r="AC482" s="410"/>
      <c r="AD482" s="410"/>
      <c r="AE482" s="410"/>
      <c r="AF482" s="410"/>
      <c r="AG482" s="410"/>
      <c r="AH482" s="410"/>
      <c r="AI482" s="410"/>
      <c r="AJ482" s="410"/>
      <c r="AK482" s="410"/>
      <c r="AL482" s="410"/>
      <c r="AM482" s="296">
        <f>SUM(Y482:AL482)</f>
        <v>1</v>
      </c>
    </row>
    <row r="483" spans="1:39" outlineLevel="1">
      <c r="A483" s="532"/>
      <c r="B483" s="294" t="s">
        <v>308</v>
      </c>
      <c r="C483" s="291" t="s">
        <v>163</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1">
        <f>Y482</f>
        <v>1</v>
      </c>
      <c r="Z483" s="411">
        <f t="shared" ref="Z483" si="1322">Z482</f>
        <v>0</v>
      </c>
      <c r="AA483" s="411">
        <f t="shared" ref="AA483" si="1323">AA482</f>
        <v>0</v>
      </c>
      <c r="AB483" s="411">
        <f t="shared" ref="AB483" si="1324">AB482</f>
        <v>0</v>
      </c>
      <c r="AC483" s="411">
        <f t="shared" ref="AC483" si="1325">AC482</f>
        <v>0</v>
      </c>
      <c r="AD483" s="411">
        <f t="shared" ref="AD483" si="1326">AD482</f>
        <v>0</v>
      </c>
      <c r="AE483" s="411">
        <f t="shared" ref="AE483" si="1327">AE482</f>
        <v>0</v>
      </c>
      <c r="AF483" s="411">
        <f t="shared" ref="AF483" si="1328">AF482</f>
        <v>0</v>
      </c>
      <c r="AG483" s="411">
        <f t="shared" ref="AG483" si="1329">AG482</f>
        <v>0</v>
      </c>
      <c r="AH483" s="411">
        <f t="shared" ref="AH483" si="1330">AH482</f>
        <v>0</v>
      </c>
      <c r="AI483" s="411">
        <f t="shared" ref="AI483" si="1331">AI482</f>
        <v>0</v>
      </c>
      <c r="AJ483" s="411">
        <f t="shared" ref="AJ483" si="1332">AJ482</f>
        <v>0</v>
      </c>
      <c r="AK483" s="411">
        <f t="shared" ref="AK483" si="1333">AK482</f>
        <v>0</v>
      </c>
      <c r="AL483" s="411">
        <f t="shared" ref="AL483" si="1334">AL482</f>
        <v>0</v>
      </c>
      <c r="AM483" s="306"/>
    </row>
    <row r="484" spans="1:39" outlineLevel="1">
      <c r="A484" s="532"/>
      <c r="B484" s="430"/>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22"/>
      <c r="Z484" s="425"/>
      <c r="AA484" s="425"/>
      <c r="AB484" s="425"/>
      <c r="AC484" s="425"/>
      <c r="AD484" s="425"/>
      <c r="AE484" s="425"/>
      <c r="AF484" s="425"/>
      <c r="AG484" s="425"/>
      <c r="AH484" s="425"/>
      <c r="AI484" s="425"/>
      <c r="AJ484" s="425"/>
      <c r="AK484" s="425"/>
      <c r="AL484" s="425"/>
      <c r="AM484" s="306"/>
    </row>
    <row r="485" spans="1:39" ht="30" outlineLevel="1">
      <c r="A485" s="532">
        <v>24</v>
      </c>
      <c r="B485" s="428" t="s">
        <v>116</v>
      </c>
      <c r="C485" s="291" t="s">
        <v>25</v>
      </c>
      <c r="D485" s="295">
        <v>11963</v>
      </c>
      <c r="E485" s="295">
        <v>11963</v>
      </c>
      <c r="F485" s="295">
        <v>11963</v>
      </c>
      <c r="G485" s="295">
        <v>11963</v>
      </c>
      <c r="H485" s="295">
        <v>11963</v>
      </c>
      <c r="I485" s="295">
        <v>11963</v>
      </c>
      <c r="J485" s="295">
        <v>11963</v>
      </c>
      <c r="K485" s="295">
        <v>11963</v>
      </c>
      <c r="L485" s="295">
        <v>11963</v>
      </c>
      <c r="M485" s="295">
        <v>11963</v>
      </c>
      <c r="N485" s="291"/>
      <c r="O485" s="295">
        <v>3</v>
      </c>
      <c r="P485" s="295">
        <v>3</v>
      </c>
      <c r="Q485" s="295">
        <v>3</v>
      </c>
      <c r="R485" s="295">
        <v>3</v>
      </c>
      <c r="S485" s="295">
        <v>3</v>
      </c>
      <c r="T485" s="295">
        <v>3</v>
      </c>
      <c r="U485" s="295">
        <v>3</v>
      </c>
      <c r="V485" s="295">
        <v>3</v>
      </c>
      <c r="W485" s="295">
        <v>3</v>
      </c>
      <c r="X485" s="295">
        <v>3</v>
      </c>
      <c r="Y485" s="410">
        <v>1</v>
      </c>
      <c r="Z485" s="410"/>
      <c r="AA485" s="410"/>
      <c r="AB485" s="410"/>
      <c r="AC485" s="410"/>
      <c r="AD485" s="410"/>
      <c r="AE485" s="410"/>
      <c r="AF485" s="410"/>
      <c r="AG485" s="410"/>
      <c r="AH485" s="410"/>
      <c r="AI485" s="410"/>
      <c r="AJ485" s="410"/>
      <c r="AK485" s="410"/>
      <c r="AL485" s="410"/>
      <c r="AM485" s="296">
        <f>SUM(Y485:AL485)</f>
        <v>1</v>
      </c>
    </row>
    <row r="486" spans="1:39" outlineLevel="1">
      <c r="A486" s="532"/>
      <c r="B486" s="431" t="s">
        <v>308</v>
      </c>
      <c r="C486" s="291" t="s">
        <v>163</v>
      </c>
      <c r="D486" s="295"/>
      <c r="E486" s="295"/>
      <c r="F486" s="295"/>
      <c r="G486" s="295"/>
      <c r="H486" s="295"/>
      <c r="I486" s="295"/>
      <c r="J486" s="295"/>
      <c r="K486" s="295"/>
      <c r="L486" s="295"/>
      <c r="M486" s="295"/>
      <c r="N486" s="291"/>
      <c r="O486" s="295"/>
      <c r="P486" s="295"/>
      <c r="Q486" s="295"/>
      <c r="R486" s="295"/>
      <c r="S486" s="295"/>
      <c r="T486" s="295"/>
      <c r="U486" s="295"/>
      <c r="V486" s="295"/>
      <c r="W486" s="295"/>
      <c r="X486" s="295"/>
      <c r="Y486" s="411">
        <f>Y485</f>
        <v>1</v>
      </c>
      <c r="Z486" s="411">
        <f t="shared" ref="Z486" si="1335">Z485</f>
        <v>0</v>
      </c>
      <c r="AA486" s="411">
        <f t="shared" ref="AA486" si="1336">AA485</f>
        <v>0</v>
      </c>
      <c r="AB486" s="411">
        <f t="shared" ref="AB486" si="1337">AB485</f>
        <v>0</v>
      </c>
      <c r="AC486" s="411">
        <f t="shared" ref="AC486" si="1338">AC485</f>
        <v>0</v>
      </c>
      <c r="AD486" s="411">
        <f t="shared" ref="AD486" si="1339">AD485</f>
        <v>0</v>
      </c>
      <c r="AE486" s="411">
        <f t="shared" ref="AE486" si="1340">AE485</f>
        <v>0</v>
      </c>
      <c r="AF486" s="411">
        <f t="shared" ref="AF486" si="1341">AF485</f>
        <v>0</v>
      </c>
      <c r="AG486" s="411">
        <f t="shared" ref="AG486" si="1342">AG485</f>
        <v>0</v>
      </c>
      <c r="AH486" s="411">
        <f t="shared" ref="AH486" si="1343">AH485</f>
        <v>0</v>
      </c>
      <c r="AI486" s="411">
        <f t="shared" ref="AI486" si="1344">AI485</f>
        <v>0</v>
      </c>
      <c r="AJ486" s="411">
        <f t="shared" ref="AJ486" si="1345">AJ485</f>
        <v>0</v>
      </c>
      <c r="AK486" s="411">
        <f t="shared" ref="AK486" si="1346">AK485</f>
        <v>0</v>
      </c>
      <c r="AL486" s="411">
        <f t="shared" ref="AL486" si="1347">AL485</f>
        <v>0</v>
      </c>
      <c r="AM486" s="306"/>
    </row>
    <row r="487" spans="1:39" outlineLevel="1">
      <c r="A487" s="532"/>
      <c r="B487" s="431"/>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12"/>
      <c r="Z487" s="425"/>
      <c r="AA487" s="425"/>
      <c r="AB487" s="425"/>
      <c r="AC487" s="425"/>
      <c r="AD487" s="425"/>
      <c r="AE487" s="425"/>
      <c r="AF487" s="425"/>
      <c r="AG487" s="425"/>
      <c r="AH487" s="425"/>
      <c r="AI487" s="425"/>
      <c r="AJ487" s="425"/>
      <c r="AK487" s="425"/>
      <c r="AL487" s="425"/>
      <c r="AM487" s="306"/>
    </row>
    <row r="488" spans="1:39" ht="15.75" outlineLevel="1">
      <c r="A488" s="532"/>
      <c r="B488" s="504" t="s">
        <v>499</v>
      </c>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outlineLevel="1">
      <c r="A489" s="532">
        <v>25</v>
      </c>
      <c r="B489" s="428" t="s">
        <v>117</v>
      </c>
      <c r="C489" s="291" t="s">
        <v>25</v>
      </c>
      <c r="D489" s="295">
        <v>196001</v>
      </c>
      <c r="E489" s="295">
        <v>196001</v>
      </c>
      <c r="F489" s="295">
        <v>196001</v>
      </c>
      <c r="G489" s="295">
        <v>196001</v>
      </c>
      <c r="H489" s="295">
        <v>196001</v>
      </c>
      <c r="I489" s="295">
        <v>196001</v>
      </c>
      <c r="J489" s="295">
        <v>196001</v>
      </c>
      <c r="K489" s="295">
        <v>196001</v>
      </c>
      <c r="L489" s="295">
        <v>196001</v>
      </c>
      <c r="M489" s="295">
        <v>169282</v>
      </c>
      <c r="N489" s="295">
        <v>12</v>
      </c>
      <c r="O489" s="295">
        <v>9</v>
      </c>
      <c r="P489" s="295">
        <v>9</v>
      </c>
      <c r="Q489" s="295">
        <v>9</v>
      </c>
      <c r="R489" s="295">
        <v>9</v>
      </c>
      <c r="S489" s="295">
        <v>9</v>
      </c>
      <c r="T489" s="295">
        <v>9</v>
      </c>
      <c r="U489" s="295">
        <v>9</v>
      </c>
      <c r="V489" s="295">
        <v>9</v>
      </c>
      <c r="W489" s="295">
        <v>9</v>
      </c>
      <c r="X489" s="295">
        <v>8</v>
      </c>
      <c r="Y489" s="426"/>
      <c r="Z489" s="410"/>
      <c r="AA489" s="410" t="s">
        <v>759</v>
      </c>
      <c r="AB489" s="410"/>
      <c r="AC489" s="410"/>
      <c r="AD489" s="410"/>
      <c r="AE489" s="410"/>
      <c r="AF489" s="415"/>
      <c r="AG489" s="415"/>
      <c r="AH489" s="415"/>
      <c r="AI489" s="415"/>
      <c r="AJ489" s="415"/>
      <c r="AK489" s="415"/>
      <c r="AL489" s="415"/>
      <c r="AM489" s="296">
        <f>SUM(Y489:AL489)</f>
        <v>0</v>
      </c>
    </row>
    <row r="490" spans="1:39" outlineLevel="1">
      <c r="A490" s="532"/>
      <c r="B490" s="431" t="s">
        <v>308</v>
      </c>
      <c r="C490" s="291" t="s">
        <v>163</v>
      </c>
      <c r="D490" s="295"/>
      <c r="E490" s="295"/>
      <c r="F490" s="295"/>
      <c r="G490" s="295"/>
      <c r="H490" s="295"/>
      <c r="I490" s="295"/>
      <c r="J490" s="295"/>
      <c r="K490" s="295"/>
      <c r="L490" s="295"/>
      <c r="M490" s="295"/>
      <c r="N490" s="295">
        <f>N489</f>
        <v>12</v>
      </c>
      <c r="O490" s="295"/>
      <c r="P490" s="295"/>
      <c r="Q490" s="295"/>
      <c r="R490" s="295"/>
      <c r="S490" s="295"/>
      <c r="T490" s="295"/>
      <c r="U490" s="295"/>
      <c r="V490" s="295"/>
      <c r="W490" s="295"/>
      <c r="X490" s="295"/>
      <c r="Y490" s="411">
        <f>Y489</f>
        <v>0</v>
      </c>
      <c r="Z490" s="411">
        <f t="shared" ref="Z490" si="1348">Z489</f>
        <v>0</v>
      </c>
      <c r="AA490" s="411" t="str">
        <f t="shared" ref="AA490" si="1349">AA489</f>
        <v>100%%</v>
      </c>
      <c r="AB490" s="411">
        <f t="shared" ref="AB490" si="1350">AB489</f>
        <v>0</v>
      </c>
      <c r="AC490" s="411">
        <f t="shared" ref="AC490" si="1351">AC489</f>
        <v>0</v>
      </c>
      <c r="AD490" s="411">
        <f t="shared" ref="AD490" si="1352">AD489</f>
        <v>0</v>
      </c>
      <c r="AE490" s="411">
        <f t="shared" ref="AE490" si="1353">AE489</f>
        <v>0</v>
      </c>
      <c r="AF490" s="411">
        <f t="shared" ref="AF490" si="1354">AF489</f>
        <v>0</v>
      </c>
      <c r="AG490" s="411">
        <f t="shared" ref="AG490" si="1355">AG489</f>
        <v>0</v>
      </c>
      <c r="AH490" s="411">
        <f t="shared" ref="AH490" si="1356">AH489</f>
        <v>0</v>
      </c>
      <c r="AI490" s="411">
        <f t="shared" ref="AI490" si="1357">AI489</f>
        <v>0</v>
      </c>
      <c r="AJ490" s="411">
        <f t="shared" ref="AJ490" si="1358">AJ489</f>
        <v>0</v>
      </c>
      <c r="AK490" s="411">
        <f t="shared" ref="AK490" si="1359">AK489</f>
        <v>0</v>
      </c>
      <c r="AL490" s="411">
        <f t="shared" ref="AL490" si="1360">AL489</f>
        <v>0</v>
      </c>
      <c r="AM490" s="306"/>
    </row>
    <row r="491" spans="1:39" outlineLevel="1">
      <c r="A491" s="532"/>
      <c r="B491" s="431"/>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outlineLevel="1">
      <c r="A492" s="532">
        <v>26</v>
      </c>
      <c r="B492" s="428" t="s">
        <v>118</v>
      </c>
      <c r="C492" s="291" t="s">
        <v>25</v>
      </c>
      <c r="D492" s="295">
        <v>8335904</v>
      </c>
      <c r="E492" s="295">
        <v>8702240</v>
      </c>
      <c r="F492" s="295">
        <v>8702240</v>
      </c>
      <c r="G492" s="295">
        <v>8702240</v>
      </c>
      <c r="H492" s="295">
        <v>8702240</v>
      </c>
      <c r="I492" s="295">
        <v>8371376</v>
      </c>
      <c r="J492" s="295">
        <v>8371376</v>
      </c>
      <c r="K492" s="295">
        <v>8371376</v>
      </c>
      <c r="L492" s="295">
        <v>8321428</v>
      </c>
      <c r="M492" s="295">
        <v>8321428</v>
      </c>
      <c r="N492" s="295">
        <v>12</v>
      </c>
      <c r="O492" s="295">
        <v>1526</v>
      </c>
      <c r="P492" s="295">
        <v>1616</v>
      </c>
      <c r="Q492" s="295">
        <v>1616</v>
      </c>
      <c r="R492" s="295">
        <v>1616</v>
      </c>
      <c r="S492" s="295">
        <v>1616</v>
      </c>
      <c r="T492" s="295">
        <v>1561</v>
      </c>
      <c r="U492" s="295">
        <v>1561</v>
      </c>
      <c r="V492" s="295">
        <v>1561</v>
      </c>
      <c r="W492" s="295">
        <v>1555</v>
      </c>
      <c r="X492" s="295">
        <v>1555</v>
      </c>
      <c r="Y492" s="426"/>
      <c r="Z492" s="410">
        <v>0.11829872379595113</v>
      </c>
      <c r="AA492" s="410">
        <v>0.8771178089436209</v>
      </c>
      <c r="AB492" s="410"/>
      <c r="AC492" s="410"/>
      <c r="AD492" s="410"/>
      <c r="AE492" s="410"/>
      <c r="AF492" s="415"/>
      <c r="AG492" s="415"/>
      <c r="AH492" s="415"/>
      <c r="AI492" s="415"/>
      <c r="AJ492" s="415"/>
      <c r="AK492" s="415"/>
      <c r="AL492" s="415"/>
      <c r="AM492" s="296">
        <f>SUM(Y492:AL492)</f>
        <v>0.99541653273957209</v>
      </c>
    </row>
    <row r="493" spans="1:39" outlineLevel="1">
      <c r="A493" s="532"/>
      <c r="B493" s="431" t="s">
        <v>308</v>
      </c>
      <c r="C493" s="291" t="s">
        <v>163</v>
      </c>
      <c r="D493" s="295">
        <v>835040</v>
      </c>
      <c r="E493" s="295">
        <f t="shared" ref="E493:M493" si="1361">E492/D492*D493</f>
        <v>871737.30522808316</v>
      </c>
      <c r="F493" s="295">
        <f t="shared" si="1361"/>
        <v>871737.30522808316</v>
      </c>
      <c r="G493" s="295">
        <f t="shared" si="1361"/>
        <v>871737.30522808316</v>
      </c>
      <c r="H493" s="295">
        <f t="shared" si="1361"/>
        <v>871737.30522808316</v>
      </c>
      <c r="I493" s="295">
        <f t="shared" si="1361"/>
        <v>838593.36852247803</v>
      </c>
      <c r="J493" s="295">
        <f t="shared" si="1361"/>
        <v>838593.36852247803</v>
      </c>
      <c r="K493" s="295">
        <f t="shared" si="1361"/>
        <v>838593.36852247803</v>
      </c>
      <c r="L493" s="295">
        <f t="shared" si="1361"/>
        <v>833589.88264740072</v>
      </c>
      <c r="M493" s="295">
        <f t="shared" si="1361"/>
        <v>833589.88264740072</v>
      </c>
      <c r="N493" s="295">
        <f>N492</f>
        <v>12</v>
      </c>
      <c r="O493" s="295">
        <f t="shared" ref="O493:X493" si="1362">O492/D492*D493</f>
        <v>152.86536889100449</v>
      </c>
      <c r="P493" s="295">
        <f t="shared" si="1362"/>
        <v>161.88101974302967</v>
      </c>
      <c r="Q493" s="295">
        <f t="shared" si="1362"/>
        <v>161.88101974302967</v>
      </c>
      <c r="R493" s="295">
        <f t="shared" si="1362"/>
        <v>161.88101974302967</v>
      </c>
      <c r="S493" s="295">
        <f t="shared" si="1362"/>
        <v>161.88101974302967</v>
      </c>
      <c r="T493" s="295">
        <f t="shared" si="1362"/>
        <v>156.37145533345873</v>
      </c>
      <c r="U493" s="295">
        <f t="shared" si="1362"/>
        <v>156.37145533345873</v>
      </c>
      <c r="V493" s="295">
        <f t="shared" si="1362"/>
        <v>156.37145533345873</v>
      </c>
      <c r="W493" s="295">
        <f t="shared" si="1362"/>
        <v>155.77041194332369</v>
      </c>
      <c r="X493" s="295">
        <f t="shared" si="1362"/>
        <v>155.77041194332369</v>
      </c>
      <c r="Y493" s="411">
        <f>Y492</f>
        <v>0</v>
      </c>
      <c r="Z493" s="411">
        <f t="shared" ref="Z493" si="1363">Z492</f>
        <v>0.11829872379595113</v>
      </c>
      <c r="AA493" s="411">
        <f t="shared" ref="AA493" si="1364">AA492</f>
        <v>0.8771178089436209</v>
      </c>
      <c r="AB493" s="411">
        <f t="shared" ref="AB493" si="1365">AB492</f>
        <v>0</v>
      </c>
      <c r="AC493" s="411">
        <f t="shared" ref="AC493" si="1366">AC492</f>
        <v>0</v>
      </c>
      <c r="AD493" s="411">
        <f t="shared" ref="AD493" si="1367">AD492</f>
        <v>0</v>
      </c>
      <c r="AE493" s="411">
        <f t="shared" ref="AE493" si="1368">AE492</f>
        <v>0</v>
      </c>
      <c r="AF493" s="411">
        <f t="shared" ref="AF493" si="1369">AF492</f>
        <v>0</v>
      </c>
      <c r="AG493" s="411">
        <f t="shared" ref="AG493" si="1370">AG492</f>
        <v>0</v>
      </c>
      <c r="AH493" s="411">
        <f t="shared" ref="AH493" si="1371">AH492</f>
        <v>0</v>
      </c>
      <c r="AI493" s="411">
        <f t="shared" ref="AI493" si="1372">AI492</f>
        <v>0</v>
      </c>
      <c r="AJ493" s="411">
        <f t="shared" ref="AJ493" si="1373">AJ492</f>
        <v>0</v>
      </c>
      <c r="AK493" s="411">
        <f t="shared" ref="AK493" si="1374">AK492</f>
        <v>0</v>
      </c>
      <c r="AL493" s="411">
        <f t="shared" ref="AL493" si="1375">AL492</f>
        <v>0</v>
      </c>
      <c r="AM493" s="306"/>
    </row>
    <row r="494" spans="1:39"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30" outlineLevel="1">
      <c r="A495" s="532">
        <v>27</v>
      </c>
      <c r="B495" s="428" t="s">
        <v>119</v>
      </c>
      <c r="C495" s="291" t="s">
        <v>25</v>
      </c>
      <c r="D495" s="295">
        <v>442139</v>
      </c>
      <c r="E495" s="295">
        <v>442139</v>
      </c>
      <c r="F495" s="295">
        <v>393501</v>
      </c>
      <c r="G495" s="295">
        <v>338930</v>
      </c>
      <c r="H495" s="295">
        <v>334918</v>
      </c>
      <c r="I495" s="295">
        <v>270389</v>
      </c>
      <c r="J495" s="295">
        <v>234519</v>
      </c>
      <c r="K495" s="295">
        <v>194480</v>
      </c>
      <c r="L495" s="295">
        <v>74952</v>
      </c>
      <c r="M495" s="295">
        <v>60885</v>
      </c>
      <c r="N495" s="295">
        <v>12</v>
      </c>
      <c r="O495" s="295">
        <v>73</v>
      </c>
      <c r="P495" s="295">
        <v>73</v>
      </c>
      <c r="Q495" s="295">
        <v>69</v>
      </c>
      <c r="R495" s="295">
        <v>62</v>
      </c>
      <c r="S495" s="295">
        <v>62</v>
      </c>
      <c r="T495" s="295">
        <v>51</v>
      </c>
      <c r="U495" s="295">
        <v>45</v>
      </c>
      <c r="V495" s="295">
        <v>36</v>
      </c>
      <c r="W495" s="295">
        <v>21</v>
      </c>
      <c r="X495" s="295">
        <v>17</v>
      </c>
      <c r="Y495" s="426"/>
      <c r="Z495" s="410">
        <v>1</v>
      </c>
      <c r="AA495" s="410"/>
      <c r="AB495" s="410"/>
      <c r="AC495" s="410"/>
      <c r="AD495" s="410"/>
      <c r="AE495" s="410"/>
      <c r="AF495" s="415"/>
      <c r="AG495" s="415"/>
      <c r="AH495" s="415"/>
      <c r="AI495" s="415"/>
      <c r="AJ495" s="415"/>
      <c r="AK495" s="415"/>
      <c r="AL495" s="415"/>
      <c r="AM495" s="296">
        <f>SUM(Y495:AL495)</f>
        <v>1</v>
      </c>
    </row>
    <row r="496" spans="1:39" outlineLevel="1">
      <c r="A496" s="532"/>
      <c r="B496" s="431" t="s">
        <v>308</v>
      </c>
      <c r="C496" s="291" t="s">
        <v>163</v>
      </c>
      <c r="D496" s="295"/>
      <c r="E496" s="295"/>
      <c r="F496" s="295"/>
      <c r="G496" s="295"/>
      <c r="H496" s="295"/>
      <c r="I496" s="295"/>
      <c r="J496" s="295"/>
      <c r="K496" s="295"/>
      <c r="L496" s="295"/>
      <c r="M496" s="295"/>
      <c r="N496" s="295">
        <f>N495</f>
        <v>12</v>
      </c>
      <c r="O496" s="295"/>
      <c r="P496" s="295"/>
      <c r="Q496" s="295"/>
      <c r="R496" s="295"/>
      <c r="S496" s="295"/>
      <c r="T496" s="295"/>
      <c r="U496" s="295"/>
      <c r="V496" s="295"/>
      <c r="W496" s="295"/>
      <c r="X496" s="295"/>
      <c r="Y496" s="411">
        <f>Y495</f>
        <v>0</v>
      </c>
      <c r="Z496" s="411">
        <f t="shared" ref="Z496" si="1376">Z495</f>
        <v>1</v>
      </c>
      <c r="AA496" s="411">
        <f t="shared" ref="AA496" si="1377">AA495</f>
        <v>0</v>
      </c>
      <c r="AB496" s="411">
        <f t="shared" ref="AB496" si="1378">AB495</f>
        <v>0</v>
      </c>
      <c r="AC496" s="411">
        <f t="shared" ref="AC496" si="1379">AC495</f>
        <v>0</v>
      </c>
      <c r="AD496" s="411">
        <f t="shared" ref="AD496" si="1380">AD495</f>
        <v>0</v>
      </c>
      <c r="AE496" s="411">
        <f t="shared" ref="AE496" si="1381">AE495</f>
        <v>0</v>
      </c>
      <c r="AF496" s="411">
        <f t="shared" ref="AF496" si="1382">AF495</f>
        <v>0</v>
      </c>
      <c r="AG496" s="411">
        <f t="shared" ref="AG496" si="1383">AG495</f>
        <v>0</v>
      </c>
      <c r="AH496" s="411">
        <f t="shared" ref="AH496" si="1384">AH495</f>
        <v>0</v>
      </c>
      <c r="AI496" s="411">
        <f t="shared" ref="AI496" si="1385">AI495</f>
        <v>0</v>
      </c>
      <c r="AJ496" s="411">
        <f t="shared" ref="AJ496" si="1386">AJ495</f>
        <v>0</v>
      </c>
      <c r="AK496" s="411">
        <f t="shared" ref="AK496" si="1387">AK495</f>
        <v>0</v>
      </c>
      <c r="AL496" s="411">
        <f t="shared" ref="AL496" si="1388">AL495</f>
        <v>0</v>
      </c>
      <c r="AM496" s="306"/>
    </row>
    <row r="497" spans="1:39" outlineLevel="1">
      <c r="A497" s="532"/>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outlineLevel="1">
      <c r="A498" s="532">
        <v>28</v>
      </c>
      <c r="B498" s="428" t="s">
        <v>120</v>
      </c>
      <c r="C498" s="291" t="s">
        <v>25</v>
      </c>
      <c r="D498" s="295"/>
      <c r="E498" s="295"/>
      <c r="F498" s="295"/>
      <c r="G498" s="295"/>
      <c r="H498" s="295"/>
      <c r="I498" s="295"/>
      <c r="J498" s="295"/>
      <c r="K498" s="295"/>
      <c r="L498" s="295"/>
      <c r="M498" s="295"/>
      <c r="N498" s="295">
        <v>12</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outlineLevel="1">
      <c r="A499" s="532"/>
      <c r="B499" s="431"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1">
        <f>Y498</f>
        <v>0</v>
      </c>
      <c r="Z499" s="411">
        <f t="shared" ref="Z499" si="1389">Z498</f>
        <v>0</v>
      </c>
      <c r="AA499" s="411">
        <f t="shared" ref="AA499" si="1390">AA498</f>
        <v>0</v>
      </c>
      <c r="AB499" s="411">
        <f t="shared" ref="AB499" si="1391">AB498</f>
        <v>0</v>
      </c>
      <c r="AC499" s="411">
        <f t="shared" ref="AC499" si="1392">AC498</f>
        <v>0</v>
      </c>
      <c r="AD499" s="411">
        <f t="shared" ref="AD499" si="1393">AD498</f>
        <v>0</v>
      </c>
      <c r="AE499" s="411">
        <f t="shared" ref="AE499" si="1394">AE498</f>
        <v>0</v>
      </c>
      <c r="AF499" s="411">
        <f t="shared" ref="AF499" si="1395">AF498</f>
        <v>0</v>
      </c>
      <c r="AG499" s="411">
        <f t="shared" ref="AG499" si="1396">AG498</f>
        <v>0</v>
      </c>
      <c r="AH499" s="411">
        <f t="shared" ref="AH499" si="1397">AH498</f>
        <v>0</v>
      </c>
      <c r="AI499" s="411">
        <f t="shared" ref="AI499" si="1398">AI498</f>
        <v>0</v>
      </c>
      <c r="AJ499" s="411">
        <f t="shared" ref="AJ499" si="1399">AJ498</f>
        <v>0</v>
      </c>
      <c r="AK499" s="411">
        <f t="shared" ref="AK499" si="1400">AK498</f>
        <v>0</v>
      </c>
      <c r="AL499" s="411">
        <f t="shared" ref="AL499" si="1401">AL498</f>
        <v>0</v>
      </c>
      <c r="AM499" s="306"/>
    </row>
    <row r="500" spans="1:39" outlineLevel="1">
      <c r="A500" s="532"/>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outlineLevel="1">
      <c r="A501" s="532">
        <v>29</v>
      </c>
      <c r="B501" s="428" t="s">
        <v>121</v>
      </c>
      <c r="C501" s="291" t="s">
        <v>25</v>
      </c>
      <c r="D501" s="295">
        <v>66231</v>
      </c>
      <c r="E501" s="295">
        <v>66231</v>
      </c>
      <c r="F501" s="295">
        <v>66231</v>
      </c>
      <c r="G501" s="295">
        <v>66231</v>
      </c>
      <c r="H501" s="295">
        <v>66231</v>
      </c>
      <c r="I501" s="295">
        <v>0</v>
      </c>
      <c r="J501" s="295">
        <v>0</v>
      </c>
      <c r="K501" s="295">
        <v>0</v>
      </c>
      <c r="L501" s="295">
        <v>0</v>
      </c>
      <c r="M501" s="295">
        <v>0</v>
      </c>
      <c r="N501" s="295">
        <v>3</v>
      </c>
      <c r="O501" s="295">
        <v>8</v>
      </c>
      <c r="P501" s="295">
        <v>8</v>
      </c>
      <c r="Q501" s="295">
        <v>8</v>
      </c>
      <c r="R501" s="295">
        <v>8</v>
      </c>
      <c r="S501" s="295">
        <v>8</v>
      </c>
      <c r="T501" s="295">
        <v>0</v>
      </c>
      <c r="U501" s="295">
        <v>0</v>
      </c>
      <c r="V501" s="295">
        <v>0</v>
      </c>
      <c r="W501" s="295">
        <v>0</v>
      </c>
      <c r="X501" s="295">
        <v>0</v>
      </c>
      <c r="Y501" s="426"/>
      <c r="Z501" s="410"/>
      <c r="AA501" s="410" t="s">
        <v>759</v>
      </c>
      <c r="AB501" s="410"/>
      <c r="AC501" s="410"/>
      <c r="AD501" s="410"/>
      <c r="AE501" s="410"/>
      <c r="AF501" s="415"/>
      <c r="AG501" s="415"/>
      <c r="AH501" s="415"/>
      <c r="AI501" s="415"/>
      <c r="AJ501" s="415"/>
      <c r="AK501" s="415"/>
      <c r="AL501" s="415"/>
      <c r="AM501" s="296">
        <f>SUM(Y501:AL501)</f>
        <v>0</v>
      </c>
    </row>
    <row r="502" spans="1:39" outlineLevel="1">
      <c r="A502" s="532"/>
      <c r="B502" s="431" t="s">
        <v>308</v>
      </c>
      <c r="C502" s="291" t="s">
        <v>163</v>
      </c>
      <c r="D502" s="295"/>
      <c r="E502" s="295"/>
      <c r="F502" s="295"/>
      <c r="G502" s="295"/>
      <c r="H502" s="295"/>
      <c r="I502" s="295"/>
      <c r="J502" s="295"/>
      <c r="K502" s="295"/>
      <c r="L502" s="295"/>
      <c r="M502" s="295"/>
      <c r="N502" s="295">
        <f>N501</f>
        <v>3</v>
      </c>
      <c r="O502" s="295"/>
      <c r="P502" s="295"/>
      <c r="Q502" s="295"/>
      <c r="R502" s="295"/>
      <c r="S502" s="295"/>
      <c r="T502" s="295"/>
      <c r="U502" s="295"/>
      <c r="V502" s="295"/>
      <c r="W502" s="295"/>
      <c r="X502" s="295"/>
      <c r="Y502" s="411">
        <f>Y501</f>
        <v>0</v>
      </c>
      <c r="Z502" s="411">
        <f t="shared" ref="Z502" si="1402">Z501</f>
        <v>0</v>
      </c>
      <c r="AA502" s="411" t="str">
        <f t="shared" ref="AA502" si="1403">AA501</f>
        <v>100%%</v>
      </c>
      <c r="AB502" s="411">
        <f t="shared" ref="AB502" si="1404">AB501</f>
        <v>0</v>
      </c>
      <c r="AC502" s="411">
        <f t="shared" ref="AC502" si="1405">AC501</f>
        <v>0</v>
      </c>
      <c r="AD502" s="411">
        <f t="shared" ref="AD502" si="1406">AD501</f>
        <v>0</v>
      </c>
      <c r="AE502" s="411">
        <f t="shared" ref="AE502" si="1407">AE501</f>
        <v>0</v>
      </c>
      <c r="AF502" s="411">
        <f t="shared" ref="AF502" si="1408">AF501</f>
        <v>0</v>
      </c>
      <c r="AG502" s="411">
        <f t="shared" ref="AG502" si="1409">AG501</f>
        <v>0</v>
      </c>
      <c r="AH502" s="411">
        <f t="shared" ref="AH502" si="1410">AH501</f>
        <v>0</v>
      </c>
      <c r="AI502" s="411">
        <f t="shared" ref="AI502" si="1411">AI501</f>
        <v>0</v>
      </c>
      <c r="AJ502" s="411">
        <f t="shared" ref="AJ502" si="1412">AJ501</f>
        <v>0</v>
      </c>
      <c r="AK502" s="411">
        <f t="shared" ref="AK502" si="1413">AK501</f>
        <v>0</v>
      </c>
      <c r="AL502" s="411">
        <f t="shared" ref="AL502" si="1414">AL501</f>
        <v>0</v>
      </c>
      <c r="AM502" s="306"/>
    </row>
    <row r="503" spans="1:39" outlineLevel="1">
      <c r="A503" s="532"/>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outlineLevel="1">
      <c r="A504" s="532">
        <v>30</v>
      </c>
      <c r="B504" s="428" t="s">
        <v>122</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outlineLevel="1">
      <c r="A505" s="532"/>
      <c r="B505" s="431" t="s">
        <v>308</v>
      </c>
      <c r="C505" s="291" t="s">
        <v>163</v>
      </c>
      <c r="D505" s="295"/>
      <c r="E505" s="295"/>
      <c r="F505" s="295"/>
      <c r="G505" s="295"/>
      <c r="H505" s="295"/>
      <c r="I505" s="295"/>
      <c r="J505" s="295"/>
      <c r="K505" s="295"/>
      <c r="L505" s="295"/>
      <c r="M505" s="295"/>
      <c r="N505" s="295">
        <f>N504</f>
        <v>12</v>
      </c>
      <c r="O505" s="295"/>
      <c r="P505" s="295"/>
      <c r="Q505" s="295"/>
      <c r="R505" s="295"/>
      <c r="S505" s="295"/>
      <c r="T505" s="295"/>
      <c r="U505" s="295"/>
      <c r="V505" s="295"/>
      <c r="W505" s="295"/>
      <c r="X505" s="295"/>
      <c r="Y505" s="411">
        <f>Y504</f>
        <v>0</v>
      </c>
      <c r="Z505" s="411">
        <f t="shared" ref="Z505" si="1415">Z504</f>
        <v>0</v>
      </c>
      <c r="AA505" s="411">
        <f t="shared" ref="AA505" si="1416">AA504</f>
        <v>0</v>
      </c>
      <c r="AB505" s="411">
        <f t="shared" ref="AB505" si="1417">AB504</f>
        <v>0</v>
      </c>
      <c r="AC505" s="411">
        <f t="shared" ref="AC505" si="1418">AC504</f>
        <v>0</v>
      </c>
      <c r="AD505" s="411">
        <f t="shared" ref="AD505" si="1419">AD504</f>
        <v>0</v>
      </c>
      <c r="AE505" s="411">
        <f t="shared" ref="AE505" si="1420">AE504</f>
        <v>0</v>
      </c>
      <c r="AF505" s="411">
        <f t="shared" ref="AF505" si="1421">AF504</f>
        <v>0</v>
      </c>
      <c r="AG505" s="411">
        <f t="shared" ref="AG505" si="1422">AG504</f>
        <v>0</v>
      </c>
      <c r="AH505" s="411">
        <f t="shared" ref="AH505" si="1423">AH504</f>
        <v>0</v>
      </c>
      <c r="AI505" s="411">
        <f t="shared" ref="AI505" si="1424">AI504</f>
        <v>0</v>
      </c>
      <c r="AJ505" s="411">
        <f t="shared" ref="AJ505" si="1425">AJ504</f>
        <v>0</v>
      </c>
      <c r="AK505" s="411">
        <f t="shared" ref="AK505" si="1426">AK504</f>
        <v>0</v>
      </c>
      <c r="AL505" s="411">
        <f t="shared" ref="AL505" si="1427">AL504</f>
        <v>0</v>
      </c>
      <c r="AM505" s="306"/>
    </row>
    <row r="506" spans="1:39" outlineLevel="1">
      <c r="A506" s="532"/>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outlineLevel="1">
      <c r="A507" s="532">
        <v>31</v>
      </c>
      <c r="B507" s="428" t="s">
        <v>123</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outlineLevel="1">
      <c r="A508" s="532"/>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428">Z507</f>
        <v>0</v>
      </c>
      <c r="AA508" s="411">
        <f t="shared" ref="AA508" si="1429">AA507</f>
        <v>0</v>
      </c>
      <c r="AB508" s="411">
        <f t="shared" ref="AB508" si="1430">AB507</f>
        <v>0</v>
      </c>
      <c r="AC508" s="411">
        <f t="shared" ref="AC508" si="1431">AC507</f>
        <v>0</v>
      </c>
      <c r="AD508" s="411">
        <f t="shared" ref="AD508" si="1432">AD507</f>
        <v>0</v>
      </c>
      <c r="AE508" s="411">
        <f t="shared" ref="AE508" si="1433">AE507</f>
        <v>0</v>
      </c>
      <c r="AF508" s="411">
        <f t="shared" ref="AF508" si="1434">AF507</f>
        <v>0</v>
      </c>
      <c r="AG508" s="411">
        <f t="shared" ref="AG508" si="1435">AG507</f>
        <v>0</v>
      </c>
      <c r="AH508" s="411">
        <f t="shared" ref="AH508" si="1436">AH507</f>
        <v>0</v>
      </c>
      <c r="AI508" s="411">
        <f t="shared" ref="AI508" si="1437">AI507</f>
        <v>0</v>
      </c>
      <c r="AJ508" s="411">
        <f t="shared" ref="AJ508" si="1438">AJ507</f>
        <v>0</v>
      </c>
      <c r="AK508" s="411">
        <f t="shared" ref="AK508" si="1439">AK507</f>
        <v>0</v>
      </c>
      <c r="AL508" s="411">
        <f t="shared" ref="AL508" si="1440">AL507</f>
        <v>0</v>
      </c>
      <c r="AM508" s="306"/>
    </row>
    <row r="509" spans="1:39" outlineLevel="1">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outlineLevel="1">
      <c r="A510" s="532">
        <v>32</v>
      </c>
      <c r="B510" s="428" t="s">
        <v>124</v>
      </c>
      <c r="C510" s="291" t="s">
        <v>25</v>
      </c>
      <c r="D510" s="295">
        <v>55947</v>
      </c>
      <c r="E510" s="295">
        <v>55947</v>
      </c>
      <c r="F510" s="295">
        <v>55947</v>
      </c>
      <c r="G510" s="295">
        <v>0</v>
      </c>
      <c r="H510" s="295">
        <v>0</v>
      </c>
      <c r="I510" s="295">
        <v>0</v>
      </c>
      <c r="J510" s="295">
        <v>0</v>
      </c>
      <c r="K510" s="295">
        <v>0</v>
      </c>
      <c r="L510" s="295">
        <v>0</v>
      </c>
      <c r="M510" s="295">
        <v>0</v>
      </c>
      <c r="N510" s="295">
        <v>12</v>
      </c>
      <c r="O510" s="295">
        <v>0</v>
      </c>
      <c r="P510" s="295">
        <v>0</v>
      </c>
      <c r="Q510" s="295">
        <v>0</v>
      </c>
      <c r="R510" s="295">
        <v>0</v>
      </c>
      <c r="S510" s="295">
        <v>0</v>
      </c>
      <c r="T510" s="295">
        <v>0</v>
      </c>
      <c r="U510" s="295">
        <v>0</v>
      </c>
      <c r="V510" s="295">
        <v>0</v>
      </c>
      <c r="W510" s="295">
        <v>0</v>
      </c>
      <c r="X510" s="295">
        <v>0</v>
      </c>
      <c r="Y510" s="426"/>
      <c r="Z510" s="410"/>
      <c r="AA510" s="410">
        <v>1</v>
      </c>
      <c r="AB510" s="410"/>
      <c r="AC510" s="410"/>
      <c r="AD510" s="410"/>
      <c r="AE510" s="410"/>
      <c r="AF510" s="415"/>
      <c r="AG510" s="415"/>
      <c r="AH510" s="415"/>
      <c r="AI510" s="415"/>
      <c r="AJ510" s="415"/>
      <c r="AK510" s="415"/>
      <c r="AL510" s="415"/>
      <c r="AM510" s="296">
        <f>SUM(Y510:AL510)</f>
        <v>1</v>
      </c>
    </row>
    <row r="511" spans="1:39" outlineLevel="1">
      <c r="A511" s="532"/>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441">Z510</f>
        <v>0</v>
      </c>
      <c r="AA511" s="411">
        <f t="shared" ref="AA511" si="1442">AA510</f>
        <v>1</v>
      </c>
      <c r="AB511" s="411">
        <f t="shared" ref="AB511" si="1443">AB510</f>
        <v>0</v>
      </c>
      <c r="AC511" s="411">
        <f t="shared" ref="AC511" si="1444">AC510</f>
        <v>0</v>
      </c>
      <c r="AD511" s="411">
        <f t="shared" ref="AD511" si="1445">AD510</f>
        <v>0</v>
      </c>
      <c r="AE511" s="411">
        <f t="shared" ref="AE511" si="1446">AE510</f>
        <v>0</v>
      </c>
      <c r="AF511" s="411">
        <f t="shared" ref="AF511" si="1447">AF510</f>
        <v>0</v>
      </c>
      <c r="AG511" s="411">
        <f t="shared" ref="AG511" si="1448">AG510</f>
        <v>0</v>
      </c>
      <c r="AH511" s="411">
        <f t="shared" ref="AH511" si="1449">AH510</f>
        <v>0</v>
      </c>
      <c r="AI511" s="411">
        <f t="shared" ref="AI511" si="1450">AI510</f>
        <v>0</v>
      </c>
      <c r="AJ511" s="411">
        <f t="shared" ref="AJ511" si="1451">AJ510</f>
        <v>0</v>
      </c>
      <c r="AK511" s="411">
        <f t="shared" ref="AK511" si="1452">AK510</f>
        <v>0</v>
      </c>
      <c r="AL511" s="411">
        <f t="shared" ref="AL511" si="1453">AL510</f>
        <v>0</v>
      </c>
      <c r="AM511" s="306"/>
    </row>
    <row r="512" spans="1:39"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15.75" outlineLevel="1">
      <c r="A513" s="532"/>
      <c r="B513" s="504" t="s">
        <v>500</v>
      </c>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outlineLevel="1">
      <c r="A514" s="532">
        <v>33</v>
      </c>
      <c r="B514" s="520" t="s">
        <v>765</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v>1</v>
      </c>
      <c r="Z514" s="410"/>
      <c r="AA514" s="410"/>
      <c r="AB514" s="410"/>
      <c r="AC514" s="410"/>
      <c r="AD514" s="410"/>
      <c r="AE514" s="410"/>
      <c r="AF514" s="415"/>
      <c r="AG514" s="415"/>
      <c r="AH514" s="415"/>
      <c r="AI514" s="415"/>
      <c r="AJ514" s="415"/>
      <c r="AK514" s="415"/>
      <c r="AL514" s="415"/>
      <c r="AM514" s="296">
        <f>SUM(Y514:AL514)</f>
        <v>1</v>
      </c>
    </row>
    <row r="515" spans="1:39" outlineLevel="1">
      <c r="A515" s="532"/>
      <c r="B515" s="431" t="s">
        <v>308</v>
      </c>
      <c r="C515" s="291" t="s">
        <v>163</v>
      </c>
      <c r="D515" s="295">
        <v>12873</v>
      </c>
      <c r="E515" s="295">
        <v>12873</v>
      </c>
      <c r="F515" s="295">
        <v>12873</v>
      </c>
      <c r="G515" s="295">
        <v>12873</v>
      </c>
      <c r="H515" s="295">
        <v>12873</v>
      </c>
      <c r="I515" s="295">
        <v>12873</v>
      </c>
      <c r="J515" s="295">
        <v>12873</v>
      </c>
      <c r="K515" s="295">
        <v>12873</v>
      </c>
      <c r="L515" s="295">
        <v>12873</v>
      </c>
      <c r="M515" s="295">
        <v>12873</v>
      </c>
      <c r="N515" s="295">
        <f>N514</f>
        <v>12</v>
      </c>
      <c r="O515" s="295"/>
      <c r="P515" s="295"/>
      <c r="Q515" s="295"/>
      <c r="R515" s="295"/>
      <c r="S515" s="295"/>
      <c r="T515" s="295"/>
      <c r="U515" s="295"/>
      <c r="V515" s="295"/>
      <c r="W515" s="295"/>
      <c r="X515" s="295"/>
      <c r="Y515" s="411">
        <f>Y514</f>
        <v>1</v>
      </c>
      <c r="Z515" s="411">
        <f t="shared" ref="Z515" si="1454">Z514</f>
        <v>0</v>
      </c>
      <c r="AA515" s="411">
        <f t="shared" ref="AA515" si="1455">AA514</f>
        <v>0</v>
      </c>
      <c r="AB515" s="411">
        <f t="shared" ref="AB515" si="1456">AB514</f>
        <v>0</v>
      </c>
      <c r="AC515" s="411">
        <f t="shared" ref="AC515" si="1457">AC514</f>
        <v>0</v>
      </c>
      <c r="AD515" s="411">
        <f t="shared" ref="AD515" si="1458">AD514</f>
        <v>0</v>
      </c>
      <c r="AE515" s="411">
        <f t="shared" ref="AE515" si="1459">AE514</f>
        <v>0</v>
      </c>
      <c r="AF515" s="411">
        <f t="shared" ref="AF515" si="1460">AF514</f>
        <v>0</v>
      </c>
      <c r="AG515" s="411">
        <f t="shared" ref="AG515" si="1461">AG514</f>
        <v>0</v>
      </c>
      <c r="AH515" s="411">
        <f t="shared" ref="AH515" si="1462">AH514</f>
        <v>0</v>
      </c>
      <c r="AI515" s="411">
        <f t="shared" ref="AI515" si="1463">AI514</f>
        <v>0</v>
      </c>
      <c r="AJ515" s="411">
        <f t="shared" ref="AJ515" si="1464">AJ514</f>
        <v>0</v>
      </c>
      <c r="AK515" s="411">
        <f t="shared" ref="AK515" si="1465">AK514</f>
        <v>0</v>
      </c>
      <c r="AL515" s="411">
        <f t="shared" ref="AL515" si="1466">AL514</f>
        <v>0</v>
      </c>
      <c r="AM515" s="306"/>
    </row>
    <row r="516" spans="1:39" outlineLevel="1">
      <c r="A516" s="532"/>
      <c r="B516" s="428"/>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outlineLevel="1">
      <c r="A517" s="532">
        <v>34</v>
      </c>
      <c r="B517" s="520" t="s">
        <v>766</v>
      </c>
      <c r="C517" s="291" t="s">
        <v>25</v>
      </c>
      <c r="D517" s="295">
        <v>58986</v>
      </c>
      <c r="E517" s="295">
        <v>58986</v>
      </c>
      <c r="F517" s="295">
        <v>58986</v>
      </c>
      <c r="G517" s="295">
        <v>42567</v>
      </c>
      <c r="H517" s="295">
        <v>42567</v>
      </c>
      <c r="I517" s="295">
        <v>42567</v>
      </c>
      <c r="J517" s="295">
        <v>42567</v>
      </c>
      <c r="K517" s="295">
        <v>42567</v>
      </c>
      <c r="L517" s="295">
        <v>42567</v>
      </c>
      <c r="M517" s="295">
        <v>42567</v>
      </c>
      <c r="N517" s="295">
        <v>12</v>
      </c>
      <c r="O517" s="295">
        <v>12</v>
      </c>
      <c r="P517" s="295">
        <v>12</v>
      </c>
      <c r="Q517" s="295">
        <v>12</v>
      </c>
      <c r="R517" s="295">
        <v>7</v>
      </c>
      <c r="S517" s="295">
        <v>7</v>
      </c>
      <c r="T517" s="295">
        <v>7</v>
      </c>
      <c r="U517" s="295">
        <v>7</v>
      </c>
      <c r="V517" s="295">
        <v>7</v>
      </c>
      <c r="W517" s="295">
        <v>7</v>
      </c>
      <c r="X517" s="295">
        <v>7</v>
      </c>
      <c r="Y517" s="426"/>
      <c r="Z517" s="410"/>
      <c r="AA517" s="410">
        <v>1</v>
      </c>
      <c r="AB517" s="410"/>
      <c r="AC517" s="410"/>
      <c r="AD517" s="410"/>
      <c r="AE517" s="410"/>
      <c r="AF517" s="415"/>
      <c r="AG517" s="415"/>
      <c r="AH517" s="415"/>
      <c r="AI517" s="415"/>
      <c r="AJ517" s="415"/>
      <c r="AK517" s="415"/>
      <c r="AL517" s="415"/>
      <c r="AM517" s="296">
        <f>SUM(Y517:AL517)</f>
        <v>1</v>
      </c>
    </row>
    <row r="518" spans="1:39" outlineLevel="1">
      <c r="A518" s="532"/>
      <c r="B518" s="294"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 si="1467">Z517</f>
        <v>0</v>
      </c>
      <c r="AA518" s="411">
        <f t="shared" ref="AA518" si="1468">AA517</f>
        <v>1</v>
      </c>
      <c r="AB518" s="411">
        <f t="shared" ref="AB518" si="1469">AB517</f>
        <v>0</v>
      </c>
      <c r="AC518" s="411">
        <f t="shared" ref="AC518" si="1470">AC517</f>
        <v>0</v>
      </c>
      <c r="AD518" s="411">
        <f t="shared" ref="AD518" si="1471">AD517</f>
        <v>0</v>
      </c>
      <c r="AE518" s="411">
        <f t="shared" ref="AE518" si="1472">AE517</f>
        <v>0</v>
      </c>
      <c r="AF518" s="411">
        <f t="shared" ref="AF518" si="1473">AF517</f>
        <v>0</v>
      </c>
      <c r="AG518" s="411">
        <f t="shared" ref="AG518" si="1474">AG517</f>
        <v>0</v>
      </c>
      <c r="AH518" s="411">
        <f t="shared" ref="AH518" si="1475">AH517</f>
        <v>0</v>
      </c>
      <c r="AI518" s="411">
        <f t="shared" ref="AI518" si="1476">AI517</f>
        <v>0</v>
      </c>
      <c r="AJ518" s="411">
        <f t="shared" ref="AJ518" si="1477">AJ517</f>
        <v>0</v>
      </c>
      <c r="AK518" s="411">
        <f t="shared" ref="AK518" si="1478">AK517</f>
        <v>0</v>
      </c>
      <c r="AL518" s="411">
        <f t="shared" ref="AL518" si="1479">AL517</f>
        <v>0</v>
      </c>
      <c r="AM518" s="306"/>
    </row>
    <row r="519" spans="1:39"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2">
        <v>35</v>
      </c>
      <c r="B520" s="428" t="s">
        <v>127</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c r="Z520" s="410"/>
      <c r="AA520" s="410"/>
      <c r="AB520" s="410"/>
      <c r="AC520" s="410"/>
      <c r="AD520" s="410"/>
      <c r="AE520" s="410"/>
      <c r="AF520" s="415"/>
      <c r="AG520" s="415"/>
      <c r="AH520" s="415"/>
      <c r="AI520" s="415"/>
      <c r="AJ520" s="415"/>
      <c r="AK520" s="415"/>
      <c r="AL520" s="415"/>
      <c r="AM520" s="296">
        <f>SUM(Y520:AL520)</f>
        <v>0</v>
      </c>
    </row>
    <row r="521" spans="1:39" outlineLevel="1">
      <c r="A521" s="532"/>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0</v>
      </c>
      <c r="Z521" s="411">
        <f t="shared" ref="Z521" si="1480">Z520</f>
        <v>0</v>
      </c>
      <c r="AA521" s="411">
        <f t="shared" ref="AA521" si="1481">AA520</f>
        <v>0</v>
      </c>
      <c r="AB521" s="411">
        <f t="shared" ref="AB521" si="1482">AB520</f>
        <v>0</v>
      </c>
      <c r="AC521" s="411">
        <f t="shared" ref="AC521" si="1483">AC520</f>
        <v>0</v>
      </c>
      <c r="AD521" s="411">
        <f t="shared" ref="AD521" si="1484">AD520</f>
        <v>0</v>
      </c>
      <c r="AE521" s="411">
        <f t="shared" ref="AE521" si="1485">AE520</f>
        <v>0</v>
      </c>
      <c r="AF521" s="411">
        <f t="shared" ref="AF521" si="1486">AF520</f>
        <v>0</v>
      </c>
      <c r="AG521" s="411">
        <f t="shared" ref="AG521" si="1487">AG520</f>
        <v>0</v>
      </c>
      <c r="AH521" s="411">
        <f t="shared" ref="AH521" si="1488">AH520</f>
        <v>0</v>
      </c>
      <c r="AI521" s="411">
        <f t="shared" ref="AI521" si="1489">AI520</f>
        <v>0</v>
      </c>
      <c r="AJ521" s="411">
        <f t="shared" ref="AJ521" si="1490">AJ520</f>
        <v>0</v>
      </c>
      <c r="AK521" s="411">
        <f t="shared" ref="AK521" si="1491">AK520</f>
        <v>0</v>
      </c>
      <c r="AL521" s="411">
        <f t="shared" ref="AL521" si="1492">AL520</f>
        <v>0</v>
      </c>
      <c r="AM521" s="306"/>
    </row>
    <row r="522" spans="1:39" outlineLevel="1">
      <c r="A522" s="532"/>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75" outlineLevel="1">
      <c r="A523" s="532"/>
      <c r="B523" s="504" t="s">
        <v>501</v>
      </c>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412"/>
      <c r="Z523" s="425"/>
      <c r="AA523" s="425"/>
      <c r="AB523" s="425"/>
      <c r="AC523" s="425"/>
      <c r="AD523" s="425"/>
      <c r="AE523" s="425"/>
      <c r="AF523" s="425"/>
      <c r="AG523" s="425"/>
      <c r="AH523" s="425"/>
      <c r="AI523" s="425"/>
      <c r="AJ523" s="425"/>
      <c r="AK523" s="425"/>
      <c r="AL523" s="425"/>
      <c r="AM523" s="306"/>
    </row>
    <row r="524" spans="1:39" ht="45" outlineLevel="1">
      <c r="A524" s="532">
        <v>36</v>
      </c>
      <c r="B524" s="428" t="s">
        <v>128</v>
      </c>
      <c r="C524" s="291" t="s">
        <v>25</v>
      </c>
      <c r="D524" s="295"/>
      <c r="E524" s="295"/>
      <c r="F524" s="295"/>
      <c r="G524" s="295"/>
      <c r="H524" s="295"/>
      <c r="I524" s="295"/>
      <c r="J524" s="295"/>
      <c r="K524" s="295"/>
      <c r="L524" s="295"/>
      <c r="M524" s="295"/>
      <c r="N524" s="295">
        <v>12</v>
      </c>
      <c r="O524" s="295"/>
      <c r="P524" s="295"/>
      <c r="Q524" s="295"/>
      <c r="R524" s="295"/>
      <c r="S524" s="295"/>
      <c r="T524" s="295"/>
      <c r="U524" s="295"/>
      <c r="V524" s="295"/>
      <c r="W524" s="295"/>
      <c r="X524" s="295"/>
      <c r="Y524" s="426"/>
      <c r="Z524" s="410"/>
      <c r="AA524" s="410"/>
      <c r="AB524" s="410"/>
      <c r="AC524" s="410"/>
      <c r="AD524" s="410"/>
      <c r="AE524" s="410"/>
      <c r="AF524" s="415"/>
      <c r="AG524" s="415"/>
      <c r="AH524" s="415"/>
      <c r="AI524" s="415"/>
      <c r="AJ524" s="415"/>
      <c r="AK524" s="415"/>
      <c r="AL524" s="415"/>
      <c r="AM524" s="296">
        <f>SUM(Y524:AL524)</f>
        <v>0</v>
      </c>
    </row>
    <row r="525" spans="1:39" outlineLevel="1">
      <c r="A525" s="532"/>
      <c r="B525" s="431" t="s">
        <v>308</v>
      </c>
      <c r="C525" s="291" t="s">
        <v>163</v>
      </c>
      <c r="D525" s="295"/>
      <c r="E525" s="295"/>
      <c r="F525" s="295"/>
      <c r="G525" s="295"/>
      <c r="H525" s="295"/>
      <c r="I525" s="295"/>
      <c r="J525" s="295"/>
      <c r="K525" s="295"/>
      <c r="L525" s="295"/>
      <c r="M525" s="295"/>
      <c r="N525" s="295">
        <f>N524</f>
        <v>12</v>
      </c>
      <c r="O525" s="295"/>
      <c r="P525" s="295"/>
      <c r="Q525" s="295"/>
      <c r="R525" s="295"/>
      <c r="S525" s="295"/>
      <c r="T525" s="295"/>
      <c r="U525" s="295"/>
      <c r="V525" s="295"/>
      <c r="W525" s="295"/>
      <c r="X525" s="295"/>
      <c r="Y525" s="411">
        <f>Y524</f>
        <v>0</v>
      </c>
      <c r="Z525" s="411">
        <f t="shared" ref="Z525" si="1493">Z524</f>
        <v>0</v>
      </c>
      <c r="AA525" s="411">
        <f t="shared" ref="AA525" si="1494">AA524</f>
        <v>0</v>
      </c>
      <c r="AB525" s="411">
        <f t="shared" ref="AB525" si="1495">AB524</f>
        <v>0</v>
      </c>
      <c r="AC525" s="411">
        <f t="shared" ref="AC525" si="1496">AC524</f>
        <v>0</v>
      </c>
      <c r="AD525" s="411">
        <f t="shared" ref="AD525" si="1497">AD524</f>
        <v>0</v>
      </c>
      <c r="AE525" s="411">
        <f t="shared" ref="AE525" si="1498">AE524</f>
        <v>0</v>
      </c>
      <c r="AF525" s="411">
        <f t="shared" ref="AF525" si="1499">AF524</f>
        <v>0</v>
      </c>
      <c r="AG525" s="411">
        <f t="shared" ref="AG525" si="1500">AG524</f>
        <v>0</v>
      </c>
      <c r="AH525" s="411">
        <f t="shared" ref="AH525" si="1501">AH524</f>
        <v>0</v>
      </c>
      <c r="AI525" s="411">
        <f t="shared" ref="AI525" si="1502">AI524</f>
        <v>0</v>
      </c>
      <c r="AJ525" s="411">
        <f t="shared" ref="AJ525" si="1503">AJ524</f>
        <v>0</v>
      </c>
      <c r="AK525" s="411">
        <f t="shared" ref="AK525" si="1504">AK524</f>
        <v>0</v>
      </c>
      <c r="AL525" s="411">
        <f t="shared" ref="AL525" si="1505">AL524</f>
        <v>0</v>
      </c>
      <c r="AM525" s="306"/>
    </row>
    <row r="526" spans="1:39" outlineLevel="1">
      <c r="A526" s="532"/>
      <c r="B526" s="428"/>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30" outlineLevel="1">
      <c r="A527" s="532">
        <v>37</v>
      </c>
      <c r="B527" s="428" t="s">
        <v>129</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outlineLevel="1">
      <c r="A528" s="532"/>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506">Z527</f>
        <v>0</v>
      </c>
      <c r="AA528" s="411">
        <f t="shared" ref="AA528" si="1507">AA527</f>
        <v>0</v>
      </c>
      <c r="AB528" s="411">
        <f t="shared" ref="AB528" si="1508">AB527</f>
        <v>0</v>
      </c>
      <c r="AC528" s="411">
        <f t="shared" ref="AC528" si="1509">AC527</f>
        <v>0</v>
      </c>
      <c r="AD528" s="411">
        <f t="shared" ref="AD528" si="1510">AD527</f>
        <v>0</v>
      </c>
      <c r="AE528" s="411">
        <f t="shared" ref="AE528" si="1511">AE527</f>
        <v>0</v>
      </c>
      <c r="AF528" s="411">
        <f t="shared" ref="AF528" si="1512">AF527</f>
        <v>0</v>
      </c>
      <c r="AG528" s="411">
        <f t="shared" ref="AG528" si="1513">AG527</f>
        <v>0</v>
      </c>
      <c r="AH528" s="411">
        <f t="shared" ref="AH528" si="1514">AH527</f>
        <v>0</v>
      </c>
      <c r="AI528" s="411">
        <f t="shared" ref="AI528" si="1515">AI527</f>
        <v>0</v>
      </c>
      <c r="AJ528" s="411">
        <f t="shared" ref="AJ528" si="1516">AJ527</f>
        <v>0</v>
      </c>
      <c r="AK528" s="411">
        <f t="shared" ref="AK528" si="1517">AK527</f>
        <v>0</v>
      </c>
      <c r="AL528" s="411">
        <f t="shared" ref="AL528" si="1518">AL527</f>
        <v>0</v>
      </c>
      <c r="AM528" s="306"/>
    </row>
    <row r="529" spans="1:39" outlineLevel="1">
      <c r="A529" s="532"/>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2">
        <v>38</v>
      </c>
      <c r="B530" s="428" t="s">
        <v>130</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outlineLevel="1">
      <c r="A531" s="532"/>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519">Z530</f>
        <v>0</v>
      </c>
      <c r="AA531" s="411">
        <f t="shared" ref="AA531" si="1520">AA530</f>
        <v>0</v>
      </c>
      <c r="AB531" s="411">
        <f t="shared" ref="AB531" si="1521">AB530</f>
        <v>0</v>
      </c>
      <c r="AC531" s="411">
        <f t="shared" ref="AC531" si="1522">AC530</f>
        <v>0</v>
      </c>
      <c r="AD531" s="411">
        <f t="shared" ref="AD531" si="1523">AD530</f>
        <v>0</v>
      </c>
      <c r="AE531" s="411">
        <f t="shared" ref="AE531" si="1524">AE530</f>
        <v>0</v>
      </c>
      <c r="AF531" s="411">
        <f t="shared" ref="AF531" si="1525">AF530</f>
        <v>0</v>
      </c>
      <c r="AG531" s="411">
        <f t="shared" ref="AG531" si="1526">AG530</f>
        <v>0</v>
      </c>
      <c r="AH531" s="411">
        <f t="shared" ref="AH531" si="1527">AH530</f>
        <v>0</v>
      </c>
      <c r="AI531" s="411">
        <f t="shared" ref="AI531" si="1528">AI530</f>
        <v>0</v>
      </c>
      <c r="AJ531" s="411">
        <f t="shared" ref="AJ531" si="1529">AJ530</f>
        <v>0</v>
      </c>
      <c r="AK531" s="411">
        <f t="shared" ref="AK531" si="1530">AK530</f>
        <v>0</v>
      </c>
      <c r="AL531" s="411">
        <f t="shared" ref="AL531" si="1531">AL530</f>
        <v>0</v>
      </c>
      <c r="AM531" s="306"/>
    </row>
    <row r="532" spans="1:39"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outlineLevel="1">
      <c r="A533" s="532">
        <v>39</v>
      </c>
      <c r="B533" s="428" t="s">
        <v>131</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2"/>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532">Z533</f>
        <v>0</v>
      </c>
      <c r="AA534" s="411">
        <f t="shared" ref="AA534" si="1533">AA533</f>
        <v>0</v>
      </c>
      <c r="AB534" s="411">
        <f t="shared" ref="AB534" si="1534">AB533</f>
        <v>0</v>
      </c>
      <c r="AC534" s="411">
        <f t="shared" ref="AC534" si="1535">AC533</f>
        <v>0</v>
      </c>
      <c r="AD534" s="411">
        <f t="shared" ref="AD534" si="1536">AD533</f>
        <v>0</v>
      </c>
      <c r="AE534" s="411">
        <f t="shared" ref="AE534" si="1537">AE533</f>
        <v>0</v>
      </c>
      <c r="AF534" s="411">
        <f t="shared" ref="AF534" si="1538">AF533</f>
        <v>0</v>
      </c>
      <c r="AG534" s="411">
        <f t="shared" ref="AG534" si="1539">AG533</f>
        <v>0</v>
      </c>
      <c r="AH534" s="411">
        <f t="shared" ref="AH534" si="1540">AH533</f>
        <v>0</v>
      </c>
      <c r="AI534" s="411">
        <f t="shared" ref="AI534" si="1541">AI533</f>
        <v>0</v>
      </c>
      <c r="AJ534" s="411">
        <f t="shared" ref="AJ534" si="1542">AJ533</f>
        <v>0</v>
      </c>
      <c r="AK534" s="411">
        <f t="shared" ref="AK534" si="1543">AK533</f>
        <v>0</v>
      </c>
      <c r="AL534" s="411">
        <f t="shared" ref="AL534" si="1544">AL533</f>
        <v>0</v>
      </c>
      <c r="AM534" s="306"/>
    </row>
    <row r="535" spans="1:39"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30" outlineLevel="1">
      <c r="A536" s="532">
        <v>40</v>
      </c>
      <c r="B536" s="428" t="s">
        <v>132</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2"/>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45">Z536</f>
        <v>0</v>
      </c>
      <c r="AA537" s="411">
        <f t="shared" ref="AA537" si="1546">AA536</f>
        <v>0</v>
      </c>
      <c r="AB537" s="411">
        <f t="shared" ref="AB537" si="1547">AB536</f>
        <v>0</v>
      </c>
      <c r="AC537" s="411">
        <f t="shared" ref="AC537" si="1548">AC536</f>
        <v>0</v>
      </c>
      <c r="AD537" s="411">
        <f t="shared" ref="AD537" si="1549">AD536</f>
        <v>0</v>
      </c>
      <c r="AE537" s="411">
        <f t="shared" ref="AE537" si="1550">AE536</f>
        <v>0</v>
      </c>
      <c r="AF537" s="411">
        <f t="shared" ref="AF537" si="1551">AF536</f>
        <v>0</v>
      </c>
      <c r="AG537" s="411">
        <f t="shared" ref="AG537" si="1552">AG536</f>
        <v>0</v>
      </c>
      <c r="AH537" s="411">
        <f t="shared" ref="AH537" si="1553">AH536</f>
        <v>0</v>
      </c>
      <c r="AI537" s="411">
        <f t="shared" ref="AI537" si="1554">AI536</f>
        <v>0</v>
      </c>
      <c r="AJ537" s="411">
        <f t="shared" ref="AJ537" si="1555">AJ536</f>
        <v>0</v>
      </c>
      <c r="AK537" s="411">
        <f t="shared" ref="AK537" si="1556">AK536</f>
        <v>0</v>
      </c>
      <c r="AL537" s="411">
        <f t="shared" ref="AL537" si="1557">AL536</f>
        <v>0</v>
      </c>
      <c r="AM537" s="306"/>
    </row>
    <row r="538" spans="1:39" outlineLevel="1">
      <c r="A538" s="532"/>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45" outlineLevel="1">
      <c r="A539" s="532">
        <v>41</v>
      </c>
      <c r="B539" s="428" t="s">
        <v>133</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outlineLevel="1">
      <c r="A540" s="532"/>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58">Z539</f>
        <v>0</v>
      </c>
      <c r="AA540" s="411">
        <f t="shared" ref="AA540" si="1559">AA539</f>
        <v>0</v>
      </c>
      <c r="AB540" s="411">
        <f t="shared" ref="AB540" si="1560">AB539</f>
        <v>0</v>
      </c>
      <c r="AC540" s="411">
        <f t="shared" ref="AC540" si="1561">AC539</f>
        <v>0</v>
      </c>
      <c r="AD540" s="411">
        <f t="shared" ref="AD540" si="1562">AD539</f>
        <v>0</v>
      </c>
      <c r="AE540" s="411">
        <f t="shared" ref="AE540" si="1563">AE539</f>
        <v>0</v>
      </c>
      <c r="AF540" s="411">
        <f t="shared" ref="AF540" si="1564">AF539</f>
        <v>0</v>
      </c>
      <c r="AG540" s="411">
        <f t="shared" ref="AG540" si="1565">AG539</f>
        <v>0</v>
      </c>
      <c r="AH540" s="411">
        <f t="shared" ref="AH540" si="1566">AH539</f>
        <v>0</v>
      </c>
      <c r="AI540" s="411">
        <f t="shared" ref="AI540" si="1567">AI539</f>
        <v>0</v>
      </c>
      <c r="AJ540" s="411">
        <f t="shared" ref="AJ540" si="1568">AJ539</f>
        <v>0</v>
      </c>
      <c r="AK540" s="411">
        <f t="shared" ref="AK540" si="1569">AK539</f>
        <v>0</v>
      </c>
      <c r="AL540" s="411">
        <f t="shared" ref="AL540" si="1570">AL539</f>
        <v>0</v>
      </c>
      <c r="AM540" s="306"/>
    </row>
    <row r="541" spans="1:39" outlineLevel="1">
      <c r="A541" s="532"/>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45" outlineLevel="1">
      <c r="A542" s="532">
        <v>42</v>
      </c>
      <c r="B542" s="428" t="s">
        <v>134</v>
      </c>
      <c r="C542" s="291" t="s">
        <v>25</v>
      </c>
      <c r="D542" s="295"/>
      <c r="E542" s="295"/>
      <c r="F542" s="295"/>
      <c r="G542" s="295"/>
      <c r="H542" s="295"/>
      <c r="I542" s="295"/>
      <c r="J542" s="295"/>
      <c r="K542" s="295"/>
      <c r="L542" s="295"/>
      <c r="M542" s="295"/>
      <c r="N542" s="291"/>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outlineLevel="1">
      <c r="A543" s="532"/>
      <c r="B543" s="431" t="s">
        <v>308</v>
      </c>
      <c r="C543" s="291" t="s">
        <v>163</v>
      </c>
      <c r="D543" s="295"/>
      <c r="E543" s="295"/>
      <c r="F543" s="295"/>
      <c r="G543" s="295"/>
      <c r="H543" s="295"/>
      <c r="I543" s="295"/>
      <c r="J543" s="295"/>
      <c r="K543" s="295"/>
      <c r="L543" s="295"/>
      <c r="M543" s="295"/>
      <c r="N543" s="468"/>
      <c r="O543" s="295"/>
      <c r="P543" s="295"/>
      <c r="Q543" s="295"/>
      <c r="R543" s="295"/>
      <c r="S543" s="295"/>
      <c r="T543" s="295"/>
      <c r="U543" s="295"/>
      <c r="V543" s="295"/>
      <c r="W543" s="295"/>
      <c r="X543" s="295"/>
      <c r="Y543" s="411">
        <f>Y542</f>
        <v>0</v>
      </c>
      <c r="Z543" s="411">
        <f t="shared" ref="Z543" si="1571">Z542</f>
        <v>0</v>
      </c>
      <c r="AA543" s="411">
        <f t="shared" ref="AA543" si="1572">AA542</f>
        <v>0</v>
      </c>
      <c r="AB543" s="411">
        <f t="shared" ref="AB543" si="1573">AB542</f>
        <v>0</v>
      </c>
      <c r="AC543" s="411">
        <f t="shared" ref="AC543" si="1574">AC542</f>
        <v>0</v>
      </c>
      <c r="AD543" s="411">
        <f t="shared" ref="AD543" si="1575">AD542</f>
        <v>0</v>
      </c>
      <c r="AE543" s="411">
        <f t="shared" ref="AE543" si="1576">AE542</f>
        <v>0</v>
      </c>
      <c r="AF543" s="411">
        <f t="shared" ref="AF543" si="1577">AF542</f>
        <v>0</v>
      </c>
      <c r="AG543" s="411">
        <f t="shared" ref="AG543" si="1578">AG542</f>
        <v>0</v>
      </c>
      <c r="AH543" s="411">
        <f t="shared" ref="AH543" si="1579">AH542</f>
        <v>0</v>
      </c>
      <c r="AI543" s="411">
        <f t="shared" ref="AI543" si="1580">AI542</f>
        <v>0</v>
      </c>
      <c r="AJ543" s="411">
        <f t="shared" ref="AJ543" si="1581">AJ542</f>
        <v>0</v>
      </c>
      <c r="AK543" s="411">
        <f t="shared" ref="AK543" si="1582">AK542</f>
        <v>0</v>
      </c>
      <c r="AL543" s="411">
        <f t="shared" ref="AL543" si="1583">AL542</f>
        <v>0</v>
      </c>
      <c r="AM543" s="306"/>
    </row>
    <row r="544" spans="1:39" outlineLevel="1">
      <c r="A544" s="532"/>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30" outlineLevel="1">
      <c r="A545" s="532">
        <v>43</v>
      </c>
      <c r="B545" s="428" t="s">
        <v>135</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outlineLevel="1">
      <c r="A546" s="532"/>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584">Z545</f>
        <v>0</v>
      </c>
      <c r="AA546" s="411">
        <f t="shared" ref="AA546" si="1585">AA545</f>
        <v>0</v>
      </c>
      <c r="AB546" s="411">
        <f t="shared" ref="AB546" si="1586">AB545</f>
        <v>0</v>
      </c>
      <c r="AC546" s="411">
        <f t="shared" ref="AC546" si="1587">AC545</f>
        <v>0</v>
      </c>
      <c r="AD546" s="411">
        <f t="shared" ref="AD546" si="1588">AD545</f>
        <v>0</v>
      </c>
      <c r="AE546" s="411">
        <f t="shared" ref="AE546" si="1589">AE545</f>
        <v>0</v>
      </c>
      <c r="AF546" s="411">
        <f t="shared" ref="AF546" si="1590">AF545</f>
        <v>0</v>
      </c>
      <c r="AG546" s="411">
        <f t="shared" ref="AG546" si="1591">AG545</f>
        <v>0</v>
      </c>
      <c r="AH546" s="411">
        <f t="shared" ref="AH546" si="1592">AH545</f>
        <v>0</v>
      </c>
      <c r="AI546" s="411">
        <f t="shared" ref="AI546" si="1593">AI545</f>
        <v>0</v>
      </c>
      <c r="AJ546" s="411">
        <f t="shared" ref="AJ546" si="1594">AJ545</f>
        <v>0</v>
      </c>
      <c r="AK546" s="411">
        <f t="shared" ref="AK546" si="1595">AK545</f>
        <v>0</v>
      </c>
      <c r="AL546" s="411">
        <f t="shared" ref="AL546" si="1596">AL545</f>
        <v>0</v>
      </c>
      <c r="AM546" s="306"/>
    </row>
    <row r="547" spans="1:39" outlineLevel="1">
      <c r="A547" s="532"/>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45" outlineLevel="1">
      <c r="A548" s="532">
        <v>44</v>
      </c>
      <c r="B548" s="428" t="s">
        <v>136</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outlineLevel="1">
      <c r="A549" s="532"/>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597">Z548</f>
        <v>0</v>
      </c>
      <c r="AA549" s="411">
        <f t="shared" ref="AA549" si="1598">AA548</f>
        <v>0</v>
      </c>
      <c r="AB549" s="411">
        <f t="shared" ref="AB549" si="1599">AB548</f>
        <v>0</v>
      </c>
      <c r="AC549" s="411">
        <f t="shared" ref="AC549" si="1600">AC548</f>
        <v>0</v>
      </c>
      <c r="AD549" s="411">
        <f t="shared" ref="AD549" si="1601">AD548</f>
        <v>0</v>
      </c>
      <c r="AE549" s="411">
        <f t="shared" ref="AE549" si="1602">AE548</f>
        <v>0</v>
      </c>
      <c r="AF549" s="411">
        <f t="shared" ref="AF549" si="1603">AF548</f>
        <v>0</v>
      </c>
      <c r="AG549" s="411">
        <f t="shared" ref="AG549" si="1604">AG548</f>
        <v>0</v>
      </c>
      <c r="AH549" s="411">
        <f t="shared" ref="AH549" si="1605">AH548</f>
        <v>0</v>
      </c>
      <c r="AI549" s="411">
        <f t="shared" ref="AI549" si="1606">AI548</f>
        <v>0</v>
      </c>
      <c r="AJ549" s="411">
        <f t="shared" ref="AJ549" si="1607">AJ548</f>
        <v>0</v>
      </c>
      <c r="AK549" s="411">
        <f t="shared" ref="AK549" si="1608">AK548</f>
        <v>0</v>
      </c>
      <c r="AL549" s="411">
        <f t="shared" ref="AL549" si="1609">AL548</f>
        <v>0</v>
      </c>
      <c r="AM549" s="306"/>
    </row>
    <row r="550" spans="1:39" outlineLevel="1">
      <c r="A550" s="532"/>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outlineLevel="1">
      <c r="A551" s="532">
        <v>45</v>
      </c>
      <c r="B551" s="428" t="s">
        <v>137</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outlineLevel="1">
      <c r="A552" s="532"/>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610">Z551</f>
        <v>0</v>
      </c>
      <c r="AA552" s="411">
        <f t="shared" ref="AA552" si="1611">AA551</f>
        <v>0</v>
      </c>
      <c r="AB552" s="411">
        <f t="shared" ref="AB552" si="1612">AB551</f>
        <v>0</v>
      </c>
      <c r="AC552" s="411">
        <f t="shared" ref="AC552" si="1613">AC551</f>
        <v>0</v>
      </c>
      <c r="AD552" s="411">
        <f t="shared" ref="AD552" si="1614">AD551</f>
        <v>0</v>
      </c>
      <c r="AE552" s="411">
        <f t="shared" ref="AE552" si="1615">AE551</f>
        <v>0</v>
      </c>
      <c r="AF552" s="411">
        <f t="shared" ref="AF552" si="1616">AF551</f>
        <v>0</v>
      </c>
      <c r="AG552" s="411">
        <f t="shared" ref="AG552" si="1617">AG551</f>
        <v>0</v>
      </c>
      <c r="AH552" s="411">
        <f t="shared" ref="AH552" si="1618">AH551</f>
        <v>0</v>
      </c>
      <c r="AI552" s="411">
        <f t="shared" ref="AI552" si="1619">AI551</f>
        <v>0</v>
      </c>
      <c r="AJ552" s="411">
        <f t="shared" ref="AJ552" si="1620">AJ551</f>
        <v>0</v>
      </c>
      <c r="AK552" s="411">
        <f t="shared" ref="AK552" si="1621">AK551</f>
        <v>0</v>
      </c>
      <c r="AL552" s="411">
        <f t="shared" ref="AL552" si="1622">AL551</f>
        <v>0</v>
      </c>
      <c r="AM552" s="306"/>
    </row>
    <row r="553" spans="1:39" outlineLevel="1">
      <c r="A553" s="532"/>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0" outlineLevel="1">
      <c r="A554" s="532">
        <v>46</v>
      </c>
      <c r="B554" s="428" t="s">
        <v>138</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outlineLevel="1">
      <c r="A555" s="532"/>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623">Z554</f>
        <v>0</v>
      </c>
      <c r="AA555" s="411">
        <f t="shared" ref="AA555" si="1624">AA554</f>
        <v>0</v>
      </c>
      <c r="AB555" s="411">
        <f t="shared" ref="AB555" si="1625">AB554</f>
        <v>0</v>
      </c>
      <c r="AC555" s="411">
        <f t="shared" ref="AC555" si="1626">AC554</f>
        <v>0</v>
      </c>
      <c r="AD555" s="411">
        <f t="shared" ref="AD555" si="1627">AD554</f>
        <v>0</v>
      </c>
      <c r="AE555" s="411">
        <f t="shared" ref="AE555" si="1628">AE554</f>
        <v>0</v>
      </c>
      <c r="AF555" s="411">
        <f t="shared" ref="AF555" si="1629">AF554</f>
        <v>0</v>
      </c>
      <c r="AG555" s="411">
        <f t="shared" ref="AG555" si="1630">AG554</f>
        <v>0</v>
      </c>
      <c r="AH555" s="411">
        <f t="shared" ref="AH555" si="1631">AH554</f>
        <v>0</v>
      </c>
      <c r="AI555" s="411">
        <f t="shared" ref="AI555" si="1632">AI554</f>
        <v>0</v>
      </c>
      <c r="AJ555" s="411">
        <f t="shared" ref="AJ555" si="1633">AJ554</f>
        <v>0</v>
      </c>
      <c r="AK555" s="411">
        <f t="shared" ref="AK555" si="1634">AK554</f>
        <v>0</v>
      </c>
      <c r="AL555" s="411">
        <f t="shared" ref="AL555" si="1635">AL554</f>
        <v>0</v>
      </c>
      <c r="AM555" s="306"/>
    </row>
    <row r="556" spans="1:39" outlineLevel="1">
      <c r="A556" s="532"/>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0" outlineLevel="1">
      <c r="A557" s="532">
        <v>47</v>
      </c>
      <c r="B557" s="428" t="s">
        <v>139</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outlineLevel="1">
      <c r="A558" s="532"/>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636">Z557</f>
        <v>0</v>
      </c>
      <c r="AA558" s="411">
        <f t="shared" ref="AA558" si="1637">AA557</f>
        <v>0</v>
      </c>
      <c r="AB558" s="411">
        <f t="shared" ref="AB558" si="1638">AB557</f>
        <v>0</v>
      </c>
      <c r="AC558" s="411">
        <f t="shared" ref="AC558" si="1639">AC557</f>
        <v>0</v>
      </c>
      <c r="AD558" s="411">
        <f t="shared" ref="AD558" si="1640">AD557</f>
        <v>0</v>
      </c>
      <c r="AE558" s="411">
        <f t="shared" ref="AE558" si="1641">AE557</f>
        <v>0</v>
      </c>
      <c r="AF558" s="411">
        <f t="shared" ref="AF558" si="1642">AF557</f>
        <v>0</v>
      </c>
      <c r="AG558" s="411">
        <f t="shared" ref="AG558" si="1643">AG557</f>
        <v>0</v>
      </c>
      <c r="AH558" s="411">
        <f t="shared" ref="AH558" si="1644">AH557</f>
        <v>0</v>
      </c>
      <c r="AI558" s="411">
        <f t="shared" ref="AI558" si="1645">AI557</f>
        <v>0</v>
      </c>
      <c r="AJ558" s="411">
        <f t="shared" ref="AJ558" si="1646">AJ557</f>
        <v>0</v>
      </c>
      <c r="AK558" s="411">
        <f t="shared" ref="AK558" si="1647">AK557</f>
        <v>0</v>
      </c>
      <c r="AL558" s="411">
        <f t="shared" ref="AL558" si="1648">AL557</f>
        <v>0</v>
      </c>
      <c r="AM558" s="306"/>
    </row>
    <row r="559" spans="1:39" outlineLevel="1">
      <c r="A559" s="532"/>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45" outlineLevel="1">
      <c r="A560" s="532">
        <v>48</v>
      </c>
      <c r="B560" s="428" t="s">
        <v>140</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6"/>
      <c r="Z560" s="410"/>
      <c r="AA560" s="410"/>
      <c r="AB560" s="410"/>
      <c r="AC560" s="410"/>
      <c r="AD560" s="410"/>
      <c r="AE560" s="410"/>
      <c r="AF560" s="415"/>
      <c r="AG560" s="415"/>
      <c r="AH560" s="415"/>
      <c r="AI560" s="415"/>
      <c r="AJ560" s="415"/>
      <c r="AK560" s="415"/>
      <c r="AL560" s="415"/>
      <c r="AM560" s="296">
        <f>SUM(Y560:AL560)</f>
        <v>0</v>
      </c>
    </row>
    <row r="561" spans="1:39" outlineLevel="1">
      <c r="A561" s="532"/>
      <c r="B561" s="431"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1">
        <f>Y560</f>
        <v>0</v>
      </c>
      <c r="Z561" s="411">
        <f t="shared" ref="Z561" si="1649">Z560</f>
        <v>0</v>
      </c>
      <c r="AA561" s="411">
        <f t="shared" ref="AA561" si="1650">AA560</f>
        <v>0</v>
      </c>
      <c r="AB561" s="411">
        <f t="shared" ref="AB561" si="1651">AB560</f>
        <v>0</v>
      </c>
      <c r="AC561" s="411">
        <f t="shared" ref="AC561" si="1652">AC560</f>
        <v>0</v>
      </c>
      <c r="AD561" s="411">
        <f t="shared" ref="AD561" si="1653">AD560</f>
        <v>0</v>
      </c>
      <c r="AE561" s="411">
        <f t="shared" ref="AE561" si="1654">AE560</f>
        <v>0</v>
      </c>
      <c r="AF561" s="411">
        <f t="shared" ref="AF561" si="1655">AF560</f>
        <v>0</v>
      </c>
      <c r="AG561" s="411">
        <f t="shared" ref="AG561" si="1656">AG560</f>
        <v>0</v>
      </c>
      <c r="AH561" s="411">
        <f t="shared" ref="AH561" si="1657">AH560</f>
        <v>0</v>
      </c>
      <c r="AI561" s="411">
        <f t="shared" ref="AI561" si="1658">AI560</f>
        <v>0</v>
      </c>
      <c r="AJ561" s="411">
        <f t="shared" ref="AJ561" si="1659">AJ560</f>
        <v>0</v>
      </c>
      <c r="AK561" s="411">
        <f t="shared" ref="AK561" si="1660">AK560</f>
        <v>0</v>
      </c>
      <c r="AL561" s="411">
        <f t="shared" ref="AL561" si="1661">AL560</f>
        <v>0</v>
      </c>
      <c r="AM561" s="306"/>
    </row>
    <row r="562" spans="1:39" ht="15.75" outlineLevel="1">
      <c r="A562" s="532"/>
      <c r="B562" s="319" t="s">
        <v>767</v>
      </c>
      <c r="C562" s="291"/>
      <c r="D562" s="291"/>
      <c r="E562" s="291"/>
      <c r="F562" s="291"/>
      <c r="G562" s="291"/>
      <c r="H562" s="291"/>
      <c r="I562" s="291"/>
      <c r="J562" s="291"/>
      <c r="K562" s="291"/>
      <c r="L562" s="291"/>
      <c r="M562" s="291"/>
      <c r="N562" s="291"/>
      <c r="O562" s="291"/>
      <c r="P562" s="291"/>
      <c r="Q562" s="291"/>
      <c r="R562" s="291"/>
      <c r="S562" s="291"/>
      <c r="T562" s="291"/>
      <c r="U562" s="291"/>
      <c r="V562" s="291"/>
      <c r="W562" s="291"/>
      <c r="X562" s="291"/>
      <c r="Y562" s="412"/>
      <c r="Z562" s="425"/>
      <c r="AA562" s="425"/>
      <c r="AB562" s="425"/>
      <c r="AC562" s="425"/>
      <c r="AD562" s="425"/>
      <c r="AE562" s="425"/>
      <c r="AF562" s="425"/>
      <c r="AG562" s="425"/>
      <c r="AH562" s="425"/>
      <c r="AI562" s="425"/>
      <c r="AJ562" s="425"/>
      <c r="AK562" s="425"/>
      <c r="AL562" s="425"/>
      <c r="AM562" s="306"/>
    </row>
    <row r="563" spans="1:39" outlineLevel="1">
      <c r="A563" s="532">
        <v>49</v>
      </c>
      <c r="B563" s="520" t="s">
        <v>768</v>
      </c>
      <c r="C563" s="291" t="s">
        <v>25</v>
      </c>
      <c r="D563" s="295">
        <v>31170</v>
      </c>
      <c r="E563" s="295">
        <v>31170</v>
      </c>
      <c r="F563" s="295">
        <v>31170</v>
      </c>
      <c r="G563" s="295">
        <v>31170</v>
      </c>
      <c r="H563" s="295">
        <v>31170</v>
      </c>
      <c r="I563" s="295">
        <v>31170</v>
      </c>
      <c r="J563" s="295">
        <v>31170</v>
      </c>
      <c r="K563" s="295">
        <v>31170</v>
      </c>
      <c r="L563" s="295">
        <v>31170</v>
      </c>
      <c r="M563" s="295">
        <v>31170</v>
      </c>
      <c r="N563" s="295">
        <v>12</v>
      </c>
      <c r="O563" s="295">
        <v>3</v>
      </c>
      <c r="P563" s="295">
        <v>3</v>
      </c>
      <c r="Q563" s="295">
        <v>3</v>
      </c>
      <c r="R563" s="295">
        <v>3</v>
      </c>
      <c r="S563" s="295">
        <v>3</v>
      </c>
      <c r="T563" s="295">
        <v>3</v>
      </c>
      <c r="U563" s="295">
        <v>3</v>
      </c>
      <c r="V563" s="295">
        <v>3</v>
      </c>
      <c r="W563" s="295">
        <v>3</v>
      </c>
      <c r="X563" s="295">
        <v>3</v>
      </c>
      <c r="Y563" s="410">
        <v>1</v>
      </c>
      <c r="Z563" s="410"/>
      <c r="AA563" s="410"/>
      <c r="AB563" s="410"/>
      <c r="AC563" s="410"/>
      <c r="AD563" s="410"/>
      <c r="AE563" s="410"/>
      <c r="AF563" s="415"/>
      <c r="AG563" s="415"/>
      <c r="AH563" s="415"/>
      <c r="AI563" s="415"/>
      <c r="AJ563" s="415"/>
      <c r="AK563" s="415"/>
      <c r="AL563" s="415"/>
      <c r="AM563" s="296">
        <f>SUM(Y563:AL563)</f>
        <v>1</v>
      </c>
    </row>
    <row r="564" spans="1:39" outlineLevel="1">
      <c r="A564" s="532"/>
      <c r="B564" s="294" t="s">
        <v>769</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1">
        <f>Y563</f>
        <v>1</v>
      </c>
      <c r="Z564" s="411">
        <f t="shared" ref="Z564" si="1662">Z563</f>
        <v>0</v>
      </c>
      <c r="AA564" s="411">
        <f t="shared" ref="AA564" si="1663">AA563</f>
        <v>0</v>
      </c>
      <c r="AB564" s="411">
        <f t="shared" ref="AB564" si="1664">AB563</f>
        <v>0</v>
      </c>
      <c r="AC564" s="411">
        <f t="shared" ref="AC564" si="1665">AC563</f>
        <v>0</v>
      </c>
      <c r="AD564" s="411">
        <f t="shared" ref="AD564" si="1666">AD563</f>
        <v>0</v>
      </c>
      <c r="AE564" s="411">
        <f t="shared" ref="AE564" si="1667">AE563</f>
        <v>0</v>
      </c>
      <c r="AF564" s="411">
        <f t="shared" ref="AF564" si="1668">AF563</f>
        <v>0</v>
      </c>
      <c r="AG564" s="411">
        <f t="shared" ref="AG564" si="1669">AG563</f>
        <v>0</v>
      </c>
      <c r="AH564" s="411">
        <f t="shared" ref="AH564" si="1670">AH563</f>
        <v>0</v>
      </c>
      <c r="AI564" s="411">
        <f t="shared" ref="AI564" si="1671">AI563</f>
        <v>0</v>
      </c>
      <c r="AJ564" s="411">
        <f t="shared" ref="AJ564" si="1672">AJ563</f>
        <v>0</v>
      </c>
      <c r="AK564" s="411">
        <f t="shared" ref="AK564" si="1673">AK563</f>
        <v>0</v>
      </c>
      <c r="AL564" s="411">
        <f t="shared" ref="AL564" si="1674">AL563</f>
        <v>0</v>
      </c>
      <c r="AM564" s="306"/>
    </row>
    <row r="565" spans="1:39" outlineLevel="1">
      <c r="A565" s="532"/>
      <c r="B565" s="431"/>
      <c r="C565" s="305"/>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301"/>
      <c r="Z565" s="301"/>
      <c r="AA565" s="301"/>
      <c r="AB565" s="301"/>
      <c r="AC565" s="301"/>
      <c r="AD565" s="301"/>
      <c r="AE565" s="301"/>
      <c r="AF565" s="301"/>
      <c r="AG565" s="301"/>
      <c r="AH565" s="301"/>
      <c r="AI565" s="301"/>
      <c r="AJ565" s="301"/>
      <c r="AK565" s="301"/>
      <c r="AL565" s="301"/>
      <c r="AM565" s="306"/>
    </row>
    <row r="566" spans="1:39" ht="15.75">
      <c r="B566" s="327" t="s">
        <v>292</v>
      </c>
      <c r="C566" s="329"/>
      <c r="D566" s="329">
        <f>SUM(D409:D564)</f>
        <v>18120053</v>
      </c>
      <c r="E566" s="329"/>
      <c r="F566" s="329"/>
      <c r="G566" s="329"/>
      <c r="H566" s="329"/>
      <c r="I566" s="329"/>
      <c r="J566" s="329"/>
      <c r="K566" s="329"/>
      <c r="L566" s="329"/>
      <c r="M566" s="329"/>
      <c r="N566" s="329"/>
      <c r="O566" s="329">
        <f>SUM(O409:O564)</f>
        <v>2468.8653688910044</v>
      </c>
      <c r="P566" s="329"/>
      <c r="Q566" s="329"/>
      <c r="R566" s="329"/>
      <c r="S566" s="329"/>
      <c r="T566" s="329"/>
      <c r="U566" s="329"/>
      <c r="V566" s="329"/>
      <c r="W566" s="329"/>
      <c r="X566" s="329"/>
      <c r="Y566" s="329">
        <f>IF(Y407="kWh",SUMPRODUCT(D409:D564,Y409:Y564))</f>
        <v>8129805</v>
      </c>
      <c r="Z566" s="329">
        <f>IF(Z407="kWh",SUMPRODUCT(D409:D564,Z409:Z564))</f>
        <v>1527049.9712041353</v>
      </c>
      <c r="AA566" s="329">
        <f>IF(AA407="kw",SUMPRODUCT(N409:N564,O409:O564,AA409:AA564),SUMPRODUCT(D409:D564,AA409:AA564))</f>
        <v>17814.752566476021</v>
      </c>
      <c r="AB566" s="329">
        <f>IF(AB407="kw",SUMPRODUCT(N409:N564,O409:O564,AB409:AB564),SUMPRODUCT(D409:D564,AB409:AB564))</f>
        <v>0</v>
      </c>
      <c r="AC566" s="329">
        <f>IF(AC407="kw",SUMPRODUCT(N409:N564,O409:O564,AC409:AC564),SUMPRODUCT(D409:D564,AC409:AC564))</f>
        <v>0</v>
      </c>
      <c r="AD566" s="329">
        <f>IF(AD407="kw",SUMPRODUCT(N409:N564,O409:O564,AD409:AD564),SUMPRODUCT(D409:D564,AD409:AD564))</f>
        <v>0</v>
      </c>
      <c r="AE566" s="329">
        <f>IF(AE407="kw",SUMPRODUCT(N409:N564,O409:O564,AE409:AE564),SUMPRODUCT(D409:D564,AE409:AE564))</f>
        <v>0</v>
      </c>
      <c r="AF566" s="329">
        <f>IF(AF407="kw",SUMPRODUCT(N409:N564,O409:O564,AF409:AF564),SUMPRODUCT(D409:D564,AF409:AF564))</f>
        <v>0</v>
      </c>
      <c r="AG566" s="329">
        <f>IF(AG407="kw",SUMPRODUCT(N409:N564,O409:O564,AG409:AG564),SUMPRODUCT(D409:D564,AG409:AG564))</f>
        <v>0</v>
      </c>
      <c r="AH566" s="329">
        <f>IF(AH407="kw",SUMPRODUCT(N409:N564,O409:O564,AH409:AH564),SUMPRODUCT(D409:D564,AH409:AH564))</f>
        <v>0</v>
      </c>
      <c r="AI566" s="329">
        <f>IF(AI407="kw",SUMPRODUCT(N409:N564,O409:O564,AI409:AI564),SUMPRODUCT(D409:D564,AI409:AI564))</f>
        <v>0</v>
      </c>
      <c r="AJ566" s="329">
        <f>IF(AJ407="kw",SUMPRODUCT(N409:N564,O409:O564,AJ409:AJ564),SUMPRODUCT(D409:D564,AJ409:AJ564))</f>
        <v>0</v>
      </c>
      <c r="AK566" s="329">
        <f>IF(AK407="kw",SUMPRODUCT(N409:N564,O409:O564,AK409:AK564),SUMPRODUCT(D409:D564,AK409:AK564))</f>
        <v>0</v>
      </c>
      <c r="AL566" s="329">
        <f>IF(AL407="kw",SUMPRODUCT(N409:N564,O409:O564,AL409:AL564),SUMPRODUCT(D409:D564,AL409:AL564))</f>
        <v>0</v>
      </c>
      <c r="AM566" s="330"/>
    </row>
    <row r="567" spans="1:39" ht="15.75">
      <c r="B567" s="391" t="s">
        <v>293</v>
      </c>
      <c r="C567" s="392"/>
      <c r="D567" s="392"/>
      <c r="E567" s="392"/>
      <c r="F567" s="392"/>
      <c r="G567" s="392"/>
      <c r="H567" s="392"/>
      <c r="I567" s="392"/>
      <c r="J567" s="392"/>
      <c r="K567" s="392"/>
      <c r="L567" s="392"/>
      <c r="M567" s="392"/>
      <c r="N567" s="392"/>
      <c r="O567" s="392"/>
      <c r="P567" s="392"/>
      <c r="Q567" s="392"/>
      <c r="R567" s="392"/>
      <c r="S567" s="392"/>
      <c r="T567" s="392"/>
      <c r="U567" s="392"/>
      <c r="V567" s="392"/>
      <c r="W567" s="392"/>
      <c r="X567" s="392"/>
      <c r="Y567" s="392">
        <f>HLOOKUP(Y221,'2. LRAMVA Threshold'!$B$42:$Q$53,9,FALSE)</f>
        <v>3006321</v>
      </c>
      <c r="Z567" s="392">
        <f>HLOOKUP(Z221,'2. LRAMVA Threshold'!$B$42:$Q$53,9,FALSE)</f>
        <v>3468020</v>
      </c>
      <c r="AA567" s="392">
        <f>HLOOKUP(AA221,'2. LRAMVA Threshold'!$B$42:$Q$53,9,FALSE)</f>
        <v>25326</v>
      </c>
      <c r="AB567" s="392">
        <f>HLOOKUP(AB221,'2. LRAMVA Threshold'!$B$42:$Q$53,9,FALSE)</f>
        <v>0</v>
      </c>
      <c r="AC567" s="392">
        <f>HLOOKUP(AC221,'2. LRAMVA Threshold'!$B$42:$Q$53,9,FALSE)</f>
        <v>0</v>
      </c>
      <c r="AD567" s="392">
        <f>HLOOKUP(AD221,'2. LRAMVA Threshold'!$B$42:$Q$53,9,FALSE)</f>
        <v>0</v>
      </c>
      <c r="AE567" s="392">
        <f>HLOOKUP(AE221,'2. LRAMVA Threshold'!$B$42:$Q$53,9,FALSE)</f>
        <v>0</v>
      </c>
      <c r="AF567" s="392">
        <f>HLOOKUP(AF221,'2. LRAMVA Threshold'!$B$42:$Q$53,9,FALSE)</f>
        <v>0</v>
      </c>
      <c r="AG567" s="392">
        <f>HLOOKUP(AG221,'2. LRAMVA Threshold'!$B$42:$Q$53,9,FALSE)</f>
        <v>0</v>
      </c>
      <c r="AH567" s="392">
        <f>HLOOKUP(AH221,'2. LRAMVA Threshold'!$B$42:$Q$53,9,FALSE)</f>
        <v>0</v>
      </c>
      <c r="AI567" s="392">
        <f>HLOOKUP(AI221,'2. LRAMVA Threshold'!$B$42:$Q$53,9,FALSE)</f>
        <v>0</v>
      </c>
      <c r="AJ567" s="392">
        <f>HLOOKUP(AJ221,'2. LRAMVA Threshold'!$B$42:$Q$53,9,FALSE)</f>
        <v>0</v>
      </c>
      <c r="AK567" s="392">
        <f>HLOOKUP(AK221,'2. LRAMVA Threshold'!$B$42:$Q$53,9,FALSE)</f>
        <v>0</v>
      </c>
      <c r="AL567" s="392">
        <f>HLOOKUP(AL221,'2. LRAMVA Threshold'!$B$42:$Q$53,9,FALSE)</f>
        <v>0</v>
      </c>
      <c r="AM567" s="393"/>
    </row>
    <row r="568" spans="1:39">
      <c r="B568" s="394"/>
      <c r="C568" s="432"/>
      <c r="D568" s="433"/>
      <c r="E568" s="433"/>
      <c r="F568" s="433"/>
      <c r="G568" s="433"/>
      <c r="H568" s="433"/>
      <c r="I568" s="433"/>
      <c r="J568" s="433"/>
      <c r="K568" s="433"/>
      <c r="L568" s="433"/>
      <c r="M568" s="433"/>
      <c r="N568" s="433"/>
      <c r="O568" s="434"/>
      <c r="P568" s="433"/>
      <c r="Q568" s="433"/>
      <c r="R568" s="433"/>
      <c r="S568" s="435"/>
      <c r="T568" s="435"/>
      <c r="U568" s="435"/>
      <c r="V568" s="435"/>
      <c r="W568" s="433"/>
      <c r="X568" s="433"/>
      <c r="Y568" s="436"/>
      <c r="Z568" s="436"/>
      <c r="AA568" s="436"/>
      <c r="AB568" s="436"/>
      <c r="AC568" s="436"/>
      <c r="AD568" s="436"/>
      <c r="AE568" s="436"/>
      <c r="AF568" s="399"/>
      <c r="AG568" s="399"/>
      <c r="AH568" s="399"/>
      <c r="AI568" s="399"/>
      <c r="AJ568" s="399"/>
      <c r="AK568" s="399"/>
      <c r="AL568" s="399"/>
      <c r="AM568" s="400"/>
    </row>
    <row r="569" spans="1:39">
      <c r="B569" s="324" t="s">
        <v>294</v>
      </c>
      <c r="C569" s="338"/>
      <c r="D569" s="338"/>
      <c r="E569" s="376"/>
      <c r="F569" s="376"/>
      <c r="G569" s="376"/>
      <c r="H569" s="376"/>
      <c r="I569" s="376"/>
      <c r="J569" s="376"/>
      <c r="K569" s="376"/>
      <c r="L569" s="376"/>
      <c r="M569" s="376"/>
      <c r="N569" s="376"/>
      <c r="O569" s="291"/>
      <c r="P569" s="340"/>
      <c r="Q569" s="340"/>
      <c r="R569" s="340"/>
      <c r="S569" s="339"/>
      <c r="T569" s="339"/>
      <c r="U569" s="339"/>
      <c r="V569" s="339"/>
      <c r="W569" s="340"/>
      <c r="X569" s="340"/>
      <c r="Y569" s="341">
        <f>HLOOKUP(Y$35,'3.  Distribution Rates'!$C$122:$P$133,9,FALSE)</f>
        <v>1.09E-2</v>
      </c>
      <c r="Z569" s="341">
        <f>HLOOKUP(Z$35,'3.  Distribution Rates'!$C$122:$P$133,9,FALSE)</f>
        <v>9.4000000000000004E-3</v>
      </c>
      <c r="AA569" s="341">
        <f>HLOOKUP(AA$35,'3.  Distribution Rates'!$C$122:$P$133,9,FALSE)</f>
        <v>3.4049</v>
      </c>
      <c r="AB569" s="341">
        <f>HLOOKUP(AB$35,'3.  Distribution Rates'!$C$122:$P$133,9,FALSE)</f>
        <v>1.38E-2</v>
      </c>
      <c r="AC569" s="341">
        <f>HLOOKUP(AC$35,'3.  Distribution Rates'!$C$122:$P$133,9,FALSE)</f>
        <v>21.4986</v>
      </c>
      <c r="AD569" s="341">
        <f>HLOOKUP(AD$35,'3.  Distribution Rates'!$C$122:$P$133,9,FALSE)</f>
        <v>4.7523999999999997</v>
      </c>
      <c r="AE569" s="341">
        <f>HLOOKUP(AE$35,'3.  Distribution Rates'!$C$122:$P$133,9,FALSE)</f>
        <v>0</v>
      </c>
      <c r="AF569" s="341">
        <f>HLOOKUP(AF$35,'3.  Distribution Rates'!$C$122:$P$133,9,FALSE)</f>
        <v>0</v>
      </c>
      <c r="AG569" s="341">
        <f>HLOOKUP(AG$35,'3.  Distribution Rates'!$C$122:$P$133,9,FALSE)</f>
        <v>0</v>
      </c>
      <c r="AH569" s="341">
        <f>HLOOKUP(AH$35,'3.  Distribution Rates'!$C$122:$P$133,9,FALSE)</f>
        <v>0</v>
      </c>
      <c r="AI569" s="341">
        <f>HLOOKUP(AI$35,'3.  Distribution Rates'!$C$122:$P$133,9,FALSE)</f>
        <v>0</v>
      </c>
      <c r="AJ569" s="341">
        <f>HLOOKUP(AJ$35,'3.  Distribution Rates'!$C$122:$P$133,9,FALSE)</f>
        <v>0</v>
      </c>
      <c r="AK569" s="341">
        <f>HLOOKUP(AK$35,'3.  Distribution Rates'!$C$122:$P$133,9,FALSE)</f>
        <v>0</v>
      </c>
      <c r="AL569" s="341">
        <f>HLOOKUP(AL$35,'3.  Distribution Rates'!$C$122:$P$133,9,FALSE)</f>
        <v>0</v>
      </c>
      <c r="AM569" s="441"/>
    </row>
    <row r="570" spans="1:39">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LRAM'!Y140*Y569</f>
        <v>0</v>
      </c>
      <c r="Z570" s="378">
        <f>'4.  2011-2014 LRAM'!Z140*Z569</f>
        <v>0</v>
      </c>
      <c r="AA570" s="378">
        <f>'4.  2011-2014 LRAM'!AA140*AA569</f>
        <v>0</v>
      </c>
      <c r="AB570" s="378">
        <f>'4.  2011-2014 LRAM'!AB140*AB569</f>
        <v>0</v>
      </c>
      <c r="AC570" s="378">
        <f>'4.  2011-2014 LRAM'!AC140*AC569</f>
        <v>0</v>
      </c>
      <c r="AD570" s="378">
        <f>'4.  2011-2014 LRAM'!AD140*AD569</f>
        <v>0</v>
      </c>
      <c r="AE570" s="378">
        <f>'4.  2011-2014 LRAM'!AE140*AE569</f>
        <v>0</v>
      </c>
      <c r="AF570" s="378">
        <f>'4.  2011-2014 LRAM'!AF140*AF569</f>
        <v>0</v>
      </c>
      <c r="AG570" s="378">
        <f>'4.  2011-2014 LRAM'!AG140*AG569</f>
        <v>0</v>
      </c>
      <c r="AH570" s="378">
        <f>'4.  2011-2014 LRAM'!AH140*AH569</f>
        <v>0</v>
      </c>
      <c r="AI570" s="378">
        <f>'4.  2011-2014 LRAM'!AI140*AI569</f>
        <v>0</v>
      </c>
      <c r="AJ570" s="378">
        <f>'4.  2011-2014 LRAM'!AJ140*AJ569</f>
        <v>0</v>
      </c>
      <c r="AK570" s="378">
        <f>'4.  2011-2014 LRAM'!AK140*AK569</f>
        <v>0</v>
      </c>
      <c r="AL570" s="378">
        <f>'4.  2011-2014 LRAM'!AL140*AL569</f>
        <v>0</v>
      </c>
      <c r="AM570" s="629">
        <f t="shared" ref="AM570:AM576" si="1675">SUM(Y570:AL570)</f>
        <v>0</v>
      </c>
    </row>
    <row r="571" spans="1:39">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LRAM'!Y269*Y569</f>
        <v>0</v>
      </c>
      <c r="Z571" s="378">
        <f>'4.  2011-2014 LRAM'!Z269*Z569</f>
        <v>0</v>
      </c>
      <c r="AA571" s="378">
        <f>'4.  2011-2014 LRAM'!AA269*AA569</f>
        <v>0</v>
      </c>
      <c r="AB571" s="378">
        <f>'4.  2011-2014 LRAM'!AB269*AB569</f>
        <v>0</v>
      </c>
      <c r="AC571" s="378">
        <f>'4.  2011-2014 LRAM'!AC269*AC569</f>
        <v>0</v>
      </c>
      <c r="AD571" s="378">
        <f>'4.  2011-2014 LRAM'!AD269*AD569</f>
        <v>0</v>
      </c>
      <c r="AE571" s="378">
        <f>'4.  2011-2014 LRAM'!AE269*AE569</f>
        <v>0</v>
      </c>
      <c r="AF571" s="378">
        <f>'4.  2011-2014 LRAM'!AF269*AF569</f>
        <v>0</v>
      </c>
      <c r="AG571" s="378">
        <f>'4.  2011-2014 LRAM'!AG269*AG569</f>
        <v>0</v>
      </c>
      <c r="AH571" s="378">
        <f>'4.  2011-2014 LRAM'!AH269*AH569</f>
        <v>0</v>
      </c>
      <c r="AI571" s="378">
        <f>'4.  2011-2014 LRAM'!AI269*AI569</f>
        <v>0</v>
      </c>
      <c r="AJ571" s="378">
        <f>'4.  2011-2014 LRAM'!AJ269*AJ569</f>
        <v>0</v>
      </c>
      <c r="AK571" s="378">
        <f>'4.  2011-2014 LRAM'!AK269*AK569</f>
        <v>0</v>
      </c>
      <c r="AL571" s="378">
        <f>'4.  2011-2014 LRAM'!AL269*AL569</f>
        <v>0</v>
      </c>
      <c r="AM571" s="629">
        <f t="shared" si="1675"/>
        <v>0</v>
      </c>
    </row>
    <row r="572" spans="1:39">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LRAM'!Y398*Y569</f>
        <v>0</v>
      </c>
      <c r="Z572" s="378">
        <f>'4.  2011-2014 LRAM'!Z398*Z569</f>
        <v>0</v>
      </c>
      <c r="AA572" s="378">
        <f>'4.  2011-2014 LRAM'!AA398*AA569</f>
        <v>0</v>
      </c>
      <c r="AB572" s="378">
        <f>'4.  2011-2014 LRAM'!AB398*AB569</f>
        <v>0</v>
      </c>
      <c r="AC572" s="378">
        <f>'4.  2011-2014 LRAM'!AC398*AC569</f>
        <v>0</v>
      </c>
      <c r="AD572" s="378">
        <f>'4.  2011-2014 LRAM'!AD398*AD569</f>
        <v>0</v>
      </c>
      <c r="AE572" s="378">
        <f>'4.  2011-2014 LRAM'!AE398*AE569</f>
        <v>0</v>
      </c>
      <c r="AF572" s="378">
        <f>'4.  2011-2014 LRAM'!AF398*AF569</f>
        <v>0</v>
      </c>
      <c r="AG572" s="378">
        <f>'4.  2011-2014 LRAM'!AG398*AG569</f>
        <v>0</v>
      </c>
      <c r="AH572" s="378">
        <f>'4.  2011-2014 LRAM'!AH398*AH569</f>
        <v>0</v>
      </c>
      <c r="AI572" s="378">
        <f>'4.  2011-2014 LRAM'!AI398*AI569</f>
        <v>0</v>
      </c>
      <c r="AJ572" s="378">
        <f>'4.  2011-2014 LRAM'!AJ398*AJ569</f>
        <v>0</v>
      </c>
      <c r="AK572" s="378">
        <f>'4.  2011-2014 LRAM'!AK398*AK569</f>
        <v>0</v>
      </c>
      <c r="AL572" s="378">
        <f>'4.  2011-2014 LRAM'!AL398*AL569</f>
        <v>0</v>
      </c>
      <c r="AM572" s="629">
        <f t="shared" si="1675"/>
        <v>0</v>
      </c>
    </row>
    <row r="573" spans="1:39">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LRAM'!Y528*Y569</f>
        <v>28214.865367855225</v>
      </c>
      <c r="Z573" s="378">
        <f>'4.  2011-2014 LRAM'!Z528*Z569</f>
        <v>10768.699645688812</v>
      </c>
      <c r="AA573" s="378">
        <f>'4.  2011-2014 LRAM'!AA528*AA569</f>
        <v>30441.985522940839</v>
      </c>
      <c r="AB573" s="378">
        <f>'4.  2011-2014 LRAM'!AB528*AB569</f>
        <v>0</v>
      </c>
      <c r="AC573" s="378">
        <f>'4.  2011-2014 LRAM'!AC528*AC569</f>
        <v>0</v>
      </c>
      <c r="AD573" s="378">
        <f>'4.  2011-2014 LRAM'!AD528*AD569</f>
        <v>0</v>
      </c>
      <c r="AE573" s="378">
        <f>'4.  2011-2014 LRAM'!AE528*AE569</f>
        <v>0</v>
      </c>
      <c r="AF573" s="378">
        <f>'4.  2011-2014 LRAM'!AF528*AF569</f>
        <v>0</v>
      </c>
      <c r="AG573" s="378">
        <f>'4.  2011-2014 LRAM'!AG528*AG569</f>
        <v>0</v>
      </c>
      <c r="AH573" s="378">
        <f>'4.  2011-2014 LRAM'!AH528*AH569</f>
        <v>0</v>
      </c>
      <c r="AI573" s="378">
        <f>'4.  2011-2014 LRAM'!AI528*AI569</f>
        <v>0</v>
      </c>
      <c r="AJ573" s="378">
        <f>'4.  2011-2014 LRAM'!AJ528*AJ569</f>
        <v>0</v>
      </c>
      <c r="AK573" s="378">
        <f>'4.  2011-2014 LRAM'!AK528*AK569</f>
        <v>0</v>
      </c>
      <c r="AL573" s="378">
        <f>'4.  2011-2014 LRAM'!AL528*AL569</f>
        <v>0</v>
      </c>
      <c r="AM573" s="629">
        <f t="shared" si="1675"/>
        <v>69425.55053648488</v>
      </c>
    </row>
    <row r="574" spans="1:39">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 t="shared" ref="Y574:AL574" si="1676">Y212*Y569</f>
        <v>27495.523321803816</v>
      </c>
      <c r="Z574" s="378">
        <f t="shared" si="1676"/>
        <v>17689.221019753521</v>
      </c>
      <c r="AA574" s="378">
        <f t="shared" si="1676"/>
        <v>43991.868556538844</v>
      </c>
      <c r="AB574" s="378">
        <f>AB212*AB569</f>
        <v>0</v>
      </c>
      <c r="AC574" s="378">
        <f t="shared" si="1676"/>
        <v>0</v>
      </c>
      <c r="AD574" s="378">
        <f t="shared" si="1676"/>
        <v>27582.71758593119</v>
      </c>
      <c r="AE574" s="378">
        <f t="shared" si="1676"/>
        <v>0</v>
      </c>
      <c r="AF574" s="378">
        <f t="shared" si="1676"/>
        <v>0</v>
      </c>
      <c r="AG574" s="378">
        <f t="shared" si="1676"/>
        <v>0</v>
      </c>
      <c r="AH574" s="378">
        <f t="shared" si="1676"/>
        <v>0</v>
      </c>
      <c r="AI574" s="378">
        <f t="shared" si="1676"/>
        <v>0</v>
      </c>
      <c r="AJ574" s="378">
        <f t="shared" si="1676"/>
        <v>0</v>
      </c>
      <c r="AK574" s="378">
        <f t="shared" si="1676"/>
        <v>0</v>
      </c>
      <c r="AL574" s="378">
        <f t="shared" si="1676"/>
        <v>0</v>
      </c>
      <c r="AM574" s="629">
        <f t="shared" si="1675"/>
        <v>116759.33048402736</v>
      </c>
    </row>
    <row r="575" spans="1:39">
      <c r="B575" s="324" t="s">
        <v>300</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Y397*Y569</f>
        <v>50983.550999999999</v>
      </c>
      <c r="Z575" s="378">
        <f>Z397*Z569</f>
        <v>9307.4709234791917</v>
      </c>
      <c r="AA575" s="378">
        <f t="shared" ref="AA575:AL575" si="1677">AA397*AA569</f>
        <v>43342.668682236654</v>
      </c>
      <c r="AB575" s="378">
        <f>AB397*AB569</f>
        <v>0</v>
      </c>
      <c r="AC575" s="378">
        <f t="shared" si="1677"/>
        <v>0</v>
      </c>
      <c r="AD575" s="378">
        <f t="shared" si="1677"/>
        <v>5835.2968014330081</v>
      </c>
      <c r="AE575" s="378">
        <f t="shared" si="1677"/>
        <v>0</v>
      </c>
      <c r="AF575" s="378">
        <f t="shared" si="1677"/>
        <v>0</v>
      </c>
      <c r="AG575" s="378">
        <f t="shared" si="1677"/>
        <v>0</v>
      </c>
      <c r="AH575" s="378">
        <f t="shared" si="1677"/>
        <v>0</v>
      </c>
      <c r="AI575" s="378">
        <f t="shared" si="1677"/>
        <v>0</v>
      </c>
      <c r="AJ575" s="378">
        <f t="shared" si="1677"/>
        <v>0</v>
      </c>
      <c r="AK575" s="378">
        <f t="shared" si="1677"/>
        <v>0</v>
      </c>
      <c r="AL575" s="378">
        <f t="shared" si="1677"/>
        <v>0</v>
      </c>
      <c r="AM575" s="629">
        <f t="shared" si="1675"/>
        <v>109468.98740714886</v>
      </c>
    </row>
    <row r="576" spans="1:39">
      <c r="B576" s="324" t="s">
        <v>301</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Y566*Y569</f>
        <v>88614.874500000005</v>
      </c>
      <c r="Z576" s="378">
        <f t="shared" ref="Z576:AL576" si="1678">Z566*Z569</f>
        <v>14354.269729318872</v>
      </c>
      <c r="AA576" s="378">
        <f t="shared" si="1678"/>
        <v>60657.451013594204</v>
      </c>
      <c r="AB576" s="378">
        <f t="shared" si="1678"/>
        <v>0</v>
      </c>
      <c r="AC576" s="378">
        <f t="shared" si="1678"/>
        <v>0</v>
      </c>
      <c r="AD576" s="378">
        <f t="shared" si="1678"/>
        <v>0</v>
      </c>
      <c r="AE576" s="378">
        <f t="shared" si="1678"/>
        <v>0</v>
      </c>
      <c r="AF576" s="378">
        <f t="shared" si="1678"/>
        <v>0</v>
      </c>
      <c r="AG576" s="378">
        <f t="shared" si="1678"/>
        <v>0</v>
      </c>
      <c r="AH576" s="378">
        <f t="shared" si="1678"/>
        <v>0</v>
      </c>
      <c r="AI576" s="378">
        <f t="shared" si="1678"/>
        <v>0</v>
      </c>
      <c r="AJ576" s="378">
        <f t="shared" si="1678"/>
        <v>0</v>
      </c>
      <c r="AK576" s="378">
        <f t="shared" si="1678"/>
        <v>0</v>
      </c>
      <c r="AL576" s="378">
        <f t="shared" si="1678"/>
        <v>0</v>
      </c>
      <c r="AM576" s="629">
        <f t="shared" si="1675"/>
        <v>163626.59524291308</v>
      </c>
    </row>
    <row r="577" spans="1:39" ht="15.75">
      <c r="B577" s="349" t="s">
        <v>302</v>
      </c>
      <c r="C577" s="345"/>
      <c r="D577" s="336"/>
      <c r="E577" s="334"/>
      <c r="F577" s="334"/>
      <c r="G577" s="334"/>
      <c r="H577" s="334"/>
      <c r="I577" s="334"/>
      <c r="J577" s="334"/>
      <c r="K577" s="334"/>
      <c r="L577" s="334"/>
      <c r="M577" s="334"/>
      <c r="N577" s="334"/>
      <c r="O577" s="300"/>
      <c r="P577" s="334"/>
      <c r="Q577" s="334"/>
      <c r="R577" s="334"/>
      <c r="S577" s="336"/>
      <c r="T577" s="336"/>
      <c r="U577" s="336"/>
      <c r="V577" s="336"/>
      <c r="W577" s="334"/>
      <c r="X577" s="334"/>
      <c r="Y577" s="346">
        <f>SUM(Y570:Y576)</f>
        <v>195308.81418965905</v>
      </c>
      <c r="Z577" s="346">
        <f>SUM(Z570:Z576)</f>
        <v>52119.661318240396</v>
      </c>
      <c r="AA577" s="346">
        <f t="shared" ref="AA577:AE577" si="1679">SUM(AA570:AA576)</f>
        <v>178433.97377531053</v>
      </c>
      <c r="AB577" s="346">
        <f t="shared" si="1679"/>
        <v>0</v>
      </c>
      <c r="AC577" s="346">
        <f t="shared" si="1679"/>
        <v>0</v>
      </c>
      <c r="AD577" s="346">
        <f>SUM(AD570:AD576)</f>
        <v>33418.014387364201</v>
      </c>
      <c r="AE577" s="346">
        <f t="shared" si="1679"/>
        <v>0</v>
      </c>
      <c r="AF577" s="346">
        <f>SUM(AF570:AF576)</f>
        <v>0</v>
      </c>
      <c r="AG577" s="346">
        <f>SUM(AG570:AG576)</f>
        <v>0</v>
      </c>
      <c r="AH577" s="346">
        <f t="shared" ref="AH577:AL577" si="1680">SUM(AH570:AH576)</f>
        <v>0</v>
      </c>
      <c r="AI577" s="346">
        <f t="shared" si="1680"/>
        <v>0</v>
      </c>
      <c r="AJ577" s="346">
        <f>SUM(AJ570:AJ576)</f>
        <v>0</v>
      </c>
      <c r="AK577" s="346">
        <f t="shared" si="1680"/>
        <v>0</v>
      </c>
      <c r="AL577" s="346">
        <f t="shared" si="1680"/>
        <v>0</v>
      </c>
      <c r="AM577" s="407">
        <f>SUM(AM570:AM576)</f>
        <v>459280.46367057425</v>
      </c>
    </row>
    <row r="578" spans="1:39" ht="15.75">
      <c r="B578" s="349" t="s">
        <v>303</v>
      </c>
      <c r="C578" s="345"/>
      <c r="D578" s="350"/>
      <c r="E578" s="334"/>
      <c r="F578" s="334"/>
      <c r="G578" s="334"/>
      <c r="H578" s="334"/>
      <c r="I578" s="334"/>
      <c r="J578" s="334"/>
      <c r="K578" s="334"/>
      <c r="L578" s="334"/>
      <c r="M578" s="334"/>
      <c r="N578" s="334"/>
      <c r="O578" s="300"/>
      <c r="P578" s="334"/>
      <c r="Q578" s="334"/>
      <c r="R578" s="334"/>
      <c r="S578" s="336"/>
      <c r="T578" s="336"/>
      <c r="U578" s="336"/>
      <c r="V578" s="336"/>
      <c r="W578" s="334"/>
      <c r="X578" s="334"/>
      <c r="Y578" s="347">
        <f>Y567*Y569</f>
        <v>32768.8989</v>
      </c>
      <c r="Z578" s="347">
        <f t="shared" ref="Z578:AE578" si="1681">Z567*Z569</f>
        <v>32599.388000000003</v>
      </c>
      <c r="AA578" s="347">
        <f t="shared" si="1681"/>
        <v>86232.497400000007</v>
      </c>
      <c r="AB578" s="347">
        <f t="shared" si="1681"/>
        <v>0</v>
      </c>
      <c r="AC578" s="347">
        <f t="shared" si="1681"/>
        <v>0</v>
      </c>
      <c r="AD578" s="347">
        <f>AD567*AD569</f>
        <v>0</v>
      </c>
      <c r="AE578" s="347">
        <f t="shared" si="1681"/>
        <v>0</v>
      </c>
      <c r="AF578" s="347">
        <f>AF567*AF569</f>
        <v>0</v>
      </c>
      <c r="AG578" s="347">
        <f t="shared" ref="AG578:AL578" si="1682">AG567*AG569</f>
        <v>0</v>
      </c>
      <c r="AH578" s="347">
        <f t="shared" si="1682"/>
        <v>0</v>
      </c>
      <c r="AI578" s="347">
        <f t="shared" si="1682"/>
        <v>0</v>
      </c>
      <c r="AJ578" s="347">
        <f>AJ567*AJ569</f>
        <v>0</v>
      </c>
      <c r="AK578" s="347">
        <f>AK567*AK569</f>
        <v>0</v>
      </c>
      <c r="AL578" s="347">
        <f t="shared" si="1682"/>
        <v>0</v>
      </c>
      <c r="AM578" s="407">
        <f>SUM(Y578:AL578)</f>
        <v>151600.7843</v>
      </c>
    </row>
    <row r="579" spans="1:39" ht="15.75">
      <c r="B579" s="349" t="s">
        <v>304</v>
      </c>
      <c r="C579" s="345"/>
      <c r="D579" s="350"/>
      <c r="E579" s="334"/>
      <c r="F579" s="334"/>
      <c r="G579" s="334"/>
      <c r="H579" s="334"/>
      <c r="I579" s="334"/>
      <c r="J579" s="334"/>
      <c r="K579" s="334"/>
      <c r="L579" s="334"/>
      <c r="M579" s="334"/>
      <c r="N579" s="334"/>
      <c r="O579" s="300"/>
      <c r="P579" s="334"/>
      <c r="Q579" s="334"/>
      <c r="R579" s="334"/>
      <c r="S579" s="350"/>
      <c r="T579" s="350"/>
      <c r="U579" s="350"/>
      <c r="V579" s="350"/>
      <c r="W579" s="334"/>
      <c r="X579" s="334"/>
      <c r="Y579" s="351"/>
      <c r="Z579" s="351"/>
      <c r="AA579" s="351"/>
      <c r="AB579" s="351"/>
      <c r="AC579" s="351"/>
      <c r="AD579" s="351"/>
      <c r="AE579" s="351"/>
      <c r="AF579" s="351"/>
      <c r="AG579" s="351"/>
      <c r="AH579" s="351"/>
      <c r="AI579" s="351"/>
      <c r="AJ579" s="351"/>
      <c r="AK579" s="351"/>
      <c r="AL579" s="351"/>
      <c r="AM579" s="407">
        <f>AM577-AM578</f>
        <v>307679.67937057425</v>
      </c>
    </row>
    <row r="580" spans="1:39">
      <c r="B580" s="324"/>
      <c r="C580" s="350"/>
      <c r="D580" s="350"/>
      <c r="E580" s="334"/>
      <c r="F580" s="334"/>
      <c r="G580" s="334"/>
      <c r="H580" s="334"/>
      <c r="I580" s="334"/>
      <c r="J580" s="334"/>
      <c r="K580" s="334"/>
      <c r="L580" s="334"/>
      <c r="M580" s="334"/>
      <c r="N580" s="334"/>
      <c r="O580" s="300"/>
      <c r="P580" s="334"/>
      <c r="Q580" s="334"/>
      <c r="R580" s="334"/>
      <c r="S580" s="350"/>
      <c r="T580" s="345"/>
      <c r="U580" s="350"/>
      <c r="V580" s="350"/>
      <c r="W580" s="334"/>
      <c r="X580" s="334"/>
      <c r="Y580" s="352"/>
      <c r="Z580" s="352"/>
      <c r="AA580" s="352"/>
      <c r="AB580" s="352"/>
      <c r="AC580" s="352"/>
      <c r="AD580" s="352"/>
      <c r="AE580" s="352"/>
      <c r="AF580" s="352"/>
      <c r="AG580" s="352"/>
      <c r="AH580" s="352"/>
      <c r="AI580" s="352"/>
      <c r="AJ580" s="352"/>
      <c r="AK580" s="352"/>
      <c r="AL580" s="352"/>
      <c r="AM580" s="348"/>
    </row>
    <row r="581" spans="1:39">
      <c r="B581" s="439" t="s">
        <v>305</v>
      </c>
      <c r="C581" s="304"/>
      <c r="D581" s="279"/>
      <c r="E581" s="279"/>
      <c r="F581" s="279"/>
      <c r="G581" s="279"/>
      <c r="H581" s="279"/>
      <c r="I581" s="279"/>
      <c r="J581" s="279"/>
      <c r="K581" s="279"/>
      <c r="L581" s="279"/>
      <c r="M581" s="279"/>
      <c r="N581" s="279"/>
      <c r="O581" s="357"/>
      <c r="P581" s="279"/>
      <c r="Q581" s="279"/>
      <c r="R581" s="279"/>
      <c r="S581" s="304"/>
      <c r="T581" s="309"/>
      <c r="U581" s="309"/>
      <c r="V581" s="279"/>
      <c r="W581" s="279"/>
      <c r="X581" s="309"/>
      <c r="Y581" s="291">
        <f>SUMPRODUCT(E409:E564,Y409:Y564)</f>
        <v>6381395.1853984762</v>
      </c>
      <c r="Z581" s="291">
        <f>SUMPRODUCT(E409:E564,Z409:Z564)</f>
        <v>1574728.2968598816</v>
      </c>
      <c r="AA581" s="291">
        <f>IF(AA407="kw",SUMPRODUCT($N$409:$N$564,$P$409:$P$564,AA409:AA564),SUMPRODUCT($E$409:$E$564,AA409:AA564))</f>
        <v>18856.933255193479</v>
      </c>
      <c r="AB581" s="291">
        <f>IF(AB407="kw",SUMPRODUCT($N$409:$N$564,$P$409:$P$564,AB409:AB564),SUMPRODUCT($E$409:$E$564,AB409:AB564))</f>
        <v>0</v>
      </c>
      <c r="AC581" s="291">
        <f>IF(AC407="kw",SUMPRODUCT($N$409:$N$564,$P$409:$P$564,AC409:AC564),SUMPRODUCT($E$409:$E$564,AC409:AC564))</f>
        <v>0</v>
      </c>
      <c r="AD581" s="291">
        <f t="shared" ref="AD581:AL581" si="1683">IF(AD407="kw",SUMPRODUCT($N$409:$N$564,$P$409:$P$564,AD409:AD564),SUMPRODUCT($E$409:$E$564,AD409:AD564))</f>
        <v>0</v>
      </c>
      <c r="AE581" s="291">
        <f t="shared" si="1683"/>
        <v>0</v>
      </c>
      <c r="AF581" s="291">
        <f t="shared" si="1683"/>
        <v>0</v>
      </c>
      <c r="AG581" s="291">
        <f t="shared" si="1683"/>
        <v>0</v>
      </c>
      <c r="AH581" s="291">
        <f t="shared" si="1683"/>
        <v>0</v>
      </c>
      <c r="AI581" s="291">
        <f t="shared" si="1683"/>
        <v>0</v>
      </c>
      <c r="AJ581" s="291">
        <f t="shared" si="1683"/>
        <v>0</v>
      </c>
      <c r="AK581" s="291">
        <f t="shared" si="1683"/>
        <v>0</v>
      </c>
      <c r="AL581" s="291">
        <f t="shared" si="1683"/>
        <v>0</v>
      </c>
      <c r="AM581" s="337"/>
    </row>
    <row r="582" spans="1:39">
      <c r="B582" s="439" t="s">
        <v>306</v>
      </c>
      <c r="C582" s="304"/>
      <c r="D582" s="279"/>
      <c r="E582" s="279"/>
      <c r="F582" s="279"/>
      <c r="G582" s="279"/>
      <c r="H582" s="279"/>
      <c r="I582" s="279"/>
      <c r="J582" s="279"/>
      <c r="K582" s="279"/>
      <c r="L582" s="279"/>
      <c r="M582" s="279"/>
      <c r="N582" s="279"/>
      <c r="O582" s="357"/>
      <c r="P582" s="279"/>
      <c r="Q582" s="279"/>
      <c r="R582" s="279"/>
      <c r="S582" s="304"/>
      <c r="T582" s="309"/>
      <c r="U582" s="309"/>
      <c r="V582" s="279"/>
      <c r="W582" s="279"/>
      <c r="X582" s="309"/>
      <c r="Y582" s="291">
        <f>SUMPRODUCT(F409:F564,Y409:Y564)</f>
        <v>6381395.1853984762</v>
      </c>
      <c r="Z582" s="291">
        <f>SUMPRODUCT(F409:F564,Z409:Z564)</f>
        <v>1526090.2968598816</v>
      </c>
      <c r="AA582" s="291">
        <f t="shared" ref="AA582:AL582" si="1684">IF(AA407="kw",SUMPRODUCT($N$409:$N$564,$Q$409:$Q$564,AA409:AA564),SUMPRODUCT($F$409:$F$564,AA409:AA564))</f>
        <v>18856.933255193479</v>
      </c>
      <c r="AB582" s="291">
        <f t="shared" si="1684"/>
        <v>0</v>
      </c>
      <c r="AC582" s="291">
        <f>IF(AC407="kw",SUMPRODUCT($N$409:$N$564,$Q$409:$Q$564,AC409:AC564),SUMPRODUCT($F$409:$F$564,AC409:AC564))</f>
        <v>0</v>
      </c>
      <c r="AD582" s="291">
        <f t="shared" si="1684"/>
        <v>0</v>
      </c>
      <c r="AE582" s="291">
        <f t="shared" si="1684"/>
        <v>0</v>
      </c>
      <c r="AF582" s="291">
        <f t="shared" si="1684"/>
        <v>0</v>
      </c>
      <c r="AG582" s="291">
        <f t="shared" si="1684"/>
        <v>0</v>
      </c>
      <c r="AH582" s="291">
        <f t="shared" si="1684"/>
        <v>0</v>
      </c>
      <c r="AI582" s="291">
        <f t="shared" si="1684"/>
        <v>0</v>
      </c>
      <c r="AJ582" s="291">
        <f t="shared" si="1684"/>
        <v>0</v>
      </c>
      <c r="AK582" s="291">
        <f t="shared" si="1684"/>
        <v>0</v>
      </c>
      <c r="AL582" s="291">
        <f t="shared" si="1684"/>
        <v>0</v>
      </c>
      <c r="AM582" s="337"/>
    </row>
    <row r="583" spans="1:39">
      <c r="B583" s="440" t="s">
        <v>307</v>
      </c>
      <c r="C583" s="364"/>
      <c r="D583" s="384"/>
      <c r="E583" s="384"/>
      <c r="F583" s="384"/>
      <c r="G583" s="384"/>
      <c r="H583" s="384"/>
      <c r="I583" s="384"/>
      <c r="J583" s="384"/>
      <c r="K583" s="384"/>
      <c r="L583" s="384"/>
      <c r="M583" s="384"/>
      <c r="N583" s="384"/>
      <c r="O583" s="383"/>
      <c r="P583" s="384"/>
      <c r="Q583" s="384"/>
      <c r="R583" s="384"/>
      <c r="S583" s="364"/>
      <c r="T583" s="385"/>
      <c r="U583" s="385"/>
      <c r="V583" s="384"/>
      <c r="W583" s="384"/>
      <c r="X583" s="385"/>
      <c r="Y583" s="326">
        <f>SUMPRODUCT(G409:G564,Y409:Y564)</f>
        <v>6381395.1853984762</v>
      </c>
      <c r="Z583" s="326">
        <f>SUMPRODUCT(G409:G564,Z409:Z564)</f>
        <v>1471519.2968598816</v>
      </c>
      <c r="AA583" s="326">
        <f t="shared" ref="AA583:AL583" si="1685">IF(AA407="kw",SUMPRODUCT($N$409:$N$564,$R$409:$R$564,AA409:AA564),SUMPRODUCT($G$409:$G$564,AA409:AA564))</f>
        <v>18796.933255193479</v>
      </c>
      <c r="AB583" s="326">
        <f t="shared" si="1685"/>
        <v>0</v>
      </c>
      <c r="AC583" s="326">
        <f>IF(AC407="kw",SUMPRODUCT($N$409:$N$564,$R$409:$R$564,AC409:AC564),SUMPRODUCT($G$409:$G$564,AC409:AC564))</f>
        <v>0</v>
      </c>
      <c r="AD583" s="326">
        <f t="shared" si="1685"/>
        <v>0</v>
      </c>
      <c r="AE583" s="326">
        <f t="shared" si="1685"/>
        <v>0</v>
      </c>
      <c r="AF583" s="326">
        <f t="shared" si="1685"/>
        <v>0</v>
      </c>
      <c r="AG583" s="326">
        <f t="shared" si="1685"/>
        <v>0</v>
      </c>
      <c r="AH583" s="326">
        <f t="shared" si="1685"/>
        <v>0</v>
      </c>
      <c r="AI583" s="326">
        <f t="shared" si="1685"/>
        <v>0</v>
      </c>
      <c r="AJ583" s="326">
        <f t="shared" si="1685"/>
        <v>0</v>
      </c>
      <c r="AK583" s="326">
        <f t="shared" si="1685"/>
        <v>0</v>
      </c>
      <c r="AL583" s="326">
        <f t="shared" si="1685"/>
        <v>0</v>
      </c>
      <c r="AM583" s="386"/>
    </row>
    <row r="584" spans="1:39" ht="22.5" customHeight="1">
      <c r="B584" s="368" t="s">
        <v>589</v>
      </c>
      <c r="C584" s="387"/>
      <c r="D584" s="388"/>
      <c r="E584" s="388"/>
      <c r="F584" s="388"/>
      <c r="G584" s="388"/>
      <c r="H584" s="388"/>
      <c r="I584" s="388"/>
      <c r="J584" s="388"/>
      <c r="K584" s="388"/>
      <c r="L584" s="388"/>
      <c r="M584" s="388"/>
      <c r="N584" s="388"/>
      <c r="O584" s="388"/>
      <c r="P584" s="388"/>
      <c r="Q584" s="388"/>
      <c r="R584" s="388"/>
      <c r="S584" s="371"/>
      <c r="T584" s="372"/>
      <c r="U584" s="388"/>
      <c r="V584" s="388"/>
      <c r="W584" s="388"/>
      <c r="X584" s="388"/>
      <c r="Y584" s="409"/>
      <c r="Z584" s="409"/>
      <c r="AA584" s="409"/>
      <c r="AB584" s="409"/>
      <c r="AC584" s="409"/>
      <c r="AD584" s="409"/>
      <c r="AE584" s="409"/>
      <c r="AF584" s="409"/>
      <c r="AG584" s="409"/>
      <c r="AH584" s="409"/>
      <c r="AI584" s="409"/>
      <c r="AJ584" s="409"/>
      <c r="AK584" s="409"/>
      <c r="AL584" s="409"/>
      <c r="AM584" s="389"/>
    </row>
    <row r="587" spans="1:39" ht="15.75">
      <c r="B587" s="280" t="s">
        <v>309</v>
      </c>
      <c r="C587" s="281"/>
      <c r="D587" s="590" t="s">
        <v>525</v>
      </c>
      <c r="E587" s="253"/>
      <c r="F587" s="590"/>
      <c r="G587" s="253"/>
      <c r="H587" s="253"/>
      <c r="I587" s="253"/>
      <c r="J587" s="253"/>
      <c r="K587" s="253"/>
      <c r="L587" s="253"/>
      <c r="M587" s="253"/>
      <c r="N587" s="253"/>
      <c r="O587" s="281"/>
      <c r="P587" s="253"/>
      <c r="Q587" s="253"/>
      <c r="R587" s="253"/>
      <c r="S587" s="253"/>
      <c r="T587" s="253"/>
      <c r="U587" s="253"/>
      <c r="V587" s="253"/>
      <c r="W587" s="253"/>
      <c r="X587" s="253"/>
      <c r="Y587" s="270"/>
      <c r="Z587" s="267"/>
      <c r="AA587" s="267"/>
      <c r="AB587" s="267"/>
      <c r="AC587" s="267"/>
      <c r="AD587" s="267"/>
      <c r="AE587" s="267"/>
      <c r="AF587" s="267"/>
      <c r="AG587" s="267"/>
      <c r="AH587" s="267"/>
      <c r="AI587" s="267"/>
      <c r="AJ587" s="267"/>
      <c r="AK587" s="267"/>
      <c r="AL587" s="267"/>
    </row>
    <row r="588" spans="1:39" ht="33.75" customHeight="1">
      <c r="B588" s="819" t="s">
        <v>211</v>
      </c>
      <c r="C588" s="821" t="s">
        <v>33</v>
      </c>
      <c r="D588" s="284" t="s">
        <v>421</v>
      </c>
      <c r="E588" s="823" t="s">
        <v>209</v>
      </c>
      <c r="F588" s="824"/>
      <c r="G588" s="824"/>
      <c r="H588" s="824"/>
      <c r="I588" s="824"/>
      <c r="J588" s="824"/>
      <c r="K588" s="824"/>
      <c r="L588" s="824"/>
      <c r="M588" s="825"/>
      <c r="N588" s="826" t="s">
        <v>213</v>
      </c>
      <c r="O588" s="284" t="s">
        <v>422</v>
      </c>
      <c r="P588" s="823" t="s">
        <v>212</v>
      </c>
      <c r="Q588" s="824"/>
      <c r="R588" s="824"/>
      <c r="S588" s="824"/>
      <c r="T588" s="824"/>
      <c r="U588" s="824"/>
      <c r="V588" s="824"/>
      <c r="W588" s="824"/>
      <c r="X588" s="825"/>
      <c r="Y588" s="816" t="s">
        <v>243</v>
      </c>
      <c r="Z588" s="817"/>
      <c r="AA588" s="817"/>
      <c r="AB588" s="817"/>
      <c r="AC588" s="817"/>
      <c r="AD588" s="817"/>
      <c r="AE588" s="817"/>
      <c r="AF588" s="817"/>
      <c r="AG588" s="817"/>
      <c r="AH588" s="817"/>
      <c r="AI588" s="817"/>
      <c r="AJ588" s="817"/>
      <c r="AK588" s="817"/>
      <c r="AL588" s="817"/>
      <c r="AM588" s="818"/>
    </row>
    <row r="589" spans="1:39" ht="68.25" customHeight="1">
      <c r="B589" s="820"/>
      <c r="C589" s="822"/>
      <c r="D589" s="285">
        <v>2018</v>
      </c>
      <c r="E589" s="285">
        <v>2019</v>
      </c>
      <c r="F589" s="285">
        <v>2020</v>
      </c>
      <c r="G589" s="285">
        <v>2021</v>
      </c>
      <c r="H589" s="285">
        <v>2022</v>
      </c>
      <c r="I589" s="285">
        <v>2023</v>
      </c>
      <c r="J589" s="285">
        <v>2024</v>
      </c>
      <c r="K589" s="285">
        <v>2025</v>
      </c>
      <c r="L589" s="285">
        <v>2026</v>
      </c>
      <c r="M589" s="285">
        <v>2027</v>
      </c>
      <c r="N589" s="827"/>
      <c r="O589" s="285">
        <v>2018</v>
      </c>
      <c r="P589" s="285">
        <v>2019</v>
      </c>
      <c r="Q589" s="285">
        <v>2020</v>
      </c>
      <c r="R589" s="285">
        <v>2021</v>
      </c>
      <c r="S589" s="285">
        <v>2022</v>
      </c>
      <c r="T589" s="285">
        <v>2023</v>
      </c>
      <c r="U589" s="285">
        <v>2024</v>
      </c>
      <c r="V589" s="285">
        <v>2025</v>
      </c>
      <c r="W589" s="285">
        <v>2026</v>
      </c>
      <c r="X589" s="285">
        <v>2027</v>
      </c>
      <c r="Y589" s="285" t="str">
        <f>'1.  LRAMVA Summary'!D52</f>
        <v>Residential</v>
      </c>
      <c r="Z589" s="285" t="str">
        <f>'1.  LRAMVA Summary'!E52</f>
        <v>GS&lt;50 kW</v>
      </c>
      <c r="AA589" s="285" t="str">
        <f>'1.  LRAMVA Summary'!F52</f>
        <v>GS 50-4,999 kW</v>
      </c>
      <c r="AB589" s="285" t="str">
        <f>'1.  LRAMVA Summary'!G52</f>
        <v>Unmetered Scattered Load</v>
      </c>
      <c r="AC589" s="285" t="str">
        <f>'1.  LRAMVA Summary'!H52</f>
        <v>Sentinel Lighting</v>
      </c>
      <c r="AD589" s="285" t="str">
        <f>'1.  LRAMVA Summary'!I52</f>
        <v>Street Lighting</v>
      </c>
      <c r="AE589" s="285" t="str">
        <f>'1.  LRAMVA Summary'!J52</f>
        <v/>
      </c>
      <c r="AF589" s="285" t="str">
        <f>'1.  LRAMVA Summary'!K52</f>
        <v/>
      </c>
      <c r="AG589" s="285" t="str">
        <f>'1.  LRAMVA Summary'!L52</f>
        <v/>
      </c>
      <c r="AH589" s="285" t="str">
        <f>'1.  LRAMVA Summary'!M52</f>
        <v/>
      </c>
      <c r="AI589" s="285" t="str">
        <f>'1.  LRAMVA Summary'!N52</f>
        <v/>
      </c>
      <c r="AJ589" s="285" t="str">
        <f>'1.  LRAMVA Summary'!O52</f>
        <v/>
      </c>
      <c r="AK589" s="285" t="str">
        <f>'1.  LRAMVA Summary'!P52</f>
        <v/>
      </c>
      <c r="AL589" s="285" t="str">
        <f>'1.  LRAMVA Summary'!Q52</f>
        <v/>
      </c>
      <c r="AM589" s="287" t="str">
        <f>'1.  LRAMVA Summary'!R52</f>
        <v>Total</v>
      </c>
    </row>
    <row r="590" spans="1:39" ht="15.75" customHeight="1">
      <c r="A590" s="532"/>
      <c r="B590" s="518" t="s">
        <v>503</v>
      </c>
      <c r="C590" s="289"/>
      <c r="D590" s="289"/>
      <c r="E590" s="289"/>
      <c r="F590" s="289"/>
      <c r="G590" s="289"/>
      <c r="H590" s="289"/>
      <c r="I590" s="289"/>
      <c r="J590" s="289"/>
      <c r="K590" s="289"/>
      <c r="L590" s="289"/>
      <c r="M590" s="289"/>
      <c r="N590" s="290"/>
      <c r="O590" s="289"/>
      <c r="P590" s="289"/>
      <c r="Q590" s="289"/>
      <c r="R590" s="289"/>
      <c r="S590" s="289"/>
      <c r="T590" s="289"/>
      <c r="U590" s="289"/>
      <c r="V590" s="289"/>
      <c r="W590" s="289"/>
      <c r="X590" s="289"/>
      <c r="Y590" s="291" t="str">
        <f>'1.  LRAMVA Summary'!D53</f>
        <v>kWh</v>
      </c>
      <c r="Z590" s="291" t="str">
        <f>'1.  LRAMVA Summary'!E53</f>
        <v>kWh</v>
      </c>
      <c r="AA590" s="291" t="str">
        <f>'1.  LRAMVA Summary'!F53</f>
        <v>kW</v>
      </c>
      <c r="AB590" s="291" t="str">
        <f>'1.  LRAMVA Summary'!G53</f>
        <v>kWh</v>
      </c>
      <c r="AC590" s="291" t="str">
        <f>'1.  LRAMVA Summary'!H53</f>
        <v>kW</v>
      </c>
      <c r="AD590" s="291" t="str">
        <f>'1.  LRAMVA Summary'!I53</f>
        <v>kW</v>
      </c>
      <c r="AE590" s="291">
        <f>'1.  LRAMVA Summary'!J53</f>
        <v>0</v>
      </c>
      <c r="AF590" s="291">
        <f>'1.  LRAMVA Summary'!K53</f>
        <v>0</v>
      </c>
      <c r="AG590" s="291">
        <f>'1.  LRAMVA Summary'!L53</f>
        <v>0</v>
      </c>
      <c r="AH590" s="291">
        <f>'1.  LRAMVA Summary'!M53</f>
        <v>0</v>
      </c>
      <c r="AI590" s="291">
        <f>'1.  LRAMVA Summary'!N53</f>
        <v>0</v>
      </c>
      <c r="AJ590" s="291">
        <f>'1.  LRAMVA Summary'!O53</f>
        <v>0</v>
      </c>
      <c r="AK590" s="291">
        <f>'1.  LRAMVA Summary'!P53</f>
        <v>0</v>
      </c>
      <c r="AL590" s="291">
        <f>'1.  LRAMVA Summary'!Q53</f>
        <v>0</v>
      </c>
      <c r="AM590" s="292"/>
    </row>
    <row r="591" spans="1:39" ht="15.75" outlineLevel="1">
      <c r="A591" s="532"/>
      <c r="B591" s="504" t="s">
        <v>496</v>
      </c>
      <c r="C591" s="289"/>
      <c r="D591" s="289"/>
      <c r="E591" s="289"/>
      <c r="F591" s="289"/>
      <c r="G591" s="289"/>
      <c r="H591" s="289"/>
      <c r="I591" s="289"/>
      <c r="J591" s="289"/>
      <c r="K591" s="289"/>
      <c r="L591" s="289"/>
      <c r="M591" s="289"/>
      <c r="N591" s="290"/>
      <c r="O591" s="289"/>
      <c r="P591" s="289"/>
      <c r="Q591" s="289"/>
      <c r="R591" s="289"/>
      <c r="S591" s="289"/>
      <c r="T591" s="289"/>
      <c r="U591" s="289"/>
      <c r="V591" s="289"/>
      <c r="W591" s="289"/>
      <c r="X591" s="289"/>
      <c r="Y591" s="291"/>
      <c r="Z591" s="291"/>
      <c r="AA591" s="291"/>
      <c r="AB591" s="291"/>
      <c r="AC591" s="291"/>
      <c r="AD591" s="291"/>
      <c r="AE591" s="291"/>
      <c r="AF591" s="291"/>
      <c r="AG591" s="291"/>
      <c r="AH591" s="291"/>
      <c r="AI591" s="291"/>
      <c r="AJ591" s="291"/>
      <c r="AK591" s="291"/>
      <c r="AL591" s="291"/>
      <c r="AM591" s="292"/>
    </row>
    <row r="592" spans="1:39" outlineLevel="1">
      <c r="A592" s="532">
        <v>1</v>
      </c>
      <c r="B592" s="428" t="s">
        <v>95</v>
      </c>
      <c r="C592" s="291" t="s">
        <v>25</v>
      </c>
      <c r="D592" s="295"/>
      <c r="E592" s="295"/>
      <c r="F592" s="295"/>
      <c r="G592" s="295"/>
      <c r="H592" s="295"/>
      <c r="I592" s="295"/>
      <c r="J592" s="295"/>
      <c r="K592" s="295"/>
      <c r="L592" s="295"/>
      <c r="M592" s="295"/>
      <c r="N592" s="291"/>
      <c r="O592" s="295"/>
      <c r="P592" s="295"/>
      <c r="Q592" s="295"/>
      <c r="R592" s="295"/>
      <c r="S592" s="295"/>
      <c r="T592" s="295"/>
      <c r="U592" s="295"/>
      <c r="V592" s="295"/>
      <c r="W592" s="295"/>
      <c r="X592" s="295"/>
      <c r="Y592" s="410"/>
      <c r="Z592" s="410"/>
      <c r="AA592" s="410"/>
      <c r="AB592" s="410"/>
      <c r="AC592" s="410"/>
      <c r="AD592" s="410"/>
      <c r="AE592" s="410"/>
      <c r="AF592" s="410"/>
      <c r="AG592" s="410"/>
      <c r="AH592" s="410"/>
      <c r="AI592" s="410"/>
      <c r="AJ592" s="410"/>
      <c r="AK592" s="410"/>
      <c r="AL592" s="410"/>
      <c r="AM592" s="296">
        <f>SUM(Y592:AL592)</f>
        <v>0</v>
      </c>
    </row>
    <row r="593" spans="1:39" outlineLevel="1">
      <c r="A593" s="532"/>
      <c r="B593" s="294" t="s">
        <v>310</v>
      </c>
      <c r="C593" s="291" t="s">
        <v>163</v>
      </c>
      <c r="D593" s="295"/>
      <c r="E593" s="295"/>
      <c r="F593" s="295"/>
      <c r="G593" s="295"/>
      <c r="H593" s="295"/>
      <c r="I593" s="295"/>
      <c r="J593" s="295"/>
      <c r="K593" s="295"/>
      <c r="L593" s="295"/>
      <c r="M593" s="295"/>
      <c r="N593" s="468"/>
      <c r="O593" s="295"/>
      <c r="P593" s="295"/>
      <c r="Q593" s="295"/>
      <c r="R593" s="295"/>
      <c r="S593" s="295"/>
      <c r="T593" s="295"/>
      <c r="U593" s="295"/>
      <c r="V593" s="295"/>
      <c r="W593" s="295"/>
      <c r="X593" s="295"/>
      <c r="Y593" s="411">
        <f>Y592</f>
        <v>0</v>
      </c>
      <c r="Z593" s="411">
        <f t="shared" ref="Z593" si="1686">Z592</f>
        <v>0</v>
      </c>
      <c r="AA593" s="411">
        <f t="shared" ref="AA593" si="1687">AA592</f>
        <v>0</v>
      </c>
      <c r="AB593" s="411">
        <f t="shared" ref="AB593" si="1688">AB592</f>
        <v>0</v>
      </c>
      <c r="AC593" s="411">
        <f t="shared" ref="AC593" si="1689">AC592</f>
        <v>0</v>
      </c>
      <c r="AD593" s="411">
        <f t="shared" ref="AD593" si="1690">AD592</f>
        <v>0</v>
      </c>
      <c r="AE593" s="411">
        <f t="shared" ref="AE593" si="1691">AE592</f>
        <v>0</v>
      </c>
      <c r="AF593" s="411">
        <f t="shared" ref="AF593" si="1692">AF592</f>
        <v>0</v>
      </c>
      <c r="AG593" s="411">
        <f t="shared" ref="AG593" si="1693">AG592</f>
        <v>0</v>
      </c>
      <c r="AH593" s="411">
        <f t="shared" ref="AH593" si="1694">AH592</f>
        <v>0</v>
      </c>
      <c r="AI593" s="411">
        <f t="shared" ref="AI593" si="1695">AI592</f>
        <v>0</v>
      </c>
      <c r="AJ593" s="411">
        <f t="shared" ref="AJ593" si="1696">AJ592</f>
        <v>0</v>
      </c>
      <c r="AK593" s="411">
        <f t="shared" ref="AK593" si="1697">AK592</f>
        <v>0</v>
      </c>
      <c r="AL593" s="411">
        <f t="shared" ref="AL593" si="1698">AL592</f>
        <v>0</v>
      </c>
      <c r="AM593" s="297"/>
    </row>
    <row r="594" spans="1:39" ht="15.75" outlineLevel="1">
      <c r="A594" s="532"/>
      <c r="B594" s="298"/>
      <c r="C594" s="299"/>
      <c r="D594" s="299"/>
      <c r="E594" s="299"/>
      <c r="F594" s="299"/>
      <c r="G594" s="299"/>
      <c r="H594" s="299"/>
      <c r="I594" s="299"/>
      <c r="J594" s="299"/>
      <c r="K594" s="299"/>
      <c r="L594" s="299"/>
      <c r="M594" s="299"/>
      <c r="N594" s="300"/>
      <c r="O594" s="299"/>
      <c r="P594" s="299"/>
      <c r="Q594" s="299"/>
      <c r="R594" s="299"/>
      <c r="S594" s="299"/>
      <c r="T594" s="299"/>
      <c r="U594" s="299"/>
      <c r="V594" s="299"/>
      <c r="W594" s="299"/>
      <c r="X594" s="299"/>
      <c r="Y594" s="412"/>
      <c r="Z594" s="413"/>
      <c r="AA594" s="413"/>
      <c r="AB594" s="413"/>
      <c r="AC594" s="413"/>
      <c r="AD594" s="413"/>
      <c r="AE594" s="413"/>
      <c r="AF594" s="413"/>
      <c r="AG594" s="413"/>
      <c r="AH594" s="413"/>
      <c r="AI594" s="413"/>
      <c r="AJ594" s="413"/>
      <c r="AK594" s="413"/>
      <c r="AL594" s="413"/>
      <c r="AM594" s="302"/>
    </row>
    <row r="595" spans="1:39" outlineLevel="1">
      <c r="A595" s="532">
        <v>2</v>
      </c>
      <c r="B595" s="428" t="s">
        <v>96</v>
      </c>
      <c r="C595" s="291" t="s">
        <v>25</v>
      </c>
      <c r="D595" s="295"/>
      <c r="E595" s="295"/>
      <c r="F595" s="295"/>
      <c r="G595" s="295"/>
      <c r="H595" s="295"/>
      <c r="I595" s="295"/>
      <c r="J595" s="295"/>
      <c r="K595" s="295"/>
      <c r="L595" s="295"/>
      <c r="M595" s="295"/>
      <c r="N595" s="291"/>
      <c r="O595" s="295"/>
      <c r="P595" s="295"/>
      <c r="Q595" s="295"/>
      <c r="R595" s="295"/>
      <c r="S595" s="295"/>
      <c r="T595" s="295"/>
      <c r="U595" s="295"/>
      <c r="V595" s="295"/>
      <c r="W595" s="295"/>
      <c r="X595" s="295"/>
      <c r="Y595" s="410"/>
      <c r="Z595" s="410"/>
      <c r="AA595" s="410"/>
      <c r="AB595" s="410"/>
      <c r="AC595" s="410"/>
      <c r="AD595" s="410"/>
      <c r="AE595" s="410"/>
      <c r="AF595" s="410"/>
      <c r="AG595" s="410"/>
      <c r="AH595" s="410"/>
      <c r="AI595" s="410"/>
      <c r="AJ595" s="410"/>
      <c r="AK595" s="410"/>
      <c r="AL595" s="410"/>
      <c r="AM595" s="296">
        <f>SUM(Y595:AL595)</f>
        <v>0</v>
      </c>
    </row>
    <row r="596" spans="1:39" outlineLevel="1">
      <c r="A596" s="532"/>
      <c r="B596" s="294" t="s">
        <v>310</v>
      </c>
      <c r="C596" s="291" t="s">
        <v>163</v>
      </c>
      <c r="D596" s="295"/>
      <c r="E596" s="295"/>
      <c r="F596" s="295"/>
      <c r="G596" s="295"/>
      <c r="H596" s="295"/>
      <c r="I596" s="295"/>
      <c r="J596" s="295"/>
      <c r="K596" s="295"/>
      <c r="L596" s="295"/>
      <c r="M596" s="295"/>
      <c r="N596" s="468"/>
      <c r="O596" s="295"/>
      <c r="P596" s="295"/>
      <c r="Q596" s="295"/>
      <c r="R596" s="295"/>
      <c r="S596" s="295"/>
      <c r="T596" s="295"/>
      <c r="U596" s="295"/>
      <c r="V596" s="295"/>
      <c r="W596" s="295"/>
      <c r="X596" s="295"/>
      <c r="Y596" s="411">
        <f>Y595</f>
        <v>0</v>
      </c>
      <c r="Z596" s="411">
        <f t="shared" ref="Z596" si="1699">Z595</f>
        <v>0</v>
      </c>
      <c r="AA596" s="411">
        <f t="shared" ref="AA596" si="1700">AA595</f>
        <v>0</v>
      </c>
      <c r="AB596" s="411">
        <f t="shared" ref="AB596" si="1701">AB595</f>
        <v>0</v>
      </c>
      <c r="AC596" s="411">
        <f t="shared" ref="AC596" si="1702">AC595</f>
        <v>0</v>
      </c>
      <c r="AD596" s="411">
        <f t="shared" ref="AD596" si="1703">AD595</f>
        <v>0</v>
      </c>
      <c r="AE596" s="411">
        <f t="shared" ref="AE596" si="1704">AE595</f>
        <v>0</v>
      </c>
      <c r="AF596" s="411">
        <f t="shared" ref="AF596" si="1705">AF595</f>
        <v>0</v>
      </c>
      <c r="AG596" s="411">
        <f t="shared" ref="AG596" si="1706">AG595</f>
        <v>0</v>
      </c>
      <c r="AH596" s="411">
        <f t="shared" ref="AH596" si="1707">AH595</f>
        <v>0</v>
      </c>
      <c r="AI596" s="411">
        <f t="shared" ref="AI596" si="1708">AI595</f>
        <v>0</v>
      </c>
      <c r="AJ596" s="411">
        <f t="shared" ref="AJ596" si="1709">AJ595</f>
        <v>0</v>
      </c>
      <c r="AK596" s="411">
        <f t="shared" ref="AK596" si="1710">AK595</f>
        <v>0</v>
      </c>
      <c r="AL596" s="411">
        <f t="shared" ref="AL596" si="1711">AL595</f>
        <v>0</v>
      </c>
      <c r="AM596" s="297"/>
    </row>
    <row r="597" spans="1:39" ht="15.75" outlineLevel="1">
      <c r="A597" s="532"/>
      <c r="B597" s="298"/>
      <c r="C597" s="299"/>
      <c r="D597" s="304"/>
      <c r="E597" s="304"/>
      <c r="F597" s="304"/>
      <c r="G597" s="304"/>
      <c r="H597" s="304"/>
      <c r="I597" s="304"/>
      <c r="J597" s="304"/>
      <c r="K597" s="304"/>
      <c r="L597" s="304"/>
      <c r="M597" s="304"/>
      <c r="N597" s="300"/>
      <c r="O597" s="304"/>
      <c r="P597" s="304"/>
      <c r="Q597" s="304"/>
      <c r="R597" s="304"/>
      <c r="S597" s="304"/>
      <c r="T597" s="304"/>
      <c r="U597" s="304"/>
      <c r="V597" s="304"/>
      <c r="W597" s="304"/>
      <c r="X597" s="304"/>
      <c r="Y597" s="412"/>
      <c r="Z597" s="413"/>
      <c r="AA597" s="413"/>
      <c r="AB597" s="413"/>
      <c r="AC597" s="413"/>
      <c r="AD597" s="413"/>
      <c r="AE597" s="413"/>
      <c r="AF597" s="413"/>
      <c r="AG597" s="413"/>
      <c r="AH597" s="413"/>
      <c r="AI597" s="413"/>
      <c r="AJ597" s="413"/>
      <c r="AK597" s="413"/>
      <c r="AL597" s="413"/>
      <c r="AM597" s="302"/>
    </row>
    <row r="598" spans="1:39" outlineLevel="1">
      <c r="A598" s="532">
        <v>3</v>
      </c>
      <c r="B598" s="428" t="s">
        <v>97</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10"/>
      <c r="Z598" s="410"/>
      <c r="AA598" s="410"/>
      <c r="AB598" s="410"/>
      <c r="AC598" s="410"/>
      <c r="AD598" s="410"/>
      <c r="AE598" s="410"/>
      <c r="AF598" s="410"/>
      <c r="AG598" s="410"/>
      <c r="AH598" s="410"/>
      <c r="AI598" s="410"/>
      <c r="AJ598" s="410"/>
      <c r="AK598" s="410"/>
      <c r="AL598" s="410"/>
      <c r="AM598" s="296">
        <f>SUM(Y598:AL598)</f>
        <v>0</v>
      </c>
    </row>
    <row r="599" spans="1:39" outlineLevel="1">
      <c r="A599" s="532"/>
      <c r="B599" s="294" t="s">
        <v>310</v>
      </c>
      <c r="C599" s="291" t="s">
        <v>163</v>
      </c>
      <c r="D599" s="295"/>
      <c r="E599" s="295"/>
      <c r="F599" s="295"/>
      <c r="G599" s="295"/>
      <c r="H599" s="295"/>
      <c r="I599" s="295"/>
      <c r="J599" s="295"/>
      <c r="K599" s="295"/>
      <c r="L599" s="295"/>
      <c r="M599" s="295"/>
      <c r="N599" s="468"/>
      <c r="O599" s="295"/>
      <c r="P599" s="295"/>
      <c r="Q599" s="295"/>
      <c r="R599" s="295"/>
      <c r="S599" s="295"/>
      <c r="T599" s="295"/>
      <c r="U599" s="295"/>
      <c r="V599" s="295"/>
      <c r="W599" s="295"/>
      <c r="X599" s="295"/>
      <c r="Y599" s="411">
        <f>Y598</f>
        <v>0</v>
      </c>
      <c r="Z599" s="411">
        <f t="shared" ref="Z599" si="1712">Z598</f>
        <v>0</v>
      </c>
      <c r="AA599" s="411">
        <f t="shared" ref="AA599" si="1713">AA598</f>
        <v>0</v>
      </c>
      <c r="AB599" s="411">
        <f t="shared" ref="AB599" si="1714">AB598</f>
        <v>0</v>
      </c>
      <c r="AC599" s="411">
        <f t="shared" ref="AC599" si="1715">AC598</f>
        <v>0</v>
      </c>
      <c r="AD599" s="411">
        <f t="shared" ref="AD599" si="1716">AD598</f>
        <v>0</v>
      </c>
      <c r="AE599" s="411">
        <f t="shared" ref="AE599" si="1717">AE598</f>
        <v>0</v>
      </c>
      <c r="AF599" s="411">
        <f t="shared" ref="AF599" si="1718">AF598</f>
        <v>0</v>
      </c>
      <c r="AG599" s="411">
        <f t="shared" ref="AG599" si="1719">AG598</f>
        <v>0</v>
      </c>
      <c r="AH599" s="411">
        <f t="shared" ref="AH599" si="1720">AH598</f>
        <v>0</v>
      </c>
      <c r="AI599" s="411">
        <f t="shared" ref="AI599" si="1721">AI598</f>
        <v>0</v>
      </c>
      <c r="AJ599" s="411">
        <f t="shared" ref="AJ599" si="1722">AJ598</f>
        <v>0</v>
      </c>
      <c r="AK599" s="411">
        <f t="shared" ref="AK599" si="1723">AK598</f>
        <v>0</v>
      </c>
      <c r="AL599" s="411">
        <f t="shared" ref="AL599" si="1724">AL598</f>
        <v>0</v>
      </c>
      <c r="AM599" s="297"/>
    </row>
    <row r="600" spans="1:39" outlineLevel="1">
      <c r="A600" s="532"/>
      <c r="B600" s="294"/>
      <c r="C600" s="305"/>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12"/>
      <c r="Z600" s="412"/>
      <c r="AA600" s="412"/>
      <c r="AB600" s="412"/>
      <c r="AC600" s="412"/>
      <c r="AD600" s="412"/>
      <c r="AE600" s="412"/>
      <c r="AF600" s="412"/>
      <c r="AG600" s="412"/>
      <c r="AH600" s="412"/>
      <c r="AI600" s="412"/>
      <c r="AJ600" s="412"/>
      <c r="AK600" s="412"/>
      <c r="AL600" s="412"/>
      <c r="AM600" s="306"/>
    </row>
    <row r="601" spans="1:39" outlineLevel="1">
      <c r="A601" s="532">
        <v>4</v>
      </c>
      <c r="B601" s="520" t="s">
        <v>678</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10"/>
      <c r="Z601" s="410"/>
      <c r="AA601" s="410"/>
      <c r="AB601" s="410"/>
      <c r="AC601" s="410"/>
      <c r="AD601" s="410"/>
      <c r="AE601" s="410"/>
      <c r="AF601" s="410"/>
      <c r="AG601" s="410"/>
      <c r="AH601" s="410"/>
      <c r="AI601" s="410"/>
      <c r="AJ601" s="410"/>
      <c r="AK601" s="410"/>
      <c r="AL601" s="410"/>
      <c r="AM601" s="296">
        <f>SUM(Y601:AL601)</f>
        <v>0</v>
      </c>
    </row>
    <row r="602" spans="1:39" outlineLevel="1">
      <c r="A602" s="532"/>
      <c r="B602" s="294" t="s">
        <v>310</v>
      </c>
      <c r="C602" s="291" t="s">
        <v>163</v>
      </c>
      <c r="D602" s="295"/>
      <c r="E602" s="295"/>
      <c r="F602" s="295"/>
      <c r="G602" s="295"/>
      <c r="H602" s="295"/>
      <c r="I602" s="295"/>
      <c r="J602" s="295"/>
      <c r="K602" s="295"/>
      <c r="L602" s="295"/>
      <c r="M602" s="295"/>
      <c r="N602" s="468"/>
      <c r="O602" s="295"/>
      <c r="P602" s="295"/>
      <c r="Q602" s="295"/>
      <c r="R602" s="295"/>
      <c r="S602" s="295"/>
      <c r="T602" s="295"/>
      <c r="U602" s="295"/>
      <c r="V602" s="295"/>
      <c r="W602" s="295"/>
      <c r="X602" s="295"/>
      <c r="Y602" s="411">
        <f>Y601</f>
        <v>0</v>
      </c>
      <c r="Z602" s="411">
        <f t="shared" ref="Z602" si="1725">Z601</f>
        <v>0</v>
      </c>
      <c r="AA602" s="411">
        <f t="shared" ref="AA602" si="1726">AA601</f>
        <v>0</v>
      </c>
      <c r="AB602" s="411">
        <f t="shared" ref="AB602" si="1727">AB601</f>
        <v>0</v>
      </c>
      <c r="AC602" s="411">
        <f t="shared" ref="AC602" si="1728">AC601</f>
        <v>0</v>
      </c>
      <c r="AD602" s="411">
        <f t="shared" ref="AD602" si="1729">AD601</f>
        <v>0</v>
      </c>
      <c r="AE602" s="411">
        <f t="shared" ref="AE602" si="1730">AE601</f>
        <v>0</v>
      </c>
      <c r="AF602" s="411">
        <f t="shared" ref="AF602" si="1731">AF601</f>
        <v>0</v>
      </c>
      <c r="AG602" s="411">
        <f t="shared" ref="AG602" si="1732">AG601</f>
        <v>0</v>
      </c>
      <c r="AH602" s="411">
        <f t="shared" ref="AH602" si="1733">AH601</f>
        <v>0</v>
      </c>
      <c r="AI602" s="411">
        <f t="shared" ref="AI602" si="1734">AI601</f>
        <v>0</v>
      </c>
      <c r="AJ602" s="411">
        <f t="shared" ref="AJ602" si="1735">AJ601</f>
        <v>0</v>
      </c>
      <c r="AK602" s="411">
        <f t="shared" ref="AK602" si="1736">AK601</f>
        <v>0</v>
      </c>
      <c r="AL602" s="411">
        <f t="shared" ref="AL602" si="1737">AL601</f>
        <v>0</v>
      </c>
      <c r="AM602" s="297"/>
    </row>
    <row r="603" spans="1:39" outlineLevel="1">
      <c r="A603" s="532"/>
      <c r="B603" s="294"/>
      <c r="C603" s="305"/>
      <c r="D603" s="304"/>
      <c r="E603" s="304"/>
      <c r="F603" s="304"/>
      <c r="G603" s="304"/>
      <c r="H603" s="304"/>
      <c r="I603" s="304"/>
      <c r="J603" s="304"/>
      <c r="K603" s="304"/>
      <c r="L603" s="304"/>
      <c r="M603" s="304"/>
      <c r="N603" s="291"/>
      <c r="O603" s="304"/>
      <c r="P603" s="304"/>
      <c r="Q603" s="304"/>
      <c r="R603" s="304"/>
      <c r="S603" s="304"/>
      <c r="T603" s="304"/>
      <c r="U603" s="304"/>
      <c r="V603" s="304"/>
      <c r="W603" s="304"/>
      <c r="X603" s="304"/>
      <c r="Y603" s="412"/>
      <c r="Z603" s="412"/>
      <c r="AA603" s="412"/>
      <c r="AB603" s="412"/>
      <c r="AC603" s="412"/>
      <c r="AD603" s="412"/>
      <c r="AE603" s="412"/>
      <c r="AF603" s="412"/>
      <c r="AG603" s="412"/>
      <c r="AH603" s="412"/>
      <c r="AI603" s="412"/>
      <c r="AJ603" s="412"/>
      <c r="AK603" s="412"/>
      <c r="AL603" s="412"/>
      <c r="AM603" s="306"/>
    </row>
    <row r="604" spans="1:39" ht="15.75" customHeight="1" outlineLevel="1">
      <c r="A604" s="532">
        <v>5</v>
      </c>
      <c r="B604" s="428" t="s">
        <v>98</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10"/>
      <c r="Z604" s="410"/>
      <c r="AA604" s="410"/>
      <c r="AB604" s="410"/>
      <c r="AC604" s="410"/>
      <c r="AD604" s="410"/>
      <c r="AE604" s="410"/>
      <c r="AF604" s="410"/>
      <c r="AG604" s="410"/>
      <c r="AH604" s="410"/>
      <c r="AI604" s="410"/>
      <c r="AJ604" s="410"/>
      <c r="AK604" s="410"/>
      <c r="AL604" s="410"/>
      <c r="AM604" s="296">
        <f>SUM(Y604:AL604)</f>
        <v>0</v>
      </c>
    </row>
    <row r="605" spans="1:39" outlineLevel="1">
      <c r="A605" s="532"/>
      <c r="B605" s="294" t="s">
        <v>310</v>
      </c>
      <c r="C605" s="291" t="s">
        <v>163</v>
      </c>
      <c r="D605" s="295"/>
      <c r="E605" s="295"/>
      <c r="F605" s="295"/>
      <c r="G605" s="295"/>
      <c r="H605" s="295"/>
      <c r="I605" s="295"/>
      <c r="J605" s="295"/>
      <c r="K605" s="295"/>
      <c r="L605" s="295"/>
      <c r="M605" s="295"/>
      <c r="N605" s="468"/>
      <c r="O605" s="295"/>
      <c r="P605" s="295"/>
      <c r="Q605" s="295"/>
      <c r="R605" s="295"/>
      <c r="S605" s="295"/>
      <c r="T605" s="295"/>
      <c r="U605" s="295"/>
      <c r="V605" s="295"/>
      <c r="W605" s="295"/>
      <c r="X605" s="295"/>
      <c r="Y605" s="411">
        <f>Y604</f>
        <v>0</v>
      </c>
      <c r="Z605" s="411">
        <f t="shared" ref="Z605" si="1738">Z604</f>
        <v>0</v>
      </c>
      <c r="AA605" s="411">
        <f t="shared" ref="AA605" si="1739">AA604</f>
        <v>0</v>
      </c>
      <c r="AB605" s="411">
        <f t="shared" ref="AB605" si="1740">AB604</f>
        <v>0</v>
      </c>
      <c r="AC605" s="411">
        <f t="shared" ref="AC605" si="1741">AC604</f>
        <v>0</v>
      </c>
      <c r="AD605" s="411">
        <f t="shared" ref="AD605" si="1742">AD604</f>
        <v>0</v>
      </c>
      <c r="AE605" s="411">
        <f t="shared" ref="AE605" si="1743">AE604</f>
        <v>0</v>
      </c>
      <c r="AF605" s="411">
        <f t="shared" ref="AF605" si="1744">AF604</f>
        <v>0</v>
      </c>
      <c r="AG605" s="411">
        <f t="shared" ref="AG605" si="1745">AG604</f>
        <v>0</v>
      </c>
      <c r="AH605" s="411">
        <f t="shared" ref="AH605" si="1746">AH604</f>
        <v>0</v>
      </c>
      <c r="AI605" s="411">
        <f t="shared" ref="AI605" si="1747">AI604</f>
        <v>0</v>
      </c>
      <c r="AJ605" s="411">
        <f t="shared" ref="AJ605" si="1748">AJ604</f>
        <v>0</v>
      </c>
      <c r="AK605" s="411">
        <f t="shared" ref="AK605" si="1749">AK604</f>
        <v>0</v>
      </c>
      <c r="AL605" s="411">
        <f t="shared" ref="AL605" si="1750">AL604</f>
        <v>0</v>
      </c>
      <c r="AM605" s="297"/>
    </row>
    <row r="606" spans="1:39" outlineLevel="1">
      <c r="A606" s="532"/>
      <c r="B606" s="294"/>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22"/>
      <c r="Z606" s="423"/>
      <c r="AA606" s="423"/>
      <c r="AB606" s="423"/>
      <c r="AC606" s="423"/>
      <c r="AD606" s="423"/>
      <c r="AE606" s="423"/>
      <c r="AF606" s="423"/>
      <c r="AG606" s="423"/>
      <c r="AH606" s="423"/>
      <c r="AI606" s="423"/>
      <c r="AJ606" s="423"/>
      <c r="AK606" s="423"/>
      <c r="AL606" s="423"/>
      <c r="AM606" s="297"/>
    </row>
    <row r="607" spans="1:39" ht="15.75" outlineLevel="1">
      <c r="A607" s="532"/>
      <c r="B607" s="319" t="s">
        <v>497</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414"/>
      <c r="Z607" s="414"/>
      <c r="AA607" s="414"/>
      <c r="AB607" s="414"/>
      <c r="AC607" s="414"/>
      <c r="AD607" s="414"/>
      <c r="AE607" s="414"/>
      <c r="AF607" s="414"/>
      <c r="AG607" s="414"/>
      <c r="AH607" s="414"/>
      <c r="AI607" s="414"/>
      <c r="AJ607" s="414"/>
      <c r="AK607" s="414"/>
      <c r="AL607" s="414"/>
      <c r="AM607" s="292"/>
    </row>
    <row r="608" spans="1:39" outlineLevel="1">
      <c r="A608" s="532">
        <v>6</v>
      </c>
      <c r="B608" s="428" t="s">
        <v>99</v>
      </c>
      <c r="C608" s="291" t="s">
        <v>25</v>
      </c>
      <c r="D608" s="295"/>
      <c r="E608" s="295"/>
      <c r="F608" s="295"/>
      <c r="G608" s="295"/>
      <c r="H608" s="295"/>
      <c r="I608" s="295"/>
      <c r="J608" s="295"/>
      <c r="K608" s="295"/>
      <c r="L608" s="295"/>
      <c r="M608" s="295"/>
      <c r="N608" s="295">
        <v>12</v>
      </c>
      <c r="O608" s="295"/>
      <c r="P608" s="295"/>
      <c r="Q608" s="295"/>
      <c r="R608" s="295"/>
      <c r="S608" s="295"/>
      <c r="T608" s="295"/>
      <c r="U608" s="295"/>
      <c r="V608" s="295"/>
      <c r="W608" s="295"/>
      <c r="X608" s="295"/>
      <c r="Y608" s="415"/>
      <c r="Z608" s="410"/>
      <c r="AA608" s="410"/>
      <c r="AB608" s="410"/>
      <c r="AC608" s="410"/>
      <c r="AD608" s="410"/>
      <c r="AE608" s="410"/>
      <c r="AF608" s="415"/>
      <c r="AG608" s="415"/>
      <c r="AH608" s="415"/>
      <c r="AI608" s="415"/>
      <c r="AJ608" s="415"/>
      <c r="AK608" s="415"/>
      <c r="AL608" s="415"/>
      <c r="AM608" s="296">
        <f>SUM(Y608:AL608)</f>
        <v>0</v>
      </c>
    </row>
    <row r="609" spans="1:39" outlineLevel="1">
      <c r="A609" s="532"/>
      <c r="B609" s="294" t="s">
        <v>310</v>
      </c>
      <c r="C609" s="291" t="s">
        <v>163</v>
      </c>
      <c r="D609" s="295"/>
      <c r="E609" s="295"/>
      <c r="F609" s="295"/>
      <c r="G609" s="295"/>
      <c r="H609" s="295"/>
      <c r="I609" s="295"/>
      <c r="J609" s="295"/>
      <c r="K609" s="295"/>
      <c r="L609" s="295"/>
      <c r="M609" s="295"/>
      <c r="N609" s="295">
        <f>N608</f>
        <v>12</v>
      </c>
      <c r="O609" s="295"/>
      <c r="P609" s="295"/>
      <c r="Q609" s="295"/>
      <c r="R609" s="295"/>
      <c r="S609" s="295"/>
      <c r="T609" s="295"/>
      <c r="U609" s="295"/>
      <c r="V609" s="295"/>
      <c r="W609" s="295"/>
      <c r="X609" s="295"/>
      <c r="Y609" s="411">
        <f>Y608</f>
        <v>0</v>
      </c>
      <c r="Z609" s="411">
        <f t="shared" ref="Z609" si="1751">Z608</f>
        <v>0</v>
      </c>
      <c r="AA609" s="411">
        <f t="shared" ref="AA609" si="1752">AA608</f>
        <v>0</v>
      </c>
      <c r="AB609" s="411">
        <f t="shared" ref="AB609" si="1753">AB608</f>
        <v>0</v>
      </c>
      <c r="AC609" s="411">
        <f t="shared" ref="AC609" si="1754">AC608</f>
        <v>0</v>
      </c>
      <c r="AD609" s="411">
        <f t="shared" ref="AD609" si="1755">AD608</f>
        <v>0</v>
      </c>
      <c r="AE609" s="411">
        <f t="shared" ref="AE609" si="1756">AE608</f>
        <v>0</v>
      </c>
      <c r="AF609" s="411">
        <f t="shared" ref="AF609" si="1757">AF608</f>
        <v>0</v>
      </c>
      <c r="AG609" s="411">
        <f t="shared" ref="AG609" si="1758">AG608</f>
        <v>0</v>
      </c>
      <c r="AH609" s="411">
        <f t="shared" ref="AH609" si="1759">AH608</f>
        <v>0</v>
      </c>
      <c r="AI609" s="411">
        <f t="shared" ref="AI609" si="1760">AI608</f>
        <v>0</v>
      </c>
      <c r="AJ609" s="411">
        <f t="shared" ref="AJ609" si="1761">AJ608</f>
        <v>0</v>
      </c>
      <c r="AK609" s="411">
        <f t="shared" ref="AK609" si="1762">AK608</f>
        <v>0</v>
      </c>
      <c r="AL609" s="411">
        <f t="shared" ref="AL609" si="1763">AL608</f>
        <v>0</v>
      </c>
      <c r="AM609" s="311"/>
    </row>
    <row r="610" spans="1:39" outlineLevel="1">
      <c r="A610" s="532"/>
      <c r="B610" s="310"/>
      <c r="C610" s="312"/>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16"/>
      <c r="Z610" s="416"/>
      <c r="AA610" s="416"/>
      <c r="AB610" s="416"/>
      <c r="AC610" s="416"/>
      <c r="AD610" s="416"/>
      <c r="AE610" s="416"/>
      <c r="AF610" s="416"/>
      <c r="AG610" s="416"/>
      <c r="AH610" s="416"/>
      <c r="AI610" s="416"/>
      <c r="AJ610" s="416"/>
      <c r="AK610" s="416"/>
      <c r="AL610" s="416"/>
      <c r="AM610" s="313"/>
    </row>
    <row r="611" spans="1:39" ht="30" outlineLevel="1">
      <c r="A611" s="532">
        <v>7</v>
      </c>
      <c r="B611" s="428" t="s">
        <v>100</v>
      </c>
      <c r="C611" s="291" t="s">
        <v>25</v>
      </c>
      <c r="D611" s="295"/>
      <c r="E611" s="295"/>
      <c r="F611" s="295"/>
      <c r="G611" s="295"/>
      <c r="H611" s="295"/>
      <c r="I611" s="295"/>
      <c r="J611" s="295"/>
      <c r="K611" s="295"/>
      <c r="L611" s="295"/>
      <c r="M611" s="295"/>
      <c r="N611" s="295">
        <v>12</v>
      </c>
      <c r="O611" s="295"/>
      <c r="P611" s="295"/>
      <c r="Q611" s="295"/>
      <c r="R611" s="295"/>
      <c r="S611" s="295"/>
      <c r="T611" s="295"/>
      <c r="U611" s="295"/>
      <c r="V611" s="295"/>
      <c r="W611" s="295"/>
      <c r="X611" s="295"/>
      <c r="Y611" s="415"/>
      <c r="Z611" s="410"/>
      <c r="AA611" s="410"/>
      <c r="AB611" s="410"/>
      <c r="AC611" s="410"/>
      <c r="AD611" s="410"/>
      <c r="AE611" s="410"/>
      <c r="AF611" s="415"/>
      <c r="AG611" s="415"/>
      <c r="AH611" s="415"/>
      <c r="AI611" s="415"/>
      <c r="AJ611" s="415"/>
      <c r="AK611" s="415"/>
      <c r="AL611" s="415"/>
      <c r="AM611" s="296">
        <f>SUM(Y611:AL611)</f>
        <v>0</v>
      </c>
    </row>
    <row r="612" spans="1:39" outlineLevel="1">
      <c r="A612" s="532"/>
      <c r="B612" s="294" t="s">
        <v>310</v>
      </c>
      <c r="C612" s="291" t="s">
        <v>163</v>
      </c>
      <c r="D612" s="295"/>
      <c r="E612" s="295"/>
      <c r="F612" s="295"/>
      <c r="G612" s="295"/>
      <c r="H612" s="295"/>
      <c r="I612" s="295"/>
      <c r="J612" s="295"/>
      <c r="K612" s="295"/>
      <c r="L612" s="295"/>
      <c r="M612" s="295"/>
      <c r="N612" s="295">
        <f>N611</f>
        <v>12</v>
      </c>
      <c r="O612" s="295"/>
      <c r="P612" s="295"/>
      <c r="Q612" s="295"/>
      <c r="R612" s="295"/>
      <c r="S612" s="295"/>
      <c r="T612" s="295"/>
      <c r="U612" s="295"/>
      <c r="V612" s="295"/>
      <c r="W612" s="295"/>
      <c r="X612" s="295"/>
      <c r="Y612" s="411">
        <f>Y611</f>
        <v>0</v>
      </c>
      <c r="Z612" s="411">
        <f t="shared" ref="Z612" si="1764">Z611</f>
        <v>0</v>
      </c>
      <c r="AA612" s="411">
        <f t="shared" ref="AA612" si="1765">AA611</f>
        <v>0</v>
      </c>
      <c r="AB612" s="411">
        <f t="shared" ref="AB612" si="1766">AB611</f>
        <v>0</v>
      </c>
      <c r="AC612" s="411">
        <f t="shared" ref="AC612" si="1767">AC611</f>
        <v>0</v>
      </c>
      <c r="AD612" s="411">
        <f t="shared" ref="AD612" si="1768">AD611</f>
        <v>0</v>
      </c>
      <c r="AE612" s="411">
        <f t="shared" ref="AE612" si="1769">AE611</f>
        <v>0</v>
      </c>
      <c r="AF612" s="411">
        <f t="shared" ref="AF612" si="1770">AF611</f>
        <v>0</v>
      </c>
      <c r="AG612" s="411">
        <f t="shared" ref="AG612" si="1771">AG611</f>
        <v>0</v>
      </c>
      <c r="AH612" s="411">
        <f t="shared" ref="AH612" si="1772">AH611</f>
        <v>0</v>
      </c>
      <c r="AI612" s="411">
        <f t="shared" ref="AI612" si="1773">AI611</f>
        <v>0</v>
      </c>
      <c r="AJ612" s="411">
        <f t="shared" ref="AJ612" si="1774">AJ611</f>
        <v>0</v>
      </c>
      <c r="AK612" s="411">
        <f t="shared" ref="AK612" si="1775">AK611</f>
        <v>0</v>
      </c>
      <c r="AL612" s="411">
        <f t="shared" ref="AL612" si="1776">AL611</f>
        <v>0</v>
      </c>
      <c r="AM612" s="311"/>
    </row>
    <row r="613" spans="1:39" outlineLevel="1">
      <c r="A613" s="532"/>
      <c r="B613" s="314"/>
      <c r="C613" s="312"/>
      <c r="D613" s="291"/>
      <c r="E613" s="291"/>
      <c r="F613" s="291"/>
      <c r="G613" s="291"/>
      <c r="H613" s="291"/>
      <c r="I613" s="291"/>
      <c r="J613" s="291"/>
      <c r="K613" s="291"/>
      <c r="L613" s="291"/>
      <c r="M613" s="291"/>
      <c r="N613" s="291"/>
      <c r="O613" s="291"/>
      <c r="P613" s="291"/>
      <c r="Q613" s="291"/>
      <c r="R613" s="291"/>
      <c r="S613" s="291"/>
      <c r="T613" s="291"/>
      <c r="U613" s="291"/>
      <c r="V613" s="291"/>
      <c r="W613" s="291"/>
      <c r="X613" s="291"/>
      <c r="Y613" s="416"/>
      <c r="Z613" s="417"/>
      <c r="AA613" s="416"/>
      <c r="AB613" s="416"/>
      <c r="AC613" s="416"/>
      <c r="AD613" s="416"/>
      <c r="AE613" s="416"/>
      <c r="AF613" s="416"/>
      <c r="AG613" s="416"/>
      <c r="AH613" s="416"/>
      <c r="AI613" s="416"/>
      <c r="AJ613" s="416"/>
      <c r="AK613" s="416"/>
      <c r="AL613" s="416"/>
      <c r="AM613" s="313"/>
    </row>
    <row r="614" spans="1:39" ht="30" outlineLevel="1">
      <c r="A614" s="532">
        <v>8</v>
      </c>
      <c r="B614" s="428" t="s">
        <v>101</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5"/>
      <c r="Z614" s="410"/>
      <c r="AA614" s="410"/>
      <c r="AB614" s="410"/>
      <c r="AC614" s="410"/>
      <c r="AD614" s="410"/>
      <c r="AE614" s="410"/>
      <c r="AF614" s="415"/>
      <c r="AG614" s="415"/>
      <c r="AH614" s="415"/>
      <c r="AI614" s="415"/>
      <c r="AJ614" s="415"/>
      <c r="AK614" s="415"/>
      <c r="AL614" s="415"/>
      <c r="AM614" s="296">
        <f>SUM(Y614:AL614)</f>
        <v>0</v>
      </c>
    </row>
    <row r="615" spans="1:39" outlineLevel="1">
      <c r="A615" s="532"/>
      <c r="B615" s="294" t="s">
        <v>310</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1">
        <f>Y614</f>
        <v>0</v>
      </c>
      <c r="Z615" s="411">
        <f t="shared" ref="Z615" si="1777">Z614</f>
        <v>0</v>
      </c>
      <c r="AA615" s="411">
        <f t="shared" ref="AA615" si="1778">AA614</f>
        <v>0</v>
      </c>
      <c r="AB615" s="411">
        <f t="shared" ref="AB615" si="1779">AB614</f>
        <v>0</v>
      </c>
      <c r="AC615" s="411">
        <f t="shared" ref="AC615" si="1780">AC614</f>
        <v>0</v>
      </c>
      <c r="AD615" s="411">
        <f t="shared" ref="AD615" si="1781">AD614</f>
        <v>0</v>
      </c>
      <c r="AE615" s="411">
        <f t="shared" ref="AE615" si="1782">AE614</f>
        <v>0</v>
      </c>
      <c r="AF615" s="411">
        <f t="shared" ref="AF615" si="1783">AF614</f>
        <v>0</v>
      </c>
      <c r="AG615" s="411">
        <f t="shared" ref="AG615" si="1784">AG614</f>
        <v>0</v>
      </c>
      <c r="AH615" s="411">
        <f t="shared" ref="AH615" si="1785">AH614</f>
        <v>0</v>
      </c>
      <c r="AI615" s="411">
        <f t="shared" ref="AI615" si="1786">AI614</f>
        <v>0</v>
      </c>
      <c r="AJ615" s="411">
        <f t="shared" ref="AJ615" si="1787">AJ614</f>
        <v>0</v>
      </c>
      <c r="AK615" s="411">
        <f t="shared" ref="AK615" si="1788">AK614</f>
        <v>0</v>
      </c>
      <c r="AL615" s="411">
        <f t="shared" ref="AL615" si="1789">AL614</f>
        <v>0</v>
      </c>
      <c r="AM615" s="311"/>
    </row>
    <row r="616" spans="1:39" outlineLevel="1">
      <c r="A616" s="532"/>
      <c r="B616" s="314"/>
      <c r="C616" s="312"/>
      <c r="D616" s="316"/>
      <c r="E616" s="316"/>
      <c r="F616" s="316"/>
      <c r="G616" s="316"/>
      <c r="H616" s="316"/>
      <c r="I616" s="316"/>
      <c r="J616" s="316"/>
      <c r="K616" s="316"/>
      <c r="L616" s="316"/>
      <c r="M616" s="316"/>
      <c r="N616" s="291"/>
      <c r="O616" s="316"/>
      <c r="P616" s="316"/>
      <c r="Q616" s="316"/>
      <c r="R616" s="316"/>
      <c r="S616" s="316"/>
      <c r="T616" s="316"/>
      <c r="U616" s="316"/>
      <c r="V616" s="316"/>
      <c r="W616" s="316"/>
      <c r="X616" s="316"/>
      <c r="Y616" s="416"/>
      <c r="Z616" s="417"/>
      <c r="AA616" s="416"/>
      <c r="AB616" s="416"/>
      <c r="AC616" s="416"/>
      <c r="AD616" s="416"/>
      <c r="AE616" s="416"/>
      <c r="AF616" s="416"/>
      <c r="AG616" s="416"/>
      <c r="AH616" s="416"/>
      <c r="AI616" s="416"/>
      <c r="AJ616" s="416"/>
      <c r="AK616" s="416"/>
      <c r="AL616" s="416"/>
      <c r="AM616" s="313"/>
    </row>
    <row r="617" spans="1:39" ht="30" outlineLevel="1">
      <c r="A617" s="532">
        <v>9</v>
      </c>
      <c r="B617" s="428" t="s">
        <v>102</v>
      </c>
      <c r="C617" s="291" t="s">
        <v>25</v>
      </c>
      <c r="D617" s="295"/>
      <c r="E617" s="295"/>
      <c r="F617" s="295"/>
      <c r="G617" s="295"/>
      <c r="H617" s="295"/>
      <c r="I617" s="295"/>
      <c r="J617" s="295"/>
      <c r="K617" s="295"/>
      <c r="L617" s="295"/>
      <c r="M617" s="295"/>
      <c r="N617" s="295">
        <v>12</v>
      </c>
      <c r="O617" s="295"/>
      <c r="P617" s="295"/>
      <c r="Q617" s="295"/>
      <c r="R617" s="295"/>
      <c r="S617" s="295"/>
      <c r="T617" s="295"/>
      <c r="U617" s="295"/>
      <c r="V617" s="295"/>
      <c r="W617" s="295"/>
      <c r="X617" s="295"/>
      <c r="Y617" s="415"/>
      <c r="Z617" s="410"/>
      <c r="AA617" s="410"/>
      <c r="AB617" s="410"/>
      <c r="AC617" s="410"/>
      <c r="AD617" s="410"/>
      <c r="AE617" s="410"/>
      <c r="AF617" s="415"/>
      <c r="AG617" s="415"/>
      <c r="AH617" s="415"/>
      <c r="AI617" s="415"/>
      <c r="AJ617" s="415"/>
      <c r="AK617" s="415"/>
      <c r="AL617" s="415"/>
      <c r="AM617" s="296">
        <f>SUM(Y617:AL617)</f>
        <v>0</v>
      </c>
    </row>
    <row r="618" spans="1:39" outlineLevel="1">
      <c r="A618" s="532"/>
      <c r="B618" s="294" t="s">
        <v>310</v>
      </c>
      <c r="C618" s="291" t="s">
        <v>163</v>
      </c>
      <c r="D618" s="295"/>
      <c r="E618" s="295"/>
      <c r="F618" s="295"/>
      <c r="G618" s="295"/>
      <c r="H618" s="295"/>
      <c r="I618" s="295"/>
      <c r="J618" s="295"/>
      <c r="K618" s="295"/>
      <c r="L618" s="295"/>
      <c r="M618" s="295"/>
      <c r="N618" s="295">
        <f>N617</f>
        <v>12</v>
      </c>
      <c r="O618" s="295"/>
      <c r="P618" s="295"/>
      <c r="Q618" s="295"/>
      <c r="R618" s="295"/>
      <c r="S618" s="295"/>
      <c r="T618" s="295"/>
      <c r="U618" s="295"/>
      <c r="V618" s="295"/>
      <c r="W618" s="295"/>
      <c r="X618" s="295"/>
      <c r="Y618" s="411">
        <f>Y617</f>
        <v>0</v>
      </c>
      <c r="Z618" s="411">
        <f t="shared" ref="Z618" si="1790">Z617</f>
        <v>0</v>
      </c>
      <c r="AA618" s="411">
        <f t="shared" ref="AA618" si="1791">AA617</f>
        <v>0</v>
      </c>
      <c r="AB618" s="411">
        <f t="shared" ref="AB618" si="1792">AB617</f>
        <v>0</v>
      </c>
      <c r="AC618" s="411">
        <f t="shared" ref="AC618" si="1793">AC617</f>
        <v>0</v>
      </c>
      <c r="AD618" s="411">
        <f t="shared" ref="AD618" si="1794">AD617</f>
        <v>0</v>
      </c>
      <c r="AE618" s="411">
        <f t="shared" ref="AE618" si="1795">AE617</f>
        <v>0</v>
      </c>
      <c r="AF618" s="411">
        <f t="shared" ref="AF618" si="1796">AF617</f>
        <v>0</v>
      </c>
      <c r="AG618" s="411">
        <f t="shared" ref="AG618" si="1797">AG617</f>
        <v>0</v>
      </c>
      <c r="AH618" s="411">
        <f t="shared" ref="AH618" si="1798">AH617</f>
        <v>0</v>
      </c>
      <c r="AI618" s="411">
        <f t="shared" ref="AI618" si="1799">AI617</f>
        <v>0</v>
      </c>
      <c r="AJ618" s="411">
        <f t="shared" ref="AJ618" si="1800">AJ617</f>
        <v>0</v>
      </c>
      <c r="AK618" s="411">
        <f t="shared" ref="AK618" si="1801">AK617</f>
        <v>0</v>
      </c>
      <c r="AL618" s="411">
        <f t="shared" ref="AL618" si="1802">AL617</f>
        <v>0</v>
      </c>
      <c r="AM618" s="311"/>
    </row>
    <row r="619" spans="1:39" outlineLevel="1">
      <c r="A619" s="532"/>
      <c r="B619" s="314"/>
      <c r="C619" s="312"/>
      <c r="D619" s="316"/>
      <c r="E619" s="316"/>
      <c r="F619" s="316"/>
      <c r="G619" s="316"/>
      <c r="H619" s="316"/>
      <c r="I619" s="316"/>
      <c r="J619" s="316"/>
      <c r="K619" s="316"/>
      <c r="L619" s="316"/>
      <c r="M619" s="316"/>
      <c r="N619" s="291"/>
      <c r="O619" s="316"/>
      <c r="P619" s="316"/>
      <c r="Q619" s="316"/>
      <c r="R619" s="316"/>
      <c r="S619" s="316"/>
      <c r="T619" s="316"/>
      <c r="U619" s="316"/>
      <c r="V619" s="316"/>
      <c r="W619" s="316"/>
      <c r="X619" s="316"/>
      <c r="Y619" s="416"/>
      <c r="Z619" s="416"/>
      <c r="AA619" s="416"/>
      <c r="AB619" s="416"/>
      <c r="AC619" s="416"/>
      <c r="AD619" s="416"/>
      <c r="AE619" s="416"/>
      <c r="AF619" s="416"/>
      <c r="AG619" s="416"/>
      <c r="AH619" s="416"/>
      <c r="AI619" s="416"/>
      <c r="AJ619" s="416"/>
      <c r="AK619" s="416"/>
      <c r="AL619" s="416"/>
      <c r="AM619" s="313"/>
    </row>
    <row r="620" spans="1:39" ht="30" outlineLevel="1">
      <c r="A620" s="532">
        <v>10</v>
      </c>
      <c r="B620" s="428" t="s">
        <v>103</v>
      </c>
      <c r="C620" s="291" t="s">
        <v>25</v>
      </c>
      <c r="D620" s="295"/>
      <c r="E620" s="295"/>
      <c r="F620" s="295"/>
      <c r="G620" s="295"/>
      <c r="H620" s="295"/>
      <c r="I620" s="295"/>
      <c r="J620" s="295"/>
      <c r="K620" s="295"/>
      <c r="L620" s="295"/>
      <c r="M620" s="295"/>
      <c r="N620" s="295">
        <v>3</v>
      </c>
      <c r="O620" s="295"/>
      <c r="P620" s="295"/>
      <c r="Q620" s="295"/>
      <c r="R620" s="295"/>
      <c r="S620" s="295"/>
      <c r="T620" s="295"/>
      <c r="U620" s="295"/>
      <c r="V620" s="295"/>
      <c r="W620" s="295"/>
      <c r="X620" s="295"/>
      <c r="Y620" s="415"/>
      <c r="Z620" s="410"/>
      <c r="AA620" s="410"/>
      <c r="AB620" s="410"/>
      <c r="AC620" s="410"/>
      <c r="AD620" s="410"/>
      <c r="AE620" s="410"/>
      <c r="AF620" s="415"/>
      <c r="AG620" s="415"/>
      <c r="AH620" s="415"/>
      <c r="AI620" s="415"/>
      <c r="AJ620" s="415"/>
      <c r="AK620" s="415"/>
      <c r="AL620" s="415"/>
      <c r="AM620" s="296">
        <f>SUM(Y620:AL620)</f>
        <v>0</v>
      </c>
    </row>
    <row r="621" spans="1:39" outlineLevel="1">
      <c r="A621" s="532"/>
      <c r="B621" s="294" t="s">
        <v>310</v>
      </c>
      <c r="C621" s="291" t="s">
        <v>163</v>
      </c>
      <c r="D621" s="295"/>
      <c r="E621" s="295"/>
      <c r="F621" s="295"/>
      <c r="G621" s="295"/>
      <c r="H621" s="295"/>
      <c r="I621" s="295"/>
      <c r="J621" s="295"/>
      <c r="K621" s="295"/>
      <c r="L621" s="295"/>
      <c r="M621" s="295"/>
      <c r="N621" s="295">
        <f>N620</f>
        <v>3</v>
      </c>
      <c r="O621" s="295"/>
      <c r="P621" s="295"/>
      <c r="Q621" s="295"/>
      <c r="R621" s="295"/>
      <c r="S621" s="295"/>
      <c r="T621" s="295"/>
      <c r="U621" s="295"/>
      <c r="V621" s="295"/>
      <c r="W621" s="295"/>
      <c r="X621" s="295"/>
      <c r="Y621" s="411">
        <f>Y620</f>
        <v>0</v>
      </c>
      <c r="Z621" s="411">
        <f t="shared" ref="Z621" si="1803">Z620</f>
        <v>0</v>
      </c>
      <c r="AA621" s="411">
        <f t="shared" ref="AA621" si="1804">AA620</f>
        <v>0</v>
      </c>
      <c r="AB621" s="411">
        <f t="shared" ref="AB621" si="1805">AB620</f>
        <v>0</v>
      </c>
      <c r="AC621" s="411">
        <f t="shared" ref="AC621" si="1806">AC620</f>
        <v>0</v>
      </c>
      <c r="AD621" s="411">
        <f t="shared" ref="AD621" si="1807">AD620</f>
        <v>0</v>
      </c>
      <c r="AE621" s="411">
        <f t="shared" ref="AE621" si="1808">AE620</f>
        <v>0</v>
      </c>
      <c r="AF621" s="411">
        <f t="shared" ref="AF621" si="1809">AF620</f>
        <v>0</v>
      </c>
      <c r="AG621" s="411">
        <f t="shared" ref="AG621" si="1810">AG620</f>
        <v>0</v>
      </c>
      <c r="AH621" s="411">
        <f t="shared" ref="AH621" si="1811">AH620</f>
        <v>0</v>
      </c>
      <c r="AI621" s="411">
        <f t="shared" ref="AI621" si="1812">AI620</f>
        <v>0</v>
      </c>
      <c r="AJ621" s="411">
        <f t="shared" ref="AJ621" si="1813">AJ620</f>
        <v>0</v>
      </c>
      <c r="AK621" s="411">
        <f t="shared" ref="AK621" si="1814">AK620</f>
        <v>0</v>
      </c>
      <c r="AL621" s="411">
        <f t="shared" ref="AL621" si="1815">AL620</f>
        <v>0</v>
      </c>
      <c r="AM621" s="311"/>
    </row>
    <row r="622" spans="1:39" outlineLevel="1">
      <c r="A622" s="532"/>
      <c r="B622" s="314"/>
      <c r="C622" s="312"/>
      <c r="D622" s="316"/>
      <c r="E622" s="316"/>
      <c r="F622" s="316"/>
      <c r="G622" s="316"/>
      <c r="H622" s="316"/>
      <c r="I622" s="316"/>
      <c r="J622" s="316"/>
      <c r="K622" s="316"/>
      <c r="L622" s="316"/>
      <c r="M622" s="316"/>
      <c r="N622" s="291"/>
      <c r="O622" s="316"/>
      <c r="P622" s="316"/>
      <c r="Q622" s="316"/>
      <c r="R622" s="316"/>
      <c r="S622" s="316"/>
      <c r="T622" s="316"/>
      <c r="U622" s="316"/>
      <c r="V622" s="316"/>
      <c r="W622" s="316"/>
      <c r="X622" s="316"/>
      <c r="Y622" s="416"/>
      <c r="Z622" s="417"/>
      <c r="AA622" s="416"/>
      <c r="AB622" s="416"/>
      <c r="AC622" s="416"/>
      <c r="AD622" s="416"/>
      <c r="AE622" s="416"/>
      <c r="AF622" s="416"/>
      <c r="AG622" s="416"/>
      <c r="AH622" s="416"/>
      <c r="AI622" s="416"/>
      <c r="AJ622" s="416"/>
      <c r="AK622" s="416"/>
      <c r="AL622" s="416"/>
      <c r="AM622" s="313"/>
    </row>
    <row r="623" spans="1:39" ht="15.75" outlineLevel="1">
      <c r="A623" s="532"/>
      <c r="B623" s="288" t="s">
        <v>10</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ht="30" outlineLevel="1">
      <c r="A624" s="532">
        <v>11</v>
      </c>
      <c r="B624" s="428" t="s">
        <v>104</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26"/>
      <c r="Z624" s="410"/>
      <c r="AA624" s="410"/>
      <c r="AB624" s="410"/>
      <c r="AC624" s="410"/>
      <c r="AD624" s="410"/>
      <c r="AE624" s="410"/>
      <c r="AF624" s="415"/>
      <c r="AG624" s="415"/>
      <c r="AH624" s="415"/>
      <c r="AI624" s="415"/>
      <c r="AJ624" s="415"/>
      <c r="AK624" s="415"/>
      <c r="AL624" s="415"/>
      <c r="AM624" s="296">
        <f>SUM(Y624:AL624)</f>
        <v>0</v>
      </c>
    </row>
    <row r="625" spans="1:40" outlineLevel="1">
      <c r="A625" s="532"/>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 si="1816">Z624</f>
        <v>0</v>
      </c>
      <c r="AA625" s="411">
        <f t="shared" ref="AA625" si="1817">AA624</f>
        <v>0</v>
      </c>
      <c r="AB625" s="411">
        <f t="shared" ref="AB625" si="1818">AB624</f>
        <v>0</v>
      </c>
      <c r="AC625" s="411">
        <f t="shared" ref="AC625" si="1819">AC624</f>
        <v>0</v>
      </c>
      <c r="AD625" s="411">
        <f t="shared" ref="AD625" si="1820">AD624</f>
        <v>0</v>
      </c>
      <c r="AE625" s="411">
        <f t="shared" ref="AE625" si="1821">AE624</f>
        <v>0</v>
      </c>
      <c r="AF625" s="411">
        <f t="shared" ref="AF625" si="1822">AF624</f>
        <v>0</v>
      </c>
      <c r="AG625" s="411">
        <f t="shared" ref="AG625" si="1823">AG624</f>
        <v>0</v>
      </c>
      <c r="AH625" s="411">
        <f t="shared" ref="AH625" si="1824">AH624</f>
        <v>0</v>
      </c>
      <c r="AI625" s="411">
        <f t="shared" ref="AI625" si="1825">AI624</f>
        <v>0</v>
      </c>
      <c r="AJ625" s="411">
        <f t="shared" ref="AJ625" si="1826">AJ624</f>
        <v>0</v>
      </c>
      <c r="AK625" s="411">
        <f t="shared" ref="AK625" si="1827">AK624</f>
        <v>0</v>
      </c>
      <c r="AL625" s="411">
        <f t="shared" ref="AL625" si="1828">AL624</f>
        <v>0</v>
      </c>
      <c r="AM625" s="297"/>
    </row>
    <row r="626" spans="1:40" outlineLevel="1">
      <c r="A626" s="532"/>
      <c r="B626" s="315"/>
      <c r="C626" s="305"/>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2"/>
      <c r="Z626" s="421"/>
      <c r="AA626" s="421"/>
      <c r="AB626" s="421"/>
      <c r="AC626" s="421"/>
      <c r="AD626" s="421"/>
      <c r="AE626" s="421"/>
      <c r="AF626" s="421"/>
      <c r="AG626" s="421"/>
      <c r="AH626" s="421"/>
      <c r="AI626" s="421"/>
      <c r="AJ626" s="421"/>
      <c r="AK626" s="421"/>
      <c r="AL626" s="421"/>
      <c r="AM626" s="306"/>
    </row>
    <row r="627" spans="1:40" ht="45" outlineLevel="1">
      <c r="A627" s="532">
        <v>12</v>
      </c>
      <c r="B627" s="428" t="s">
        <v>105</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0"/>
      <c r="Z627" s="410"/>
      <c r="AA627" s="410"/>
      <c r="AB627" s="410"/>
      <c r="AC627" s="410"/>
      <c r="AD627" s="410"/>
      <c r="AE627" s="410"/>
      <c r="AF627" s="415"/>
      <c r="AG627" s="415"/>
      <c r="AH627" s="415"/>
      <c r="AI627" s="415"/>
      <c r="AJ627" s="415"/>
      <c r="AK627" s="415"/>
      <c r="AL627" s="415"/>
      <c r="AM627" s="296">
        <f>SUM(Y627:AL627)</f>
        <v>0</v>
      </c>
    </row>
    <row r="628" spans="1:40" outlineLevel="1">
      <c r="A628" s="532"/>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1">
        <f>Y627</f>
        <v>0</v>
      </c>
      <c r="Z628" s="411">
        <f t="shared" ref="Z628" si="1829">Z627</f>
        <v>0</v>
      </c>
      <c r="AA628" s="411">
        <f t="shared" ref="AA628" si="1830">AA627</f>
        <v>0</v>
      </c>
      <c r="AB628" s="411">
        <f t="shared" ref="AB628" si="1831">AB627</f>
        <v>0</v>
      </c>
      <c r="AC628" s="411">
        <f t="shared" ref="AC628" si="1832">AC627</f>
        <v>0</v>
      </c>
      <c r="AD628" s="411">
        <f t="shared" ref="AD628" si="1833">AD627</f>
        <v>0</v>
      </c>
      <c r="AE628" s="411">
        <f t="shared" ref="AE628" si="1834">AE627</f>
        <v>0</v>
      </c>
      <c r="AF628" s="411">
        <f t="shared" ref="AF628" si="1835">AF627</f>
        <v>0</v>
      </c>
      <c r="AG628" s="411">
        <f t="shared" ref="AG628" si="1836">AG627</f>
        <v>0</v>
      </c>
      <c r="AH628" s="411">
        <f t="shared" ref="AH628" si="1837">AH627</f>
        <v>0</v>
      </c>
      <c r="AI628" s="411">
        <f t="shared" ref="AI628" si="1838">AI627</f>
        <v>0</v>
      </c>
      <c r="AJ628" s="411">
        <f t="shared" ref="AJ628" si="1839">AJ627</f>
        <v>0</v>
      </c>
      <c r="AK628" s="411">
        <f t="shared" ref="AK628" si="1840">AK627</f>
        <v>0</v>
      </c>
      <c r="AL628" s="411">
        <f t="shared" ref="AL628" si="1841">AL627</f>
        <v>0</v>
      </c>
      <c r="AM628" s="297"/>
    </row>
    <row r="629" spans="1:40" outlineLevel="1">
      <c r="A629" s="532"/>
      <c r="B629" s="315"/>
      <c r="C629" s="305"/>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22"/>
      <c r="Z629" s="422"/>
      <c r="AA629" s="412"/>
      <c r="AB629" s="412"/>
      <c r="AC629" s="412"/>
      <c r="AD629" s="412"/>
      <c r="AE629" s="412"/>
      <c r="AF629" s="412"/>
      <c r="AG629" s="412"/>
      <c r="AH629" s="412"/>
      <c r="AI629" s="412"/>
      <c r="AJ629" s="412"/>
      <c r="AK629" s="412"/>
      <c r="AL629" s="412"/>
      <c r="AM629" s="306"/>
    </row>
    <row r="630" spans="1:40" ht="30" outlineLevel="1">
      <c r="A630" s="532">
        <v>13</v>
      </c>
      <c r="B630" s="428" t="s">
        <v>106</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0"/>
      <c r="Z630" s="410"/>
      <c r="AA630" s="410"/>
      <c r="AB630" s="410"/>
      <c r="AC630" s="410"/>
      <c r="AD630" s="410"/>
      <c r="AE630" s="410"/>
      <c r="AF630" s="415"/>
      <c r="AG630" s="415"/>
      <c r="AH630" s="415"/>
      <c r="AI630" s="415"/>
      <c r="AJ630" s="415"/>
      <c r="AK630" s="415"/>
      <c r="AL630" s="415"/>
      <c r="AM630" s="296">
        <f>SUM(Y630:AL630)</f>
        <v>0</v>
      </c>
    </row>
    <row r="631" spans="1:40" outlineLevel="1">
      <c r="A631" s="532"/>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 si="1842">Z630</f>
        <v>0</v>
      </c>
      <c r="AA631" s="411">
        <f t="shared" ref="AA631" si="1843">AA630</f>
        <v>0</v>
      </c>
      <c r="AB631" s="411">
        <f t="shared" ref="AB631" si="1844">AB630</f>
        <v>0</v>
      </c>
      <c r="AC631" s="411">
        <f t="shared" ref="AC631" si="1845">AC630</f>
        <v>0</v>
      </c>
      <c r="AD631" s="411">
        <f t="shared" ref="AD631" si="1846">AD630</f>
        <v>0</v>
      </c>
      <c r="AE631" s="411">
        <f t="shared" ref="AE631" si="1847">AE630</f>
        <v>0</v>
      </c>
      <c r="AF631" s="411">
        <f t="shared" ref="AF631" si="1848">AF630</f>
        <v>0</v>
      </c>
      <c r="AG631" s="411">
        <f t="shared" ref="AG631" si="1849">AG630</f>
        <v>0</v>
      </c>
      <c r="AH631" s="411">
        <f t="shared" ref="AH631" si="1850">AH630</f>
        <v>0</v>
      </c>
      <c r="AI631" s="411">
        <f t="shared" ref="AI631" si="1851">AI630</f>
        <v>0</v>
      </c>
      <c r="AJ631" s="411">
        <f t="shared" ref="AJ631" si="1852">AJ630</f>
        <v>0</v>
      </c>
      <c r="AK631" s="411">
        <f t="shared" ref="AK631" si="1853">AK630</f>
        <v>0</v>
      </c>
      <c r="AL631" s="411">
        <f t="shared" ref="AL631" si="1854">AL630</f>
        <v>0</v>
      </c>
      <c r="AM631" s="306"/>
    </row>
    <row r="632" spans="1:40" outlineLevel="1">
      <c r="A632" s="532"/>
      <c r="B632" s="315"/>
      <c r="C632" s="305"/>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2"/>
      <c r="AF632" s="412"/>
      <c r="AG632" s="412"/>
      <c r="AH632" s="412"/>
      <c r="AI632" s="412"/>
      <c r="AJ632" s="412"/>
      <c r="AK632" s="412"/>
      <c r="AL632" s="412"/>
      <c r="AM632" s="306"/>
    </row>
    <row r="633" spans="1:40" ht="15.75" outlineLevel="1">
      <c r="A633" s="532"/>
      <c r="B633" s="288" t="s">
        <v>107</v>
      </c>
      <c r="C633" s="289"/>
      <c r="D633" s="290"/>
      <c r="E633" s="290"/>
      <c r="F633" s="290"/>
      <c r="G633" s="290"/>
      <c r="H633" s="290"/>
      <c r="I633" s="290"/>
      <c r="J633" s="290"/>
      <c r="K633" s="290"/>
      <c r="L633" s="290"/>
      <c r="M633" s="290"/>
      <c r="N633" s="290"/>
      <c r="O633" s="290"/>
      <c r="P633" s="289"/>
      <c r="Q633" s="289"/>
      <c r="R633" s="289"/>
      <c r="S633" s="289"/>
      <c r="T633" s="289"/>
      <c r="U633" s="289"/>
      <c r="V633" s="289"/>
      <c r="W633" s="289"/>
      <c r="X633" s="289"/>
      <c r="Y633" s="414"/>
      <c r="Z633" s="414"/>
      <c r="AA633" s="414"/>
      <c r="AB633" s="414"/>
      <c r="AC633" s="414"/>
      <c r="AD633" s="414"/>
      <c r="AE633" s="414"/>
      <c r="AF633" s="414"/>
      <c r="AG633" s="414"/>
      <c r="AH633" s="414"/>
      <c r="AI633" s="414"/>
      <c r="AJ633" s="414"/>
      <c r="AK633" s="414"/>
      <c r="AL633" s="414"/>
      <c r="AM633" s="292"/>
    </row>
    <row r="634" spans="1:40" outlineLevel="1">
      <c r="A634" s="532">
        <v>14</v>
      </c>
      <c r="B634" s="315" t="s">
        <v>108</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10"/>
      <c r="Z634" s="410"/>
      <c r="AA634" s="410"/>
      <c r="AB634" s="410"/>
      <c r="AC634" s="410"/>
      <c r="AD634" s="410"/>
      <c r="AE634" s="410"/>
      <c r="AF634" s="410"/>
      <c r="AG634" s="410"/>
      <c r="AH634" s="410"/>
      <c r="AI634" s="410"/>
      <c r="AJ634" s="410"/>
      <c r="AK634" s="410"/>
      <c r="AL634" s="410"/>
      <c r="AM634" s="296">
        <f>SUM(Y634:AL634)</f>
        <v>0</v>
      </c>
    </row>
    <row r="635" spans="1:40" outlineLevel="1">
      <c r="A635" s="532"/>
      <c r="B635" s="294" t="s">
        <v>310</v>
      </c>
      <c r="C635" s="291" t="s">
        <v>163</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855">Z634</f>
        <v>0</v>
      </c>
      <c r="AA635" s="411">
        <f t="shared" ref="AA635" si="1856">AA634</f>
        <v>0</v>
      </c>
      <c r="AB635" s="411">
        <f t="shared" ref="AB635" si="1857">AB634</f>
        <v>0</v>
      </c>
      <c r="AC635" s="411">
        <f t="shared" ref="AC635" si="1858">AC634</f>
        <v>0</v>
      </c>
      <c r="AD635" s="411">
        <f t="shared" ref="AD635" si="1859">AD634</f>
        <v>0</v>
      </c>
      <c r="AE635" s="411">
        <f t="shared" ref="AE635" si="1860">AE634</f>
        <v>0</v>
      </c>
      <c r="AF635" s="411">
        <f t="shared" ref="AF635" si="1861">AF634</f>
        <v>0</v>
      </c>
      <c r="AG635" s="411">
        <f t="shared" ref="AG635" si="1862">AG634</f>
        <v>0</v>
      </c>
      <c r="AH635" s="411">
        <f t="shared" ref="AH635" si="1863">AH634</f>
        <v>0</v>
      </c>
      <c r="AI635" s="411">
        <f t="shared" ref="AI635" si="1864">AI634</f>
        <v>0</v>
      </c>
      <c r="AJ635" s="411">
        <f t="shared" ref="AJ635" si="1865">AJ634</f>
        <v>0</v>
      </c>
      <c r="AK635" s="411">
        <f t="shared" ref="AK635" si="1866">AK634</f>
        <v>0</v>
      </c>
      <c r="AL635" s="411">
        <f t="shared" ref="AL635" si="1867">AL634</f>
        <v>0</v>
      </c>
      <c r="AM635" s="516"/>
      <c r="AN635" s="630"/>
    </row>
    <row r="636" spans="1:40" outlineLevel="1">
      <c r="A636" s="532"/>
      <c r="B636" s="315"/>
      <c r="C636" s="305"/>
      <c r="D636" s="291"/>
      <c r="E636" s="291"/>
      <c r="F636" s="291"/>
      <c r="G636" s="291"/>
      <c r="H636" s="291"/>
      <c r="I636" s="291"/>
      <c r="J636" s="291"/>
      <c r="K636" s="291"/>
      <c r="L636" s="291"/>
      <c r="M636" s="291"/>
      <c r="N636" s="468"/>
      <c r="O636" s="291"/>
      <c r="P636" s="291"/>
      <c r="Q636" s="291"/>
      <c r="R636" s="291"/>
      <c r="S636" s="291"/>
      <c r="T636" s="291"/>
      <c r="U636" s="291"/>
      <c r="V636" s="291"/>
      <c r="W636" s="291"/>
      <c r="X636" s="291"/>
      <c r="Y636" s="412"/>
      <c r="Z636" s="412"/>
      <c r="AA636" s="412"/>
      <c r="AB636" s="412"/>
      <c r="AC636" s="412"/>
      <c r="AD636" s="412"/>
      <c r="AE636" s="412"/>
      <c r="AF636" s="412"/>
      <c r="AG636" s="412"/>
      <c r="AH636" s="412"/>
      <c r="AI636" s="412"/>
      <c r="AJ636" s="412"/>
      <c r="AK636" s="412"/>
      <c r="AL636" s="412"/>
      <c r="AM636" s="301"/>
      <c r="AN636" s="630"/>
    </row>
    <row r="637" spans="1:40" s="309" customFormat="1" ht="15.75" outlineLevel="1">
      <c r="A637" s="532"/>
      <c r="B637" s="288" t="s">
        <v>489</v>
      </c>
      <c r="C637" s="291"/>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12"/>
      <c r="AA637" s="412"/>
      <c r="AB637" s="412"/>
      <c r="AC637" s="412"/>
      <c r="AD637" s="412"/>
      <c r="AE637" s="416"/>
      <c r="AF637" s="416"/>
      <c r="AG637" s="416"/>
      <c r="AH637" s="416"/>
      <c r="AI637" s="416"/>
      <c r="AJ637" s="416"/>
      <c r="AK637" s="416"/>
      <c r="AL637" s="416"/>
      <c r="AM637" s="517"/>
      <c r="AN637" s="631"/>
    </row>
    <row r="638" spans="1:40" outlineLevel="1">
      <c r="A638" s="532">
        <v>15</v>
      </c>
      <c r="B638" s="294" t="s">
        <v>494</v>
      </c>
      <c r="C638" s="291" t="s">
        <v>25</v>
      </c>
      <c r="D638" s="295"/>
      <c r="E638" s="295"/>
      <c r="F638" s="295"/>
      <c r="G638" s="295"/>
      <c r="H638" s="295"/>
      <c r="I638" s="295"/>
      <c r="J638" s="295"/>
      <c r="K638" s="295"/>
      <c r="L638" s="295"/>
      <c r="M638" s="295"/>
      <c r="N638" s="295">
        <v>0</v>
      </c>
      <c r="O638" s="295"/>
      <c r="P638" s="295"/>
      <c r="Q638" s="295"/>
      <c r="R638" s="295"/>
      <c r="S638" s="295"/>
      <c r="T638" s="295"/>
      <c r="U638" s="295"/>
      <c r="V638" s="295"/>
      <c r="W638" s="295"/>
      <c r="X638" s="295"/>
      <c r="Y638" s="410"/>
      <c r="Z638" s="410"/>
      <c r="AA638" s="410"/>
      <c r="AB638" s="410"/>
      <c r="AC638" s="410"/>
      <c r="AD638" s="410"/>
      <c r="AE638" s="410"/>
      <c r="AF638" s="410"/>
      <c r="AG638" s="410"/>
      <c r="AH638" s="410"/>
      <c r="AI638" s="410"/>
      <c r="AJ638" s="410"/>
      <c r="AK638" s="410"/>
      <c r="AL638" s="410"/>
      <c r="AM638" s="296">
        <f>SUM(Y638:AL638)</f>
        <v>0</v>
      </c>
    </row>
    <row r="639" spans="1:40" outlineLevel="1">
      <c r="A639" s="532"/>
      <c r="B639" s="294" t="s">
        <v>310</v>
      </c>
      <c r="C639" s="291" t="s">
        <v>163</v>
      </c>
      <c r="D639" s="295"/>
      <c r="E639" s="295"/>
      <c r="F639" s="295"/>
      <c r="G639" s="295"/>
      <c r="H639" s="295"/>
      <c r="I639" s="295"/>
      <c r="J639" s="295"/>
      <c r="K639" s="295"/>
      <c r="L639" s="295"/>
      <c r="M639" s="295"/>
      <c r="N639" s="295">
        <f>N638</f>
        <v>0</v>
      </c>
      <c r="O639" s="295"/>
      <c r="P639" s="295"/>
      <c r="Q639" s="295"/>
      <c r="R639" s="295"/>
      <c r="S639" s="295"/>
      <c r="T639" s="295"/>
      <c r="U639" s="295"/>
      <c r="V639" s="295"/>
      <c r="W639" s="295"/>
      <c r="X639" s="295"/>
      <c r="Y639" s="411">
        <f>Y638</f>
        <v>0</v>
      </c>
      <c r="Z639" s="411">
        <f t="shared" ref="Z639:AL639" si="1868">Z638</f>
        <v>0</v>
      </c>
      <c r="AA639" s="411">
        <f t="shared" si="1868"/>
        <v>0</v>
      </c>
      <c r="AB639" s="411">
        <f t="shared" si="1868"/>
        <v>0</v>
      </c>
      <c r="AC639" s="411">
        <f t="shared" si="1868"/>
        <v>0</v>
      </c>
      <c r="AD639" s="411">
        <f t="shared" si="1868"/>
        <v>0</v>
      </c>
      <c r="AE639" s="411">
        <f t="shared" si="1868"/>
        <v>0</v>
      </c>
      <c r="AF639" s="411">
        <f t="shared" si="1868"/>
        <v>0</v>
      </c>
      <c r="AG639" s="411">
        <f t="shared" si="1868"/>
        <v>0</v>
      </c>
      <c r="AH639" s="411">
        <f t="shared" si="1868"/>
        <v>0</v>
      </c>
      <c r="AI639" s="411">
        <f t="shared" si="1868"/>
        <v>0</v>
      </c>
      <c r="AJ639" s="411">
        <f t="shared" si="1868"/>
        <v>0</v>
      </c>
      <c r="AK639" s="411">
        <f t="shared" si="1868"/>
        <v>0</v>
      </c>
      <c r="AL639" s="411">
        <f t="shared" si="1868"/>
        <v>0</v>
      </c>
      <c r="AM639" s="297"/>
    </row>
    <row r="640" spans="1:40" outlineLevel="1">
      <c r="A640" s="532"/>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12"/>
      <c r="Z640" s="412"/>
      <c r="AA640" s="412"/>
      <c r="AB640" s="412"/>
      <c r="AC640" s="412"/>
      <c r="AD640" s="412"/>
      <c r="AE640" s="412"/>
      <c r="AF640" s="412"/>
      <c r="AG640" s="412"/>
      <c r="AH640" s="412"/>
      <c r="AI640" s="412"/>
      <c r="AJ640" s="412"/>
      <c r="AK640" s="412"/>
      <c r="AL640" s="412"/>
      <c r="AM640" s="306"/>
    </row>
    <row r="641" spans="1:39" s="283" customFormat="1" outlineLevel="1">
      <c r="A641" s="532">
        <v>16</v>
      </c>
      <c r="B641" s="324" t="s">
        <v>490</v>
      </c>
      <c r="C641" s="291" t="s">
        <v>25</v>
      </c>
      <c r="D641" s="295"/>
      <c r="E641" s="295"/>
      <c r="F641" s="295"/>
      <c r="G641" s="295"/>
      <c r="H641" s="295"/>
      <c r="I641" s="295"/>
      <c r="J641" s="295"/>
      <c r="K641" s="295"/>
      <c r="L641" s="295"/>
      <c r="M641" s="295"/>
      <c r="N641" s="295">
        <v>0</v>
      </c>
      <c r="O641" s="295"/>
      <c r="P641" s="295"/>
      <c r="Q641" s="295"/>
      <c r="R641" s="295"/>
      <c r="S641" s="295"/>
      <c r="T641" s="295"/>
      <c r="U641" s="295"/>
      <c r="V641" s="295"/>
      <c r="W641" s="295"/>
      <c r="X641" s="295"/>
      <c r="Y641" s="410"/>
      <c r="Z641" s="410"/>
      <c r="AA641" s="410"/>
      <c r="AB641" s="410"/>
      <c r="AC641" s="410"/>
      <c r="AD641" s="410"/>
      <c r="AE641" s="410"/>
      <c r="AF641" s="410"/>
      <c r="AG641" s="410"/>
      <c r="AH641" s="410"/>
      <c r="AI641" s="410"/>
      <c r="AJ641" s="410"/>
      <c r="AK641" s="410"/>
      <c r="AL641" s="410"/>
      <c r="AM641" s="296">
        <f>SUM(Y641:AL641)</f>
        <v>0</v>
      </c>
    </row>
    <row r="642" spans="1:39" s="283" customFormat="1" outlineLevel="1">
      <c r="A642" s="532"/>
      <c r="B642" s="294" t="s">
        <v>310</v>
      </c>
      <c r="C642" s="291" t="s">
        <v>163</v>
      </c>
      <c r="D642" s="295"/>
      <c r="E642" s="295"/>
      <c r="F642" s="295"/>
      <c r="G642" s="295"/>
      <c r="H642" s="295"/>
      <c r="I642" s="295"/>
      <c r="J642" s="295"/>
      <c r="K642" s="295"/>
      <c r="L642" s="295"/>
      <c r="M642" s="295"/>
      <c r="N642" s="295">
        <f>N641</f>
        <v>0</v>
      </c>
      <c r="O642" s="295"/>
      <c r="P642" s="295"/>
      <c r="Q642" s="295"/>
      <c r="R642" s="295"/>
      <c r="S642" s="295"/>
      <c r="T642" s="295"/>
      <c r="U642" s="295"/>
      <c r="V642" s="295"/>
      <c r="W642" s="295"/>
      <c r="X642" s="295"/>
      <c r="Y642" s="411">
        <f>Y641</f>
        <v>0</v>
      </c>
      <c r="Z642" s="411">
        <f t="shared" ref="Z642:AL642" si="1869">Z641</f>
        <v>0</v>
      </c>
      <c r="AA642" s="411">
        <f t="shared" si="1869"/>
        <v>0</v>
      </c>
      <c r="AB642" s="411">
        <f t="shared" si="1869"/>
        <v>0</v>
      </c>
      <c r="AC642" s="411">
        <f t="shared" si="1869"/>
        <v>0</v>
      </c>
      <c r="AD642" s="411">
        <f t="shared" si="1869"/>
        <v>0</v>
      </c>
      <c r="AE642" s="411">
        <f t="shared" si="1869"/>
        <v>0</v>
      </c>
      <c r="AF642" s="411">
        <f t="shared" si="1869"/>
        <v>0</v>
      </c>
      <c r="AG642" s="411">
        <f t="shared" si="1869"/>
        <v>0</v>
      </c>
      <c r="AH642" s="411">
        <f t="shared" si="1869"/>
        <v>0</v>
      </c>
      <c r="AI642" s="411">
        <f t="shared" si="1869"/>
        <v>0</v>
      </c>
      <c r="AJ642" s="411">
        <f t="shared" si="1869"/>
        <v>0</v>
      </c>
      <c r="AK642" s="411">
        <f t="shared" si="1869"/>
        <v>0</v>
      </c>
      <c r="AL642" s="411">
        <f t="shared" si="1869"/>
        <v>0</v>
      </c>
      <c r="AM642" s="297"/>
    </row>
    <row r="643" spans="1:39" s="283" customFormat="1" outlineLevel="1">
      <c r="A643" s="532"/>
      <c r="B643" s="324"/>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6"/>
      <c r="AF643" s="416"/>
      <c r="AG643" s="416"/>
      <c r="AH643" s="416"/>
      <c r="AI643" s="416"/>
      <c r="AJ643" s="416"/>
      <c r="AK643" s="416"/>
      <c r="AL643" s="416"/>
      <c r="AM643" s="313"/>
    </row>
    <row r="644" spans="1:39" ht="15.75" outlineLevel="1">
      <c r="A644" s="532"/>
      <c r="B644" s="519" t="s">
        <v>495</v>
      </c>
      <c r="C644" s="320"/>
      <c r="D644" s="290"/>
      <c r="E644" s="289"/>
      <c r="F644" s="289"/>
      <c r="G644" s="289"/>
      <c r="H644" s="289"/>
      <c r="I644" s="289"/>
      <c r="J644" s="289"/>
      <c r="K644" s="289"/>
      <c r="L644" s="289"/>
      <c r="M644" s="289"/>
      <c r="N644" s="290"/>
      <c r="O644" s="289"/>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39" outlineLevel="1">
      <c r="A645" s="532">
        <v>17</v>
      </c>
      <c r="B645" s="428" t="s">
        <v>112</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26"/>
      <c r="Z645" s="410"/>
      <c r="AA645" s="410"/>
      <c r="AB645" s="410"/>
      <c r="AC645" s="410"/>
      <c r="AD645" s="410"/>
      <c r="AE645" s="410"/>
      <c r="AF645" s="415"/>
      <c r="AG645" s="415"/>
      <c r="AH645" s="415"/>
      <c r="AI645" s="415"/>
      <c r="AJ645" s="415"/>
      <c r="AK645" s="415"/>
      <c r="AL645" s="415"/>
      <c r="AM645" s="296">
        <f>SUM(Y645:AL645)</f>
        <v>0</v>
      </c>
    </row>
    <row r="646" spans="1:39" outlineLevel="1">
      <c r="A646" s="532"/>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AL646" si="1870">Z645</f>
        <v>0</v>
      </c>
      <c r="AA646" s="411">
        <f t="shared" si="1870"/>
        <v>0</v>
      </c>
      <c r="AB646" s="411">
        <f t="shared" si="1870"/>
        <v>0</v>
      </c>
      <c r="AC646" s="411">
        <f t="shared" si="1870"/>
        <v>0</v>
      </c>
      <c r="AD646" s="411">
        <f t="shared" si="1870"/>
        <v>0</v>
      </c>
      <c r="AE646" s="411">
        <f t="shared" si="1870"/>
        <v>0</v>
      </c>
      <c r="AF646" s="411">
        <f t="shared" si="1870"/>
        <v>0</v>
      </c>
      <c r="AG646" s="411">
        <f t="shared" si="1870"/>
        <v>0</v>
      </c>
      <c r="AH646" s="411">
        <f t="shared" si="1870"/>
        <v>0</v>
      </c>
      <c r="AI646" s="411">
        <f t="shared" si="1870"/>
        <v>0</v>
      </c>
      <c r="AJ646" s="411">
        <f t="shared" si="1870"/>
        <v>0</v>
      </c>
      <c r="AK646" s="411">
        <f t="shared" si="1870"/>
        <v>0</v>
      </c>
      <c r="AL646" s="411">
        <f t="shared" si="1870"/>
        <v>0</v>
      </c>
      <c r="AM646" s="306"/>
    </row>
    <row r="647" spans="1:39" outlineLevel="1">
      <c r="A647" s="532"/>
      <c r="B647" s="294"/>
      <c r="C647" s="291"/>
      <c r="D647" s="291"/>
      <c r="E647" s="291"/>
      <c r="F647" s="291"/>
      <c r="G647" s="291"/>
      <c r="H647" s="291"/>
      <c r="I647" s="291"/>
      <c r="J647" s="291"/>
      <c r="K647" s="291"/>
      <c r="L647" s="291"/>
      <c r="M647" s="291"/>
      <c r="N647" s="291"/>
      <c r="O647" s="291"/>
      <c r="P647" s="291"/>
      <c r="Q647" s="291"/>
      <c r="R647" s="291"/>
      <c r="S647" s="291"/>
      <c r="T647" s="291"/>
      <c r="U647" s="291"/>
      <c r="V647" s="291"/>
      <c r="W647" s="291"/>
      <c r="X647" s="291"/>
      <c r="Y647" s="422"/>
      <c r="Z647" s="425"/>
      <c r="AA647" s="425"/>
      <c r="AB647" s="425"/>
      <c r="AC647" s="425"/>
      <c r="AD647" s="425"/>
      <c r="AE647" s="425"/>
      <c r="AF647" s="425"/>
      <c r="AG647" s="425"/>
      <c r="AH647" s="425"/>
      <c r="AI647" s="425"/>
      <c r="AJ647" s="425"/>
      <c r="AK647" s="425"/>
      <c r="AL647" s="425"/>
      <c r="AM647" s="306"/>
    </row>
    <row r="648" spans="1:39" outlineLevel="1">
      <c r="A648" s="532">
        <v>18</v>
      </c>
      <c r="B648" s="428" t="s">
        <v>109</v>
      </c>
      <c r="C648" s="291" t="s">
        <v>25</v>
      </c>
      <c r="D648" s="295"/>
      <c r="E648" s="295"/>
      <c r="F648" s="295"/>
      <c r="G648" s="295"/>
      <c r="H648" s="295"/>
      <c r="I648" s="295"/>
      <c r="J648" s="295"/>
      <c r="K648" s="295"/>
      <c r="L648" s="295"/>
      <c r="M648" s="295"/>
      <c r="N648" s="295">
        <v>12</v>
      </c>
      <c r="O648" s="295"/>
      <c r="P648" s="295"/>
      <c r="Q648" s="295"/>
      <c r="R648" s="295"/>
      <c r="S648" s="295"/>
      <c r="T648" s="295"/>
      <c r="U648" s="295"/>
      <c r="V648" s="295"/>
      <c r="W648" s="295"/>
      <c r="X648" s="295"/>
      <c r="Y648" s="426"/>
      <c r="Z648" s="410"/>
      <c r="AA648" s="410"/>
      <c r="AB648" s="410"/>
      <c r="AC648" s="410"/>
      <c r="AD648" s="410"/>
      <c r="AE648" s="410"/>
      <c r="AF648" s="415"/>
      <c r="AG648" s="415"/>
      <c r="AH648" s="415"/>
      <c r="AI648" s="415"/>
      <c r="AJ648" s="415"/>
      <c r="AK648" s="415"/>
      <c r="AL648" s="415"/>
      <c r="AM648" s="296">
        <f>SUM(Y648:AL648)</f>
        <v>0</v>
      </c>
    </row>
    <row r="649" spans="1:39" outlineLevel="1">
      <c r="A649" s="532"/>
      <c r="B649" s="294" t="s">
        <v>310</v>
      </c>
      <c r="C649" s="291" t="s">
        <v>163</v>
      </c>
      <c r="D649" s="295"/>
      <c r="E649" s="295"/>
      <c r="F649" s="295"/>
      <c r="G649" s="295"/>
      <c r="H649" s="295"/>
      <c r="I649" s="295"/>
      <c r="J649" s="295"/>
      <c r="K649" s="295"/>
      <c r="L649" s="295"/>
      <c r="M649" s="295"/>
      <c r="N649" s="295">
        <f>N648</f>
        <v>12</v>
      </c>
      <c r="O649" s="295"/>
      <c r="P649" s="295"/>
      <c r="Q649" s="295"/>
      <c r="R649" s="295"/>
      <c r="S649" s="295"/>
      <c r="T649" s="295"/>
      <c r="U649" s="295"/>
      <c r="V649" s="295"/>
      <c r="W649" s="295"/>
      <c r="X649" s="295"/>
      <c r="Y649" s="411">
        <f>Y648</f>
        <v>0</v>
      </c>
      <c r="Z649" s="411">
        <f t="shared" ref="Z649:AL649" si="1871">Z648</f>
        <v>0</v>
      </c>
      <c r="AA649" s="411">
        <f t="shared" si="1871"/>
        <v>0</v>
      </c>
      <c r="AB649" s="411">
        <f t="shared" si="1871"/>
        <v>0</v>
      </c>
      <c r="AC649" s="411">
        <f t="shared" si="1871"/>
        <v>0</v>
      </c>
      <c r="AD649" s="411">
        <f t="shared" si="1871"/>
        <v>0</v>
      </c>
      <c r="AE649" s="411">
        <f t="shared" si="1871"/>
        <v>0</v>
      </c>
      <c r="AF649" s="411">
        <f t="shared" si="1871"/>
        <v>0</v>
      </c>
      <c r="AG649" s="411">
        <f t="shared" si="1871"/>
        <v>0</v>
      </c>
      <c r="AH649" s="411">
        <f t="shared" si="1871"/>
        <v>0</v>
      </c>
      <c r="AI649" s="411">
        <f t="shared" si="1871"/>
        <v>0</v>
      </c>
      <c r="AJ649" s="411">
        <f t="shared" si="1871"/>
        <v>0</v>
      </c>
      <c r="AK649" s="411">
        <f t="shared" si="1871"/>
        <v>0</v>
      </c>
      <c r="AL649" s="411">
        <f t="shared" si="1871"/>
        <v>0</v>
      </c>
      <c r="AM649" s="306"/>
    </row>
    <row r="650" spans="1:39" outlineLevel="1">
      <c r="A650" s="532"/>
      <c r="B650" s="322"/>
      <c r="C650" s="291"/>
      <c r="D650" s="291"/>
      <c r="E650" s="291"/>
      <c r="F650" s="291"/>
      <c r="G650" s="291"/>
      <c r="H650" s="291"/>
      <c r="I650" s="291"/>
      <c r="J650" s="291"/>
      <c r="K650" s="291"/>
      <c r="L650" s="291"/>
      <c r="M650" s="291"/>
      <c r="N650" s="291"/>
      <c r="O650" s="291"/>
      <c r="P650" s="291"/>
      <c r="Q650" s="291"/>
      <c r="R650" s="291"/>
      <c r="S650" s="291"/>
      <c r="T650" s="291"/>
      <c r="U650" s="291"/>
      <c r="V650" s="291"/>
      <c r="W650" s="291"/>
      <c r="X650" s="291"/>
      <c r="Y650" s="423"/>
      <c r="Z650" s="424"/>
      <c r="AA650" s="424"/>
      <c r="AB650" s="424"/>
      <c r="AC650" s="424"/>
      <c r="AD650" s="424"/>
      <c r="AE650" s="424"/>
      <c r="AF650" s="424"/>
      <c r="AG650" s="424"/>
      <c r="AH650" s="424"/>
      <c r="AI650" s="424"/>
      <c r="AJ650" s="424"/>
      <c r="AK650" s="424"/>
      <c r="AL650" s="424"/>
      <c r="AM650" s="297"/>
    </row>
    <row r="651" spans="1:39" outlineLevel="1">
      <c r="A651" s="532">
        <v>19</v>
      </c>
      <c r="B651" s="428" t="s">
        <v>111</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6"/>
      <c r="Z651" s="410"/>
      <c r="AA651" s="410"/>
      <c r="AB651" s="410"/>
      <c r="AC651" s="410"/>
      <c r="AD651" s="410"/>
      <c r="AE651" s="410"/>
      <c r="AF651" s="415"/>
      <c r="AG651" s="415"/>
      <c r="AH651" s="415"/>
      <c r="AI651" s="415"/>
      <c r="AJ651" s="415"/>
      <c r="AK651" s="415"/>
      <c r="AL651" s="415"/>
      <c r="AM651" s="296">
        <f>SUM(Y651:AL651)</f>
        <v>0</v>
      </c>
    </row>
    <row r="652" spans="1:39" outlineLevel="1">
      <c r="A652" s="532"/>
      <c r="B652" s="294" t="s">
        <v>310</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1">
        <f>Y651</f>
        <v>0</v>
      </c>
      <c r="Z652" s="411">
        <f t="shared" ref="Z652:AL652" si="1872">Z651</f>
        <v>0</v>
      </c>
      <c r="AA652" s="411">
        <f t="shared" si="1872"/>
        <v>0</v>
      </c>
      <c r="AB652" s="411">
        <f t="shared" si="1872"/>
        <v>0</v>
      </c>
      <c r="AC652" s="411">
        <f t="shared" si="1872"/>
        <v>0</v>
      </c>
      <c r="AD652" s="411">
        <f t="shared" si="1872"/>
        <v>0</v>
      </c>
      <c r="AE652" s="411">
        <f t="shared" si="1872"/>
        <v>0</v>
      </c>
      <c r="AF652" s="411">
        <f t="shared" si="1872"/>
        <v>0</v>
      </c>
      <c r="AG652" s="411">
        <f t="shared" si="1872"/>
        <v>0</v>
      </c>
      <c r="AH652" s="411">
        <f t="shared" si="1872"/>
        <v>0</v>
      </c>
      <c r="AI652" s="411">
        <f t="shared" si="1872"/>
        <v>0</v>
      </c>
      <c r="AJ652" s="411">
        <f t="shared" si="1872"/>
        <v>0</v>
      </c>
      <c r="AK652" s="411">
        <f t="shared" si="1872"/>
        <v>0</v>
      </c>
      <c r="AL652" s="411">
        <f t="shared" si="1872"/>
        <v>0</v>
      </c>
      <c r="AM652" s="297"/>
    </row>
    <row r="653" spans="1:39" outlineLevel="1">
      <c r="A653" s="532"/>
      <c r="B653" s="322"/>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2"/>
      <c r="AF653" s="412"/>
      <c r="AG653" s="412"/>
      <c r="AH653" s="412"/>
      <c r="AI653" s="412"/>
      <c r="AJ653" s="412"/>
      <c r="AK653" s="412"/>
      <c r="AL653" s="412"/>
      <c r="AM653" s="306"/>
    </row>
    <row r="654" spans="1:39" outlineLevel="1">
      <c r="A654" s="532">
        <v>20</v>
      </c>
      <c r="B654" s="428" t="s">
        <v>110</v>
      </c>
      <c r="C654" s="291" t="s">
        <v>25</v>
      </c>
      <c r="D654" s="295"/>
      <c r="E654" s="295"/>
      <c r="F654" s="295"/>
      <c r="G654" s="295"/>
      <c r="H654" s="295"/>
      <c r="I654" s="295"/>
      <c r="J654" s="295"/>
      <c r="K654" s="295"/>
      <c r="L654" s="295"/>
      <c r="M654" s="295"/>
      <c r="N654" s="295">
        <v>12</v>
      </c>
      <c r="O654" s="295"/>
      <c r="P654" s="295"/>
      <c r="Q654" s="295"/>
      <c r="R654" s="295"/>
      <c r="S654" s="295"/>
      <c r="T654" s="295"/>
      <c r="U654" s="295"/>
      <c r="V654" s="295"/>
      <c r="W654" s="295"/>
      <c r="X654" s="295"/>
      <c r="Y654" s="426"/>
      <c r="Z654" s="410"/>
      <c r="AA654" s="410"/>
      <c r="AB654" s="410"/>
      <c r="AC654" s="410"/>
      <c r="AD654" s="410"/>
      <c r="AE654" s="410"/>
      <c r="AF654" s="415"/>
      <c r="AG654" s="415"/>
      <c r="AH654" s="415"/>
      <c r="AI654" s="415"/>
      <c r="AJ654" s="415"/>
      <c r="AK654" s="415"/>
      <c r="AL654" s="415"/>
      <c r="AM654" s="296">
        <f>SUM(Y654:AL654)</f>
        <v>0</v>
      </c>
    </row>
    <row r="655" spans="1:39" outlineLevel="1">
      <c r="A655" s="532"/>
      <c r="B655" s="294" t="s">
        <v>310</v>
      </c>
      <c r="C655" s="291" t="s">
        <v>163</v>
      </c>
      <c r="D655" s="295"/>
      <c r="E655" s="295"/>
      <c r="F655" s="295"/>
      <c r="G655" s="295"/>
      <c r="H655" s="295"/>
      <c r="I655" s="295"/>
      <c r="J655" s="295"/>
      <c r="K655" s="295"/>
      <c r="L655" s="295"/>
      <c r="M655" s="295"/>
      <c r="N655" s="295">
        <f>N654</f>
        <v>12</v>
      </c>
      <c r="O655" s="295"/>
      <c r="P655" s="295"/>
      <c r="Q655" s="295"/>
      <c r="R655" s="295"/>
      <c r="S655" s="295"/>
      <c r="T655" s="295"/>
      <c r="U655" s="295"/>
      <c r="V655" s="295"/>
      <c r="W655" s="295"/>
      <c r="X655" s="295"/>
      <c r="Y655" s="411">
        <f>Y654</f>
        <v>0</v>
      </c>
      <c r="Z655" s="411">
        <f t="shared" ref="Z655:AL655" si="1873">Z654</f>
        <v>0</v>
      </c>
      <c r="AA655" s="411">
        <f t="shared" si="1873"/>
        <v>0</v>
      </c>
      <c r="AB655" s="411">
        <f t="shared" si="1873"/>
        <v>0</v>
      </c>
      <c r="AC655" s="411">
        <f t="shared" si="1873"/>
        <v>0</v>
      </c>
      <c r="AD655" s="411">
        <f t="shared" si="1873"/>
        <v>0</v>
      </c>
      <c r="AE655" s="411">
        <f t="shared" si="1873"/>
        <v>0</v>
      </c>
      <c r="AF655" s="411">
        <f t="shared" si="1873"/>
        <v>0</v>
      </c>
      <c r="AG655" s="411">
        <f t="shared" si="1873"/>
        <v>0</v>
      </c>
      <c r="AH655" s="411">
        <f t="shared" si="1873"/>
        <v>0</v>
      </c>
      <c r="AI655" s="411">
        <f t="shared" si="1873"/>
        <v>0</v>
      </c>
      <c r="AJ655" s="411">
        <f t="shared" si="1873"/>
        <v>0</v>
      </c>
      <c r="AK655" s="411">
        <f t="shared" si="1873"/>
        <v>0</v>
      </c>
      <c r="AL655" s="411">
        <f t="shared" si="1873"/>
        <v>0</v>
      </c>
      <c r="AM655" s="306"/>
    </row>
    <row r="656" spans="1:39" ht="15.75" outlineLevel="1">
      <c r="A656" s="532"/>
      <c r="B656" s="323"/>
      <c r="C656" s="300"/>
      <c r="D656" s="291"/>
      <c r="E656" s="291"/>
      <c r="F656" s="291"/>
      <c r="G656" s="291"/>
      <c r="H656" s="291"/>
      <c r="I656" s="291"/>
      <c r="J656" s="291"/>
      <c r="K656" s="291"/>
      <c r="L656" s="291"/>
      <c r="M656" s="291"/>
      <c r="N656" s="300"/>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ht="15.75" outlineLevel="1">
      <c r="A657" s="532"/>
      <c r="B657" s="518" t="s">
        <v>502</v>
      </c>
      <c r="C657" s="291"/>
      <c r="D657" s="291"/>
      <c r="E657" s="291"/>
      <c r="F657" s="291"/>
      <c r="G657" s="291"/>
      <c r="H657" s="291"/>
      <c r="I657" s="291"/>
      <c r="J657" s="291"/>
      <c r="K657" s="291"/>
      <c r="L657" s="291"/>
      <c r="M657" s="291"/>
      <c r="N657" s="291"/>
      <c r="O657" s="291"/>
      <c r="P657" s="291"/>
      <c r="Q657" s="291"/>
      <c r="R657" s="291"/>
      <c r="S657" s="291"/>
      <c r="T657" s="291"/>
      <c r="U657" s="291"/>
      <c r="V657" s="291"/>
      <c r="W657" s="291"/>
      <c r="X657" s="291"/>
      <c r="Y657" s="422"/>
      <c r="Z657" s="425"/>
      <c r="AA657" s="425"/>
      <c r="AB657" s="425"/>
      <c r="AC657" s="425"/>
      <c r="AD657" s="425"/>
      <c r="AE657" s="425"/>
      <c r="AF657" s="425"/>
      <c r="AG657" s="425"/>
      <c r="AH657" s="425"/>
      <c r="AI657" s="425"/>
      <c r="AJ657" s="425"/>
      <c r="AK657" s="425"/>
      <c r="AL657" s="425"/>
      <c r="AM657" s="306"/>
    </row>
    <row r="658" spans="1:39" ht="15.75" outlineLevel="1">
      <c r="A658" s="532"/>
      <c r="B658" s="504" t="s">
        <v>498</v>
      </c>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outlineLevel="1">
      <c r="A659" s="532">
        <v>21</v>
      </c>
      <c r="B659" s="520" t="s">
        <v>764</v>
      </c>
      <c r="C659" s="291" t="s">
        <v>25</v>
      </c>
      <c r="D659" s="295">
        <v>1548310.0564439206</v>
      </c>
      <c r="E659" s="295">
        <f>(D659+F659)/2</f>
        <v>1541946.0064924206</v>
      </c>
      <c r="F659" s="295">
        <v>1535581.9565409208</v>
      </c>
      <c r="G659" s="295"/>
      <c r="H659" s="295"/>
      <c r="I659" s="295"/>
      <c r="J659" s="295"/>
      <c r="K659" s="295"/>
      <c r="L659" s="295"/>
      <c r="M659" s="295"/>
      <c r="N659" s="291"/>
      <c r="O659" s="295"/>
      <c r="P659" s="295"/>
      <c r="Q659" s="295"/>
      <c r="R659" s="295"/>
      <c r="S659" s="295"/>
      <c r="T659" s="295"/>
      <c r="U659" s="295"/>
      <c r="V659" s="295"/>
      <c r="W659" s="295"/>
      <c r="X659" s="295"/>
      <c r="Y659" s="410">
        <v>1</v>
      </c>
      <c r="Z659" s="410"/>
      <c r="AA659" s="410"/>
      <c r="AB659" s="410"/>
      <c r="AC659" s="410"/>
      <c r="AD659" s="410"/>
      <c r="AE659" s="410"/>
      <c r="AF659" s="410"/>
      <c r="AG659" s="410"/>
      <c r="AH659" s="410"/>
      <c r="AI659" s="410"/>
      <c r="AJ659" s="410"/>
      <c r="AK659" s="410"/>
      <c r="AL659" s="410"/>
      <c r="AM659" s="296">
        <f>SUM(Y659:AL659)</f>
        <v>1</v>
      </c>
    </row>
    <row r="660" spans="1:39" outlineLevel="1">
      <c r="A660" s="532"/>
      <c r="B660" s="294" t="s">
        <v>310</v>
      </c>
      <c r="C660" s="291" t="s">
        <v>163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1">
        <f>Y659</f>
        <v>1</v>
      </c>
      <c r="Z660" s="411">
        <f t="shared" ref="Z660" si="1874">Z659</f>
        <v>0</v>
      </c>
      <c r="AA660" s="411">
        <f t="shared" ref="AA660" si="1875">AA659</f>
        <v>0</v>
      </c>
      <c r="AB660" s="411">
        <f t="shared" ref="AB660" si="1876">AB659</f>
        <v>0</v>
      </c>
      <c r="AC660" s="411">
        <f t="shared" ref="AC660" si="1877">AC659</f>
        <v>0</v>
      </c>
      <c r="AD660" s="411">
        <f t="shared" ref="AD660" si="1878">AD659</f>
        <v>0</v>
      </c>
      <c r="AE660" s="411">
        <f t="shared" ref="AE660" si="1879">AE659</f>
        <v>0</v>
      </c>
      <c r="AF660" s="411">
        <f t="shared" ref="AF660" si="1880">AF659</f>
        <v>0</v>
      </c>
      <c r="AG660" s="411">
        <f t="shared" ref="AG660" si="1881">AG659</f>
        <v>0</v>
      </c>
      <c r="AH660" s="411">
        <f t="shared" ref="AH660" si="1882">AH659</f>
        <v>0</v>
      </c>
      <c r="AI660" s="411">
        <f t="shared" ref="AI660" si="1883">AI659</f>
        <v>0</v>
      </c>
      <c r="AJ660" s="411">
        <f t="shared" ref="AJ660" si="1884">AJ659</f>
        <v>0</v>
      </c>
      <c r="AK660" s="411">
        <f t="shared" ref="AK660" si="1885">AK659</f>
        <v>0</v>
      </c>
      <c r="AL660" s="411">
        <f t="shared" ref="AL660" si="1886">AL659</f>
        <v>0</v>
      </c>
      <c r="AM660" s="306"/>
    </row>
    <row r="661" spans="1:39" outlineLevel="1">
      <c r="A661" s="532"/>
      <c r="B661" s="294"/>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2"/>
      <c r="Z661" s="425"/>
      <c r="AA661" s="425"/>
      <c r="AB661" s="425"/>
      <c r="AC661" s="425"/>
      <c r="AD661" s="425"/>
      <c r="AE661" s="425"/>
      <c r="AF661" s="425"/>
      <c r="AG661" s="425"/>
      <c r="AH661" s="425"/>
      <c r="AI661" s="425"/>
      <c r="AJ661" s="425"/>
      <c r="AK661" s="425"/>
      <c r="AL661" s="425"/>
      <c r="AM661" s="306"/>
    </row>
    <row r="662" spans="1:39" ht="30" outlineLevel="1">
      <c r="A662" s="532">
        <v>22</v>
      </c>
      <c r="B662" s="428" t="s">
        <v>114</v>
      </c>
      <c r="C662" s="291" t="s">
        <v>25</v>
      </c>
      <c r="D662" s="295">
        <v>271817.27587124996</v>
      </c>
      <c r="E662" s="295">
        <f>(D662+F662)/2</f>
        <v>271817.27587124996</v>
      </c>
      <c r="F662" s="295">
        <v>271817.27587124996</v>
      </c>
      <c r="G662" s="295"/>
      <c r="H662" s="295"/>
      <c r="I662" s="295"/>
      <c r="J662" s="295"/>
      <c r="K662" s="295"/>
      <c r="L662" s="295"/>
      <c r="M662" s="295"/>
      <c r="N662" s="291"/>
      <c r="O662" s="295"/>
      <c r="P662" s="295"/>
      <c r="Q662" s="295"/>
      <c r="R662" s="295"/>
      <c r="S662" s="295"/>
      <c r="T662" s="295"/>
      <c r="U662" s="295"/>
      <c r="V662" s="295"/>
      <c r="W662" s="295"/>
      <c r="X662" s="295"/>
      <c r="Y662" s="410">
        <v>1</v>
      </c>
      <c r="Z662" s="410"/>
      <c r="AA662" s="410"/>
      <c r="AB662" s="410"/>
      <c r="AC662" s="410"/>
      <c r="AD662" s="410"/>
      <c r="AE662" s="410"/>
      <c r="AF662" s="410"/>
      <c r="AG662" s="410"/>
      <c r="AH662" s="410"/>
      <c r="AI662" s="410"/>
      <c r="AJ662" s="410"/>
      <c r="AK662" s="410"/>
      <c r="AL662" s="410"/>
      <c r="AM662" s="296">
        <f>SUM(Y662:AL662)</f>
        <v>1</v>
      </c>
    </row>
    <row r="663" spans="1:39" outlineLevel="1">
      <c r="A663" s="532"/>
      <c r="B663" s="294" t="s">
        <v>310</v>
      </c>
      <c r="C663" s="291" t="s">
        <v>163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1">
        <f>Y662</f>
        <v>1</v>
      </c>
      <c r="Z663" s="411">
        <f t="shared" ref="Z663" si="1887">Z662</f>
        <v>0</v>
      </c>
      <c r="AA663" s="411">
        <f t="shared" ref="AA663" si="1888">AA662</f>
        <v>0</v>
      </c>
      <c r="AB663" s="411">
        <f t="shared" ref="AB663" si="1889">AB662</f>
        <v>0</v>
      </c>
      <c r="AC663" s="411">
        <f t="shared" ref="AC663" si="1890">AC662</f>
        <v>0</v>
      </c>
      <c r="AD663" s="411">
        <f t="shared" ref="AD663" si="1891">AD662</f>
        <v>0</v>
      </c>
      <c r="AE663" s="411">
        <f t="shared" ref="AE663" si="1892">AE662</f>
        <v>0</v>
      </c>
      <c r="AF663" s="411">
        <f t="shared" ref="AF663" si="1893">AF662</f>
        <v>0</v>
      </c>
      <c r="AG663" s="411">
        <f t="shared" ref="AG663" si="1894">AG662</f>
        <v>0</v>
      </c>
      <c r="AH663" s="411">
        <f t="shared" ref="AH663" si="1895">AH662</f>
        <v>0</v>
      </c>
      <c r="AI663" s="411">
        <f t="shared" ref="AI663" si="1896">AI662</f>
        <v>0</v>
      </c>
      <c r="AJ663" s="411">
        <f t="shared" ref="AJ663" si="1897">AJ662</f>
        <v>0</v>
      </c>
      <c r="AK663" s="411">
        <f t="shared" ref="AK663" si="1898">AK662</f>
        <v>0</v>
      </c>
      <c r="AL663" s="411">
        <f t="shared" ref="AL663" si="1899">AL662</f>
        <v>0</v>
      </c>
      <c r="AM663" s="306"/>
    </row>
    <row r="664" spans="1:39" outlineLevel="1">
      <c r="A664" s="532"/>
      <c r="B664" s="294"/>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ht="30" outlineLevel="1">
      <c r="A665" s="532">
        <v>23</v>
      </c>
      <c r="B665" s="520" t="s">
        <v>770</v>
      </c>
      <c r="C665" s="291" t="s">
        <v>25</v>
      </c>
      <c r="D665" s="295">
        <v>40180.299999999923</v>
      </c>
      <c r="E665" s="295">
        <f>(D665+F665)/2</f>
        <v>40180.299999999923</v>
      </c>
      <c r="F665" s="295">
        <v>40180.299999999923</v>
      </c>
      <c r="G665" s="295"/>
      <c r="H665" s="295"/>
      <c r="I665" s="295"/>
      <c r="J665" s="295"/>
      <c r="K665" s="295"/>
      <c r="L665" s="295"/>
      <c r="M665" s="295"/>
      <c r="N665" s="291"/>
      <c r="O665" s="295"/>
      <c r="P665" s="295"/>
      <c r="Q665" s="295"/>
      <c r="R665" s="295"/>
      <c r="S665" s="295"/>
      <c r="T665" s="295"/>
      <c r="U665" s="295"/>
      <c r="V665" s="295"/>
      <c r="W665" s="295"/>
      <c r="X665" s="295"/>
      <c r="Y665" s="410">
        <v>1</v>
      </c>
      <c r="Z665" s="410"/>
      <c r="AA665" s="410"/>
      <c r="AB665" s="410"/>
      <c r="AC665" s="410"/>
      <c r="AD665" s="410"/>
      <c r="AE665" s="410"/>
      <c r="AF665" s="410"/>
      <c r="AG665" s="410"/>
      <c r="AH665" s="410"/>
      <c r="AI665" s="410"/>
      <c r="AJ665" s="410"/>
      <c r="AK665" s="410"/>
      <c r="AL665" s="410"/>
      <c r="AM665" s="296">
        <f>SUM(Y665:AL665)</f>
        <v>1</v>
      </c>
    </row>
    <row r="666" spans="1:39" outlineLevel="1">
      <c r="A666" s="532"/>
      <c r="B666" s="294" t="s">
        <v>310</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1">
        <f>Y665</f>
        <v>1</v>
      </c>
      <c r="Z666" s="411">
        <f t="shared" ref="Z666" si="1900">Z665</f>
        <v>0</v>
      </c>
      <c r="AA666" s="411">
        <f t="shared" ref="AA666" si="1901">AA665</f>
        <v>0</v>
      </c>
      <c r="AB666" s="411">
        <f t="shared" ref="AB666" si="1902">AB665</f>
        <v>0</v>
      </c>
      <c r="AC666" s="411">
        <f t="shared" ref="AC666" si="1903">AC665</f>
        <v>0</v>
      </c>
      <c r="AD666" s="411">
        <f t="shared" ref="AD666" si="1904">AD665</f>
        <v>0</v>
      </c>
      <c r="AE666" s="411">
        <f t="shared" ref="AE666" si="1905">AE665</f>
        <v>0</v>
      </c>
      <c r="AF666" s="411">
        <f t="shared" ref="AF666" si="1906">AF665</f>
        <v>0</v>
      </c>
      <c r="AG666" s="411">
        <f t="shared" ref="AG666" si="1907">AG665</f>
        <v>0</v>
      </c>
      <c r="AH666" s="411">
        <f t="shared" ref="AH666" si="1908">AH665</f>
        <v>0</v>
      </c>
      <c r="AI666" s="411">
        <f t="shared" ref="AI666" si="1909">AI665</f>
        <v>0</v>
      </c>
      <c r="AJ666" s="411">
        <f t="shared" ref="AJ666" si="1910">AJ665</f>
        <v>0</v>
      </c>
      <c r="AK666" s="411">
        <f t="shared" ref="AK666" si="1911">AK665</f>
        <v>0</v>
      </c>
      <c r="AL666" s="411">
        <f t="shared" ref="AL666" si="1912">AL665</f>
        <v>0</v>
      </c>
      <c r="AM666" s="306"/>
    </row>
    <row r="667" spans="1:39" outlineLevel="1">
      <c r="A667" s="532"/>
      <c r="B667" s="430"/>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22"/>
      <c r="Z667" s="425"/>
      <c r="AA667" s="425"/>
      <c r="AB667" s="425"/>
      <c r="AC667" s="425"/>
      <c r="AD667" s="425"/>
      <c r="AE667" s="425"/>
      <c r="AF667" s="425"/>
      <c r="AG667" s="425"/>
      <c r="AH667" s="425"/>
      <c r="AI667" s="425"/>
      <c r="AJ667" s="425"/>
      <c r="AK667" s="425"/>
      <c r="AL667" s="425"/>
      <c r="AM667" s="306"/>
    </row>
    <row r="668" spans="1:39" ht="30" outlineLevel="1">
      <c r="A668" s="532">
        <v>24</v>
      </c>
      <c r="B668" s="428" t="s">
        <v>116</v>
      </c>
      <c r="C668" s="291" t="s">
        <v>25</v>
      </c>
      <c r="D668" s="295"/>
      <c r="E668" s="295"/>
      <c r="F668" s="295"/>
      <c r="G668" s="295"/>
      <c r="H668" s="295"/>
      <c r="I668" s="295"/>
      <c r="J668" s="295"/>
      <c r="K668" s="295"/>
      <c r="L668" s="295"/>
      <c r="M668" s="295"/>
      <c r="N668" s="291"/>
      <c r="O668" s="295"/>
      <c r="P668" s="295"/>
      <c r="Q668" s="295"/>
      <c r="R668" s="295"/>
      <c r="S668" s="295"/>
      <c r="T668" s="295"/>
      <c r="U668" s="295"/>
      <c r="V668" s="295"/>
      <c r="W668" s="295"/>
      <c r="X668" s="295"/>
      <c r="Y668" s="410">
        <v>1</v>
      </c>
      <c r="Z668" s="410"/>
      <c r="AA668" s="410"/>
      <c r="AB668" s="410"/>
      <c r="AC668" s="410"/>
      <c r="AD668" s="410"/>
      <c r="AE668" s="410"/>
      <c r="AF668" s="410"/>
      <c r="AG668" s="410"/>
      <c r="AH668" s="410"/>
      <c r="AI668" s="410"/>
      <c r="AJ668" s="410"/>
      <c r="AK668" s="410"/>
      <c r="AL668" s="410"/>
      <c r="AM668" s="296">
        <f>SUM(Y668:AL668)</f>
        <v>1</v>
      </c>
    </row>
    <row r="669" spans="1:39" outlineLevel="1">
      <c r="A669" s="532"/>
      <c r="B669" s="294" t="s">
        <v>310</v>
      </c>
      <c r="C669" s="291" t="s">
        <v>163</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1">
        <f>Y668</f>
        <v>1</v>
      </c>
      <c r="Z669" s="411">
        <f t="shared" ref="Z669" si="1913">Z668</f>
        <v>0</v>
      </c>
      <c r="AA669" s="411">
        <f t="shared" ref="AA669" si="1914">AA668</f>
        <v>0</v>
      </c>
      <c r="AB669" s="411">
        <f t="shared" ref="AB669" si="1915">AB668</f>
        <v>0</v>
      </c>
      <c r="AC669" s="411">
        <f t="shared" ref="AC669" si="1916">AC668</f>
        <v>0</v>
      </c>
      <c r="AD669" s="411">
        <f t="shared" ref="AD669" si="1917">AD668</f>
        <v>0</v>
      </c>
      <c r="AE669" s="411">
        <f t="shared" ref="AE669" si="1918">AE668</f>
        <v>0</v>
      </c>
      <c r="AF669" s="411">
        <f t="shared" ref="AF669" si="1919">AF668</f>
        <v>0</v>
      </c>
      <c r="AG669" s="411">
        <f t="shared" ref="AG669" si="1920">AG668</f>
        <v>0</v>
      </c>
      <c r="AH669" s="411">
        <f t="shared" ref="AH669" si="1921">AH668</f>
        <v>0</v>
      </c>
      <c r="AI669" s="411">
        <f t="shared" ref="AI669" si="1922">AI668</f>
        <v>0</v>
      </c>
      <c r="AJ669" s="411">
        <f t="shared" ref="AJ669" si="1923">AJ668</f>
        <v>0</v>
      </c>
      <c r="AK669" s="411">
        <f t="shared" ref="AK669" si="1924">AK668</f>
        <v>0</v>
      </c>
      <c r="AL669" s="411">
        <f t="shared" ref="AL669" si="1925">AL668</f>
        <v>0</v>
      </c>
      <c r="AM669" s="306"/>
    </row>
    <row r="670" spans="1:39" outlineLevel="1">
      <c r="A670" s="532"/>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2"/>
      <c r="Z670" s="425"/>
      <c r="AA670" s="425"/>
      <c r="AB670" s="425"/>
      <c r="AC670" s="425"/>
      <c r="AD670" s="425"/>
      <c r="AE670" s="425"/>
      <c r="AF670" s="425"/>
      <c r="AG670" s="425"/>
      <c r="AH670" s="425"/>
      <c r="AI670" s="425"/>
      <c r="AJ670" s="425"/>
      <c r="AK670" s="425"/>
      <c r="AL670" s="425"/>
      <c r="AM670" s="306"/>
    </row>
    <row r="671" spans="1:39" ht="15.75" outlineLevel="1">
      <c r="A671" s="532"/>
      <c r="B671" s="288" t="s">
        <v>499</v>
      </c>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outlineLevel="1">
      <c r="A672" s="532">
        <v>25</v>
      </c>
      <c r="B672" s="428" t="s">
        <v>117</v>
      </c>
      <c r="C672" s="291" t="s">
        <v>25</v>
      </c>
      <c r="D672" s="295"/>
      <c r="E672" s="295"/>
      <c r="F672" s="295"/>
      <c r="G672" s="295"/>
      <c r="H672" s="295"/>
      <c r="I672" s="295"/>
      <c r="J672" s="295"/>
      <c r="K672" s="295"/>
      <c r="L672" s="295"/>
      <c r="M672" s="295"/>
      <c r="N672" s="295">
        <v>12</v>
      </c>
      <c r="O672" s="295"/>
      <c r="P672" s="295"/>
      <c r="Q672" s="295"/>
      <c r="R672" s="295"/>
      <c r="S672" s="295"/>
      <c r="T672" s="295"/>
      <c r="U672" s="295"/>
      <c r="V672" s="295"/>
      <c r="W672" s="295"/>
      <c r="X672" s="295"/>
      <c r="Y672" s="426"/>
      <c r="Z672" s="410"/>
      <c r="AA672" s="410"/>
      <c r="AB672" s="410"/>
      <c r="AC672" s="410"/>
      <c r="AD672" s="410"/>
      <c r="AE672" s="410"/>
      <c r="AF672" s="415"/>
      <c r="AG672" s="415"/>
      <c r="AH672" s="415"/>
      <c r="AI672" s="415"/>
      <c r="AJ672" s="415"/>
      <c r="AK672" s="415"/>
      <c r="AL672" s="415"/>
      <c r="AM672" s="296">
        <f>SUM(Y672:AL672)</f>
        <v>0</v>
      </c>
    </row>
    <row r="673" spans="1:39" outlineLevel="1">
      <c r="A673" s="532"/>
      <c r="B673" s="294" t="s">
        <v>310</v>
      </c>
      <c r="C673" s="291" t="s">
        <v>163</v>
      </c>
      <c r="D673" s="295"/>
      <c r="E673" s="295"/>
      <c r="F673" s="295"/>
      <c r="G673" s="295"/>
      <c r="H673" s="295"/>
      <c r="I673" s="295"/>
      <c r="J673" s="295"/>
      <c r="K673" s="295"/>
      <c r="L673" s="295"/>
      <c r="M673" s="295"/>
      <c r="N673" s="295">
        <f>N672</f>
        <v>12</v>
      </c>
      <c r="O673" s="295"/>
      <c r="P673" s="295"/>
      <c r="Q673" s="295"/>
      <c r="R673" s="295"/>
      <c r="S673" s="295"/>
      <c r="T673" s="295"/>
      <c r="U673" s="295"/>
      <c r="V673" s="295"/>
      <c r="W673" s="295"/>
      <c r="X673" s="295"/>
      <c r="Y673" s="411">
        <f>Y672</f>
        <v>0</v>
      </c>
      <c r="Z673" s="411">
        <f t="shared" ref="Z673" si="1926">Z672</f>
        <v>0</v>
      </c>
      <c r="AA673" s="411">
        <f t="shared" ref="AA673" si="1927">AA672</f>
        <v>0</v>
      </c>
      <c r="AB673" s="411">
        <f t="shared" ref="AB673" si="1928">AB672</f>
        <v>0</v>
      </c>
      <c r="AC673" s="411">
        <f t="shared" ref="AC673" si="1929">AC672</f>
        <v>0</v>
      </c>
      <c r="AD673" s="411">
        <f t="shared" ref="AD673" si="1930">AD672</f>
        <v>0</v>
      </c>
      <c r="AE673" s="411">
        <f t="shared" ref="AE673" si="1931">AE672</f>
        <v>0</v>
      </c>
      <c r="AF673" s="411">
        <f t="shared" ref="AF673" si="1932">AF672</f>
        <v>0</v>
      </c>
      <c r="AG673" s="411">
        <f t="shared" ref="AG673" si="1933">AG672</f>
        <v>0</v>
      </c>
      <c r="AH673" s="411">
        <f t="shared" ref="AH673" si="1934">AH672</f>
        <v>0</v>
      </c>
      <c r="AI673" s="411">
        <f t="shared" ref="AI673" si="1935">AI672</f>
        <v>0</v>
      </c>
      <c r="AJ673" s="411">
        <f t="shared" ref="AJ673" si="1936">AJ672</f>
        <v>0</v>
      </c>
      <c r="AK673" s="411">
        <f t="shared" ref="AK673" si="1937">AK672</f>
        <v>0</v>
      </c>
      <c r="AL673" s="411">
        <f t="shared" ref="AL673" si="1938">AL672</f>
        <v>0</v>
      </c>
      <c r="AM673" s="306"/>
    </row>
    <row r="674" spans="1:39" outlineLevel="1">
      <c r="A674" s="532"/>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outlineLevel="1">
      <c r="A675" s="532">
        <v>26</v>
      </c>
      <c r="B675" s="428" t="s">
        <v>118</v>
      </c>
      <c r="C675" s="291" t="s">
        <v>25</v>
      </c>
      <c r="D675" s="295">
        <v>5579525.925478776</v>
      </c>
      <c r="E675" s="295">
        <f>(D675+F675)/2</f>
        <v>5565730.257107296</v>
      </c>
      <c r="F675" s="295">
        <v>5551934.5887358161</v>
      </c>
      <c r="G675" s="295"/>
      <c r="H675" s="295"/>
      <c r="I675" s="295"/>
      <c r="J675" s="295"/>
      <c r="K675" s="295"/>
      <c r="L675" s="295"/>
      <c r="M675" s="295"/>
      <c r="N675" s="295">
        <v>12</v>
      </c>
      <c r="O675" s="295">
        <f>D675/D492*O492</f>
        <v>1021.4077036252592</v>
      </c>
      <c r="P675" s="295">
        <f t="shared" ref="P675:Q675" si="1939">E675/E492*P492</f>
        <v>1033.5522917645792</v>
      </c>
      <c r="Q675" s="295">
        <f t="shared" si="1939"/>
        <v>1030.9904456090708</v>
      </c>
      <c r="R675" s="295"/>
      <c r="S675" s="295"/>
      <c r="T675" s="295"/>
      <c r="U675" s="295"/>
      <c r="V675" s="295"/>
      <c r="W675" s="295"/>
      <c r="X675" s="295"/>
      <c r="Y675" s="415">
        <v>9.1543725514871572E-3</v>
      </c>
      <c r="Z675" s="410">
        <v>0.10190818717243653</v>
      </c>
      <c r="AA675" s="410">
        <v>0.89722887685992492</v>
      </c>
      <c r="AB675" s="410"/>
      <c r="AC675" s="410"/>
      <c r="AD675" s="410"/>
      <c r="AE675" s="410"/>
      <c r="AF675" s="415"/>
      <c r="AG675" s="415"/>
      <c r="AH675" s="415"/>
      <c r="AI675" s="415"/>
      <c r="AJ675" s="415"/>
      <c r="AK675" s="415"/>
      <c r="AL675" s="415"/>
      <c r="AM675" s="296">
        <f>SUM(Y675:AL675)</f>
        <v>1.0082914365838487</v>
      </c>
    </row>
    <row r="676" spans="1:39" outlineLevel="1">
      <c r="A676" s="532"/>
      <c r="B676" s="294" t="s">
        <v>310</v>
      </c>
      <c r="C676" s="291" t="s">
        <v>163</v>
      </c>
      <c r="D676" s="295"/>
      <c r="E676" s="295"/>
      <c r="F676" s="295"/>
      <c r="G676" s="295"/>
      <c r="H676" s="295"/>
      <c r="I676" s="295"/>
      <c r="J676" s="295"/>
      <c r="K676" s="295"/>
      <c r="L676" s="295"/>
      <c r="M676" s="295"/>
      <c r="N676" s="295">
        <f>N675</f>
        <v>12</v>
      </c>
      <c r="O676" s="295"/>
      <c r="P676" s="295"/>
      <c r="Q676" s="295"/>
      <c r="R676" s="295"/>
      <c r="S676" s="295"/>
      <c r="T676" s="295"/>
      <c r="U676" s="295"/>
      <c r="V676" s="295"/>
      <c r="W676" s="295"/>
      <c r="X676" s="295"/>
      <c r="Y676" s="411">
        <f>Y675</f>
        <v>9.1543725514871572E-3</v>
      </c>
      <c r="Z676" s="411">
        <f t="shared" ref="Z676" si="1940">Z675</f>
        <v>0.10190818717243653</v>
      </c>
      <c r="AA676" s="411">
        <f t="shared" ref="AA676" si="1941">AA675</f>
        <v>0.89722887685992492</v>
      </c>
      <c r="AB676" s="411">
        <f t="shared" ref="AB676" si="1942">AB675</f>
        <v>0</v>
      </c>
      <c r="AC676" s="411">
        <f t="shared" ref="AC676" si="1943">AC675</f>
        <v>0</v>
      </c>
      <c r="AD676" s="411">
        <f t="shared" ref="AD676" si="1944">AD675</f>
        <v>0</v>
      </c>
      <c r="AE676" s="411">
        <f t="shared" ref="AE676" si="1945">AE675</f>
        <v>0</v>
      </c>
      <c r="AF676" s="411">
        <f t="shared" ref="AF676" si="1946">AF675</f>
        <v>0</v>
      </c>
      <c r="AG676" s="411">
        <f t="shared" ref="AG676" si="1947">AG675</f>
        <v>0</v>
      </c>
      <c r="AH676" s="411">
        <f t="shared" ref="AH676" si="1948">AH675</f>
        <v>0</v>
      </c>
      <c r="AI676" s="411">
        <f t="shared" ref="AI676" si="1949">AI675</f>
        <v>0</v>
      </c>
      <c r="AJ676" s="411">
        <f t="shared" ref="AJ676" si="1950">AJ675</f>
        <v>0</v>
      </c>
      <c r="AK676" s="411">
        <f t="shared" ref="AK676" si="1951">AK675</f>
        <v>0</v>
      </c>
      <c r="AL676" s="411">
        <f t="shared" ref="AL676" si="1952">AL675</f>
        <v>0</v>
      </c>
      <c r="AM676" s="306"/>
    </row>
    <row r="677" spans="1:39" outlineLevel="1">
      <c r="A677" s="532"/>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30" outlineLevel="1">
      <c r="A678" s="532">
        <v>27</v>
      </c>
      <c r="B678" s="428" t="s">
        <v>119</v>
      </c>
      <c r="C678" s="291" t="s">
        <v>25</v>
      </c>
      <c r="D678" s="295">
        <v>324866.9191550645</v>
      </c>
      <c r="E678" s="295">
        <f>(D678+F678)/2</f>
        <v>266876.29453847709</v>
      </c>
      <c r="F678" s="295">
        <v>208885.6699218897</v>
      </c>
      <c r="G678" s="295"/>
      <c r="H678" s="295"/>
      <c r="I678" s="295"/>
      <c r="J678" s="295"/>
      <c r="K678" s="295"/>
      <c r="L678" s="295"/>
      <c r="M678" s="295"/>
      <c r="N678" s="295">
        <v>12</v>
      </c>
      <c r="O678" s="295">
        <f t="shared" ref="O678:Q678" si="1953">D678/D495*O495</f>
        <v>53.637623232331251</v>
      </c>
      <c r="P678" s="295">
        <f t="shared" si="1953"/>
        <v>44.062997159962883</v>
      </c>
      <c r="Q678" s="295">
        <f t="shared" si="1953"/>
        <v>36.627889699417253</v>
      </c>
      <c r="R678" s="295"/>
      <c r="S678" s="295"/>
      <c r="T678" s="295"/>
      <c r="U678" s="295"/>
      <c r="V678" s="295"/>
      <c r="W678" s="295"/>
      <c r="X678" s="295"/>
      <c r="Y678" s="426"/>
      <c r="Z678" s="410">
        <v>0.9458837010749207</v>
      </c>
      <c r="AA678" s="410">
        <v>5.4247862901592211E-2</v>
      </c>
      <c r="AB678" s="410"/>
      <c r="AC678" s="410"/>
      <c r="AD678" s="410"/>
      <c r="AE678" s="410"/>
      <c r="AF678" s="415"/>
      <c r="AG678" s="415"/>
      <c r="AH678" s="415"/>
      <c r="AI678" s="415"/>
      <c r="AJ678" s="415"/>
      <c r="AK678" s="415"/>
      <c r="AL678" s="415"/>
      <c r="AM678" s="296">
        <f>SUM(Y678:AL678)</f>
        <v>1.0001315639765129</v>
      </c>
    </row>
    <row r="679" spans="1:39" outlineLevel="1">
      <c r="A679" s="532"/>
      <c r="B679" s="294" t="s">
        <v>310</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1">
        <f>Y678</f>
        <v>0</v>
      </c>
      <c r="Z679" s="411">
        <f t="shared" ref="Z679" si="1954">Z678</f>
        <v>0.9458837010749207</v>
      </c>
      <c r="AA679" s="411">
        <f t="shared" ref="AA679" si="1955">AA678</f>
        <v>5.4247862901592211E-2</v>
      </c>
      <c r="AB679" s="411">
        <f t="shared" ref="AB679" si="1956">AB678</f>
        <v>0</v>
      </c>
      <c r="AC679" s="411">
        <f t="shared" ref="AC679" si="1957">AC678</f>
        <v>0</v>
      </c>
      <c r="AD679" s="411">
        <f t="shared" ref="AD679" si="1958">AD678</f>
        <v>0</v>
      </c>
      <c r="AE679" s="411">
        <f t="shared" ref="AE679" si="1959">AE678</f>
        <v>0</v>
      </c>
      <c r="AF679" s="411">
        <f t="shared" ref="AF679" si="1960">AF678</f>
        <v>0</v>
      </c>
      <c r="AG679" s="411">
        <f t="shared" ref="AG679" si="1961">AG678</f>
        <v>0</v>
      </c>
      <c r="AH679" s="411">
        <f t="shared" ref="AH679" si="1962">AH678</f>
        <v>0</v>
      </c>
      <c r="AI679" s="411">
        <f t="shared" ref="AI679" si="1963">AI678</f>
        <v>0</v>
      </c>
      <c r="AJ679" s="411">
        <f t="shared" ref="AJ679" si="1964">AJ678</f>
        <v>0</v>
      </c>
      <c r="AK679" s="411">
        <f t="shared" ref="AK679" si="1965">AK678</f>
        <v>0</v>
      </c>
      <c r="AL679" s="411">
        <f t="shared" ref="AL679" si="1966">AL678</f>
        <v>0</v>
      </c>
      <c r="AM679" s="306"/>
    </row>
    <row r="680" spans="1:39" outlineLevel="1">
      <c r="A680" s="532"/>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30" outlineLevel="1">
      <c r="A681" s="532">
        <v>28</v>
      </c>
      <c r="B681" s="428" t="s">
        <v>120</v>
      </c>
      <c r="C681" s="291" t="s">
        <v>25</v>
      </c>
      <c r="D681" s="295">
        <v>8023.1219698541736</v>
      </c>
      <c r="E681" s="295">
        <f>(D681+F681)/2</f>
        <v>7983.3123081250815</v>
      </c>
      <c r="F681" s="295">
        <v>7943.5026463959894</v>
      </c>
      <c r="G681" s="295"/>
      <c r="H681" s="295"/>
      <c r="I681" s="295"/>
      <c r="J681" s="295"/>
      <c r="K681" s="295"/>
      <c r="L681" s="295"/>
      <c r="M681" s="295"/>
      <c r="N681" s="295">
        <v>12</v>
      </c>
      <c r="O681" s="295">
        <f>0.000168374503796392*D681</f>
        <v>1.3508891805721277</v>
      </c>
      <c r="P681" s="295">
        <f>0.000168374503796392*E681</f>
        <v>1.3441862485321896</v>
      </c>
      <c r="Q681" s="295">
        <f>0.000168374503796392*F681</f>
        <v>1.3374833164922515</v>
      </c>
      <c r="R681" s="295"/>
      <c r="S681" s="295"/>
      <c r="T681" s="295"/>
      <c r="U681" s="295"/>
      <c r="V681" s="295"/>
      <c r="W681" s="295"/>
      <c r="X681" s="295"/>
      <c r="Y681" s="415">
        <v>1</v>
      </c>
      <c r="Z681" s="410"/>
      <c r="AA681" s="410"/>
      <c r="AB681" s="410"/>
      <c r="AC681" s="410"/>
      <c r="AD681" s="410"/>
      <c r="AE681" s="410"/>
      <c r="AF681" s="415"/>
      <c r="AG681" s="415"/>
      <c r="AH681" s="415"/>
      <c r="AI681" s="415"/>
      <c r="AJ681" s="415"/>
      <c r="AK681" s="415"/>
      <c r="AL681" s="415"/>
      <c r="AM681" s="296">
        <f>SUM(Y681:AL681)</f>
        <v>1</v>
      </c>
    </row>
    <row r="682" spans="1:39" outlineLevel="1">
      <c r="A682" s="532"/>
      <c r="B682" s="294" t="s">
        <v>310</v>
      </c>
      <c r="C682" s="291" t="s">
        <v>163</v>
      </c>
      <c r="D682" s="295"/>
      <c r="E682" s="295"/>
      <c r="F682" s="295"/>
      <c r="G682" s="295"/>
      <c r="H682" s="295"/>
      <c r="I682" s="295"/>
      <c r="J682" s="295"/>
      <c r="K682" s="295"/>
      <c r="L682" s="295"/>
      <c r="M682" s="295"/>
      <c r="N682" s="295">
        <f>N681</f>
        <v>12</v>
      </c>
      <c r="O682" s="295"/>
      <c r="P682" s="295"/>
      <c r="Q682" s="295"/>
      <c r="R682" s="295"/>
      <c r="S682" s="295"/>
      <c r="T682" s="295"/>
      <c r="U682" s="295"/>
      <c r="V682" s="295"/>
      <c r="W682" s="295"/>
      <c r="X682" s="295"/>
      <c r="Y682" s="411">
        <f>Y681</f>
        <v>1</v>
      </c>
      <c r="Z682" s="411">
        <f t="shared" ref="Z682" si="1967">Z681</f>
        <v>0</v>
      </c>
      <c r="AA682" s="411">
        <f t="shared" ref="AA682" si="1968">AA681</f>
        <v>0</v>
      </c>
      <c r="AB682" s="411">
        <f t="shared" ref="AB682" si="1969">AB681</f>
        <v>0</v>
      </c>
      <c r="AC682" s="411">
        <f t="shared" ref="AC682" si="1970">AC681</f>
        <v>0</v>
      </c>
      <c r="AD682" s="411">
        <f t="shared" ref="AD682" si="1971">AD681</f>
        <v>0</v>
      </c>
      <c r="AE682" s="411">
        <f t="shared" ref="AE682" si="1972">AE681</f>
        <v>0</v>
      </c>
      <c r="AF682" s="411">
        <f t="shared" ref="AF682" si="1973">AF681</f>
        <v>0</v>
      </c>
      <c r="AG682" s="411">
        <f t="shared" ref="AG682" si="1974">AG681</f>
        <v>0</v>
      </c>
      <c r="AH682" s="411">
        <f t="shared" ref="AH682" si="1975">AH681</f>
        <v>0</v>
      </c>
      <c r="AI682" s="411">
        <f t="shared" ref="AI682" si="1976">AI681</f>
        <v>0</v>
      </c>
      <c r="AJ682" s="411">
        <f t="shared" ref="AJ682" si="1977">AJ681</f>
        <v>0</v>
      </c>
      <c r="AK682" s="411">
        <f t="shared" ref="AK682" si="1978">AK681</f>
        <v>0</v>
      </c>
      <c r="AL682" s="411">
        <f t="shared" ref="AL682" si="1979">AL681</f>
        <v>0</v>
      </c>
      <c r="AM682" s="306"/>
    </row>
    <row r="683" spans="1:39" outlineLevel="1">
      <c r="A683" s="532"/>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30" outlineLevel="1">
      <c r="A684" s="532">
        <v>29</v>
      </c>
      <c r="B684" s="520" t="s">
        <v>771</v>
      </c>
      <c r="C684" s="291" t="s">
        <v>25</v>
      </c>
      <c r="D684" s="295">
        <v>65165.174166666693</v>
      </c>
      <c r="E684" s="295">
        <v>65165.174166666693</v>
      </c>
      <c r="F684" s="295">
        <v>65165.174166666693</v>
      </c>
      <c r="G684" s="295"/>
      <c r="H684" s="295"/>
      <c r="I684" s="295"/>
      <c r="J684" s="295"/>
      <c r="K684" s="295"/>
      <c r="L684" s="295"/>
      <c r="M684" s="295"/>
      <c r="N684" s="295">
        <v>3</v>
      </c>
      <c r="O684" s="295">
        <f>0.0001406217820075*D684</f>
        <v>9.1636429161457738</v>
      </c>
      <c r="P684" s="295">
        <f>0.0001406217820075*E684</f>
        <v>9.1636429161457738</v>
      </c>
      <c r="Q684" s="295">
        <f>0.0001406217820075*F684</f>
        <v>9.1636429161457738</v>
      </c>
      <c r="R684" s="295"/>
      <c r="S684" s="295"/>
      <c r="T684" s="295"/>
      <c r="U684" s="295"/>
      <c r="V684" s="295"/>
      <c r="W684" s="295"/>
      <c r="X684" s="295"/>
      <c r="Y684" s="426"/>
      <c r="Z684" s="410">
        <v>1</v>
      </c>
      <c r="AA684" s="410"/>
      <c r="AB684" s="410"/>
      <c r="AC684" s="410"/>
      <c r="AD684" s="410"/>
      <c r="AE684" s="410"/>
      <c r="AF684" s="415"/>
      <c r="AG684" s="415"/>
      <c r="AH684" s="415"/>
      <c r="AI684" s="415"/>
      <c r="AJ684" s="415"/>
      <c r="AK684" s="415"/>
      <c r="AL684" s="415"/>
      <c r="AM684" s="296">
        <f>SUM(Y684:AL684)</f>
        <v>1</v>
      </c>
    </row>
    <row r="685" spans="1:39" outlineLevel="1">
      <c r="A685" s="532"/>
      <c r="B685" s="294" t="s">
        <v>310</v>
      </c>
      <c r="C685" s="291" t="s">
        <v>163</v>
      </c>
      <c r="D685" s="295"/>
      <c r="E685" s="295"/>
      <c r="F685" s="295"/>
      <c r="G685" s="295"/>
      <c r="H685" s="295"/>
      <c r="I685" s="295"/>
      <c r="J685" s="295"/>
      <c r="K685" s="295"/>
      <c r="L685" s="295"/>
      <c r="M685" s="295"/>
      <c r="N685" s="295">
        <f>N684</f>
        <v>3</v>
      </c>
      <c r="O685" s="295"/>
      <c r="P685" s="295"/>
      <c r="Q685" s="295"/>
      <c r="R685" s="295"/>
      <c r="S685" s="295"/>
      <c r="T685" s="295"/>
      <c r="U685" s="295"/>
      <c r="V685" s="295"/>
      <c r="W685" s="295"/>
      <c r="X685" s="295"/>
      <c r="Y685" s="411">
        <f>Y684</f>
        <v>0</v>
      </c>
      <c r="Z685" s="411">
        <f t="shared" ref="Z685" si="1980">Z684</f>
        <v>1</v>
      </c>
      <c r="AA685" s="411">
        <f t="shared" ref="AA685" si="1981">AA684</f>
        <v>0</v>
      </c>
      <c r="AB685" s="411">
        <f t="shared" ref="AB685" si="1982">AB684</f>
        <v>0</v>
      </c>
      <c r="AC685" s="411">
        <f t="shared" ref="AC685" si="1983">AC684</f>
        <v>0</v>
      </c>
      <c r="AD685" s="411">
        <f t="shared" ref="AD685" si="1984">AD684</f>
        <v>0</v>
      </c>
      <c r="AE685" s="411">
        <f t="shared" ref="AE685" si="1985">AE684</f>
        <v>0</v>
      </c>
      <c r="AF685" s="411">
        <f t="shared" ref="AF685" si="1986">AF684</f>
        <v>0</v>
      </c>
      <c r="AG685" s="411">
        <f t="shared" ref="AG685" si="1987">AG684</f>
        <v>0</v>
      </c>
      <c r="AH685" s="411">
        <f t="shared" ref="AH685" si="1988">AH684</f>
        <v>0</v>
      </c>
      <c r="AI685" s="411">
        <f t="shared" ref="AI685" si="1989">AI684</f>
        <v>0</v>
      </c>
      <c r="AJ685" s="411">
        <f t="shared" ref="AJ685" si="1990">AJ684</f>
        <v>0</v>
      </c>
      <c r="AK685" s="411">
        <f t="shared" ref="AK685" si="1991">AK684</f>
        <v>0</v>
      </c>
      <c r="AL685" s="411">
        <f t="shared" ref="AL685" si="1992">AL684</f>
        <v>0</v>
      </c>
      <c r="AM685" s="306"/>
    </row>
    <row r="686" spans="1:39" outlineLevel="1">
      <c r="A686" s="532"/>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outlineLevel="1">
      <c r="A687" s="532">
        <v>30</v>
      </c>
      <c r="B687" s="428" t="s">
        <v>122</v>
      </c>
      <c r="C687" s="291" t="s">
        <v>25</v>
      </c>
      <c r="D687" s="295">
        <v>605535.13696471986</v>
      </c>
      <c r="E687" s="295">
        <v>605535.13696471986</v>
      </c>
      <c r="F687" s="295">
        <v>605535.13696471986</v>
      </c>
      <c r="G687" s="295"/>
      <c r="H687" s="295"/>
      <c r="I687" s="295"/>
      <c r="J687" s="295"/>
      <c r="K687" s="295"/>
      <c r="L687" s="295"/>
      <c r="M687" s="295"/>
      <c r="N687" s="295">
        <v>12</v>
      </c>
      <c r="O687" s="295">
        <v>105.31753842392853</v>
      </c>
      <c r="P687" s="295">
        <v>105.31753842392853</v>
      </c>
      <c r="Q687" s="295">
        <v>105.31753842392853</v>
      </c>
      <c r="R687" s="295"/>
      <c r="S687" s="295"/>
      <c r="T687" s="295"/>
      <c r="U687" s="295"/>
      <c r="V687" s="295"/>
      <c r="W687" s="295"/>
      <c r="X687" s="295"/>
      <c r="Y687" s="426"/>
      <c r="Z687" s="410"/>
      <c r="AA687" s="410">
        <v>1</v>
      </c>
      <c r="AB687" s="410"/>
      <c r="AC687" s="410"/>
      <c r="AD687" s="410"/>
      <c r="AE687" s="410"/>
      <c r="AF687" s="415"/>
      <c r="AG687" s="415"/>
      <c r="AH687" s="415"/>
      <c r="AI687" s="415"/>
      <c r="AJ687" s="415"/>
      <c r="AK687" s="415"/>
      <c r="AL687" s="415"/>
      <c r="AM687" s="296">
        <f>SUM(Y687:AL687)</f>
        <v>1</v>
      </c>
    </row>
    <row r="688" spans="1:39" outlineLevel="1">
      <c r="A688" s="532"/>
      <c r="B688" s="294" t="s">
        <v>310</v>
      </c>
      <c r="C688" s="291"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1">
        <f>Y687</f>
        <v>0</v>
      </c>
      <c r="Z688" s="411">
        <f t="shared" ref="Z688" si="1993">Z687</f>
        <v>0</v>
      </c>
      <c r="AA688" s="411">
        <f t="shared" ref="AA688" si="1994">AA687</f>
        <v>1</v>
      </c>
      <c r="AB688" s="411">
        <f t="shared" ref="AB688" si="1995">AB687</f>
        <v>0</v>
      </c>
      <c r="AC688" s="411">
        <f t="shared" ref="AC688" si="1996">AC687</f>
        <v>0</v>
      </c>
      <c r="AD688" s="411">
        <f t="shared" ref="AD688" si="1997">AD687</f>
        <v>0</v>
      </c>
      <c r="AE688" s="411">
        <f t="shared" ref="AE688" si="1998">AE687</f>
        <v>0</v>
      </c>
      <c r="AF688" s="411">
        <f t="shared" ref="AF688" si="1999">AF687</f>
        <v>0</v>
      </c>
      <c r="AG688" s="411">
        <f t="shared" ref="AG688" si="2000">AG687</f>
        <v>0</v>
      </c>
      <c r="AH688" s="411">
        <f t="shared" ref="AH688" si="2001">AH687</f>
        <v>0</v>
      </c>
      <c r="AI688" s="411">
        <f t="shared" ref="AI688" si="2002">AI687</f>
        <v>0</v>
      </c>
      <c r="AJ688" s="411">
        <f t="shared" ref="AJ688" si="2003">AJ687</f>
        <v>0</v>
      </c>
      <c r="AK688" s="411">
        <f t="shared" ref="AK688" si="2004">AK687</f>
        <v>0</v>
      </c>
      <c r="AL688" s="411">
        <f t="shared" ref="AL688" si="2005">AL687</f>
        <v>0</v>
      </c>
      <c r="AM688" s="306"/>
    </row>
    <row r="689" spans="1:39" outlineLevel="1">
      <c r="A689" s="532"/>
      <c r="B689" s="294"/>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outlineLevel="1">
      <c r="A690" s="532">
        <v>31</v>
      </c>
      <c r="B690" s="428" t="s">
        <v>123</v>
      </c>
      <c r="C690" s="291" t="s">
        <v>25</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outlineLevel="1">
      <c r="A691" s="532"/>
      <c r="B691" s="294" t="s">
        <v>310</v>
      </c>
      <c r="C691" s="291"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1">
        <f>Y690</f>
        <v>0</v>
      </c>
      <c r="Z691" s="411">
        <f t="shared" ref="Z691" si="2006">Z690</f>
        <v>0</v>
      </c>
      <c r="AA691" s="411">
        <f t="shared" ref="AA691" si="2007">AA690</f>
        <v>0</v>
      </c>
      <c r="AB691" s="411">
        <f t="shared" ref="AB691" si="2008">AB690</f>
        <v>0</v>
      </c>
      <c r="AC691" s="411">
        <f t="shared" ref="AC691" si="2009">AC690</f>
        <v>0</v>
      </c>
      <c r="AD691" s="411">
        <f t="shared" ref="AD691" si="2010">AD690</f>
        <v>0</v>
      </c>
      <c r="AE691" s="411">
        <f t="shared" ref="AE691" si="2011">AE690</f>
        <v>0</v>
      </c>
      <c r="AF691" s="411">
        <f t="shared" ref="AF691" si="2012">AF690</f>
        <v>0</v>
      </c>
      <c r="AG691" s="411">
        <f t="shared" ref="AG691" si="2013">AG690</f>
        <v>0</v>
      </c>
      <c r="AH691" s="411">
        <f t="shared" ref="AH691" si="2014">AH690</f>
        <v>0</v>
      </c>
      <c r="AI691" s="411">
        <f t="shared" ref="AI691" si="2015">AI690</f>
        <v>0</v>
      </c>
      <c r="AJ691" s="411">
        <f t="shared" ref="AJ691" si="2016">AJ690</f>
        <v>0</v>
      </c>
      <c r="AK691" s="411">
        <f t="shared" ref="AK691" si="2017">AK690</f>
        <v>0</v>
      </c>
      <c r="AL691" s="411">
        <f t="shared" ref="AL691" si="2018">AL690</f>
        <v>0</v>
      </c>
      <c r="AM691" s="306"/>
    </row>
    <row r="692" spans="1:39" outlineLevel="1">
      <c r="A692" s="532"/>
      <c r="B692" s="428"/>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30" outlineLevel="1">
      <c r="A693" s="532">
        <v>32</v>
      </c>
      <c r="B693" s="428" t="s">
        <v>124</v>
      </c>
      <c r="C693" s="291" t="s">
        <v>25</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outlineLevel="1">
      <c r="A694" s="532"/>
      <c r="B694" s="294" t="s">
        <v>310</v>
      </c>
      <c r="C694" s="291"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1">
        <f>Y693</f>
        <v>0</v>
      </c>
      <c r="Z694" s="411">
        <f t="shared" ref="Z694" si="2019">Z693</f>
        <v>0</v>
      </c>
      <c r="AA694" s="411">
        <f t="shared" ref="AA694" si="2020">AA693</f>
        <v>0</v>
      </c>
      <c r="AB694" s="411">
        <f t="shared" ref="AB694" si="2021">AB693</f>
        <v>0</v>
      </c>
      <c r="AC694" s="411">
        <f t="shared" ref="AC694" si="2022">AC693</f>
        <v>0</v>
      </c>
      <c r="AD694" s="411">
        <f t="shared" ref="AD694" si="2023">AD693</f>
        <v>0</v>
      </c>
      <c r="AE694" s="411">
        <f t="shared" ref="AE694" si="2024">AE693</f>
        <v>0</v>
      </c>
      <c r="AF694" s="411">
        <f t="shared" ref="AF694" si="2025">AF693</f>
        <v>0</v>
      </c>
      <c r="AG694" s="411">
        <f t="shared" ref="AG694" si="2026">AG693</f>
        <v>0</v>
      </c>
      <c r="AH694" s="411">
        <f t="shared" ref="AH694" si="2027">AH693</f>
        <v>0</v>
      </c>
      <c r="AI694" s="411">
        <f t="shared" ref="AI694" si="2028">AI693</f>
        <v>0</v>
      </c>
      <c r="AJ694" s="411">
        <f t="shared" ref="AJ694" si="2029">AJ693</f>
        <v>0</v>
      </c>
      <c r="AK694" s="411">
        <f t="shared" ref="AK694" si="2030">AK693</f>
        <v>0</v>
      </c>
      <c r="AL694" s="411">
        <f t="shared" ref="AL694" si="2031">AL693</f>
        <v>0</v>
      </c>
      <c r="AM694" s="306"/>
    </row>
    <row r="695" spans="1:39" outlineLevel="1">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t="15.75" outlineLevel="1">
      <c r="A696" s="532"/>
      <c r="B696" s="288" t="s">
        <v>500</v>
      </c>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30" outlineLevel="1">
      <c r="A697" s="532">
        <v>33</v>
      </c>
      <c r="B697" s="520" t="s">
        <v>772</v>
      </c>
      <c r="C697" s="291" t="s">
        <v>25</v>
      </c>
      <c r="D697" s="295">
        <v>901</v>
      </c>
      <c r="E697" s="295">
        <v>901</v>
      </c>
      <c r="F697" s="295">
        <v>901</v>
      </c>
      <c r="G697" s="295"/>
      <c r="H697" s="295"/>
      <c r="I697" s="295"/>
      <c r="J697" s="295"/>
      <c r="K697" s="295"/>
      <c r="L697" s="295"/>
      <c r="M697" s="295"/>
      <c r="N697" s="295">
        <v>12</v>
      </c>
      <c r="O697" s="295"/>
      <c r="P697" s="295"/>
      <c r="Q697" s="295"/>
      <c r="R697" s="295"/>
      <c r="S697" s="295"/>
      <c r="T697" s="295"/>
      <c r="U697" s="295"/>
      <c r="V697" s="295"/>
      <c r="W697" s="295"/>
      <c r="X697" s="295"/>
      <c r="Y697" s="426"/>
      <c r="Z697" s="410"/>
      <c r="AA697" s="410">
        <v>1</v>
      </c>
      <c r="AB697" s="410"/>
      <c r="AC697" s="410"/>
      <c r="AD697" s="410"/>
      <c r="AE697" s="410"/>
      <c r="AF697" s="415"/>
      <c r="AG697" s="415"/>
      <c r="AH697" s="415"/>
      <c r="AI697" s="415"/>
      <c r="AJ697" s="415"/>
      <c r="AK697" s="415"/>
      <c r="AL697" s="415"/>
      <c r="AM697" s="296">
        <f>SUM(Y697:AL697)</f>
        <v>1</v>
      </c>
    </row>
    <row r="698" spans="1:39" outlineLevel="1">
      <c r="A698" s="532"/>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 si="2032">Z697</f>
        <v>0</v>
      </c>
      <c r="AA698" s="411">
        <f t="shared" ref="AA698" si="2033">AA697</f>
        <v>1</v>
      </c>
      <c r="AB698" s="411">
        <f t="shared" ref="AB698" si="2034">AB697</f>
        <v>0</v>
      </c>
      <c r="AC698" s="411">
        <f t="shared" ref="AC698" si="2035">AC697</f>
        <v>0</v>
      </c>
      <c r="AD698" s="411">
        <f t="shared" ref="AD698" si="2036">AD697</f>
        <v>0</v>
      </c>
      <c r="AE698" s="411">
        <f t="shared" ref="AE698" si="2037">AE697</f>
        <v>0</v>
      </c>
      <c r="AF698" s="411">
        <f t="shared" ref="AF698" si="2038">AF697</f>
        <v>0</v>
      </c>
      <c r="AG698" s="411">
        <f t="shared" ref="AG698" si="2039">AG697</f>
        <v>0</v>
      </c>
      <c r="AH698" s="411">
        <f t="shared" ref="AH698" si="2040">AH697</f>
        <v>0</v>
      </c>
      <c r="AI698" s="411">
        <f t="shared" ref="AI698" si="2041">AI697</f>
        <v>0</v>
      </c>
      <c r="AJ698" s="411">
        <f t="shared" ref="AJ698" si="2042">AJ697</f>
        <v>0</v>
      </c>
      <c r="AK698" s="411">
        <f t="shared" ref="AK698" si="2043">AK697</f>
        <v>0</v>
      </c>
      <c r="AL698" s="411">
        <f t="shared" ref="AL698" si="2044">AL697</f>
        <v>0</v>
      </c>
      <c r="AM698" s="306"/>
    </row>
    <row r="699" spans="1:39" outlineLevel="1">
      <c r="A699" s="532"/>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outlineLevel="1">
      <c r="A700" s="532">
        <v>34</v>
      </c>
      <c r="B700" s="428" t="s">
        <v>126</v>
      </c>
      <c r="C700" s="291" t="s">
        <v>25</v>
      </c>
      <c r="D700" s="295"/>
      <c r="E700" s="295"/>
      <c r="F700" s="295"/>
      <c r="G700" s="295"/>
      <c r="H700" s="295"/>
      <c r="I700" s="295"/>
      <c r="J700" s="295"/>
      <c r="K700" s="295"/>
      <c r="L700" s="295"/>
      <c r="M700" s="295"/>
      <c r="N700" s="295">
        <v>0</v>
      </c>
      <c r="O700" s="295"/>
      <c r="P700" s="295"/>
      <c r="Q700" s="295"/>
      <c r="R700" s="295"/>
      <c r="S700" s="295"/>
      <c r="T700" s="295"/>
      <c r="U700" s="295"/>
      <c r="V700" s="295"/>
      <c r="W700" s="295"/>
      <c r="X700" s="295"/>
      <c r="Y700" s="426"/>
      <c r="Z700" s="410"/>
      <c r="AA700" s="410"/>
      <c r="AB700" s="410"/>
      <c r="AC700" s="410"/>
      <c r="AD700" s="410"/>
      <c r="AE700" s="410"/>
      <c r="AF700" s="415"/>
      <c r="AG700" s="415"/>
      <c r="AH700" s="415"/>
      <c r="AI700" s="415"/>
      <c r="AJ700" s="415"/>
      <c r="AK700" s="415"/>
      <c r="AL700" s="415"/>
      <c r="AM700" s="296">
        <f>SUM(Y700:AL700)</f>
        <v>0</v>
      </c>
    </row>
    <row r="701" spans="1:39" outlineLevel="1">
      <c r="A701" s="532"/>
      <c r="B701" s="294" t="s">
        <v>310</v>
      </c>
      <c r="C701" s="291" t="s">
        <v>163</v>
      </c>
      <c r="D701" s="295"/>
      <c r="E701" s="295"/>
      <c r="F701" s="295"/>
      <c r="G701" s="295"/>
      <c r="H701" s="295"/>
      <c r="I701" s="295"/>
      <c r="J701" s="295"/>
      <c r="K701" s="295"/>
      <c r="L701" s="295"/>
      <c r="M701" s="295"/>
      <c r="N701" s="295">
        <f>N700</f>
        <v>0</v>
      </c>
      <c r="O701" s="295"/>
      <c r="P701" s="295"/>
      <c r="Q701" s="295"/>
      <c r="R701" s="295"/>
      <c r="S701" s="295"/>
      <c r="T701" s="295"/>
      <c r="U701" s="295"/>
      <c r="V701" s="295"/>
      <c r="W701" s="295"/>
      <c r="X701" s="295"/>
      <c r="Y701" s="411">
        <f>Y700</f>
        <v>0</v>
      </c>
      <c r="Z701" s="411">
        <f t="shared" ref="Z701" si="2045">Z700</f>
        <v>0</v>
      </c>
      <c r="AA701" s="411">
        <f t="shared" ref="AA701" si="2046">AA700</f>
        <v>0</v>
      </c>
      <c r="AB701" s="411">
        <f t="shared" ref="AB701" si="2047">AB700</f>
        <v>0</v>
      </c>
      <c r="AC701" s="411">
        <f t="shared" ref="AC701" si="2048">AC700</f>
        <v>0</v>
      </c>
      <c r="AD701" s="411">
        <f t="shared" ref="AD701" si="2049">AD700</f>
        <v>0</v>
      </c>
      <c r="AE701" s="411">
        <f t="shared" ref="AE701" si="2050">AE700</f>
        <v>0</v>
      </c>
      <c r="AF701" s="411">
        <f t="shared" ref="AF701" si="2051">AF700</f>
        <v>0</v>
      </c>
      <c r="AG701" s="411">
        <f t="shared" ref="AG701" si="2052">AG700</f>
        <v>0</v>
      </c>
      <c r="AH701" s="411">
        <f t="shared" ref="AH701" si="2053">AH700</f>
        <v>0</v>
      </c>
      <c r="AI701" s="411">
        <f t="shared" ref="AI701" si="2054">AI700</f>
        <v>0</v>
      </c>
      <c r="AJ701" s="411">
        <f t="shared" ref="AJ701" si="2055">AJ700</f>
        <v>0</v>
      </c>
      <c r="AK701" s="411">
        <f t="shared" ref="AK701" si="2056">AK700</f>
        <v>0</v>
      </c>
      <c r="AL701" s="411">
        <f t="shared" ref="AL701" si="2057">AL700</f>
        <v>0</v>
      </c>
      <c r="AM701" s="306"/>
    </row>
    <row r="702" spans="1:39" outlineLevel="1">
      <c r="A702" s="532"/>
      <c r="B702" s="428"/>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outlineLevel="1">
      <c r="A703" s="532">
        <v>35</v>
      </c>
      <c r="B703" s="428" t="s">
        <v>127</v>
      </c>
      <c r="C703" s="291" t="s">
        <v>25</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426"/>
      <c r="Z703" s="410"/>
      <c r="AA703" s="410"/>
      <c r="AB703" s="410"/>
      <c r="AC703" s="410"/>
      <c r="AD703" s="410"/>
      <c r="AE703" s="410"/>
      <c r="AF703" s="415"/>
      <c r="AG703" s="415"/>
      <c r="AH703" s="415"/>
      <c r="AI703" s="415"/>
      <c r="AJ703" s="415"/>
      <c r="AK703" s="415"/>
      <c r="AL703" s="415"/>
      <c r="AM703" s="296">
        <f>SUM(Y703:AL703)</f>
        <v>0</v>
      </c>
    </row>
    <row r="704" spans="1:39" outlineLevel="1">
      <c r="A704" s="532"/>
      <c r="B704" s="294" t="s">
        <v>310</v>
      </c>
      <c r="C704" s="291" t="s">
        <v>163</v>
      </c>
      <c r="D704" s="295"/>
      <c r="E704" s="295"/>
      <c r="F704" s="295"/>
      <c r="G704" s="295"/>
      <c r="H704" s="295"/>
      <c r="I704" s="295"/>
      <c r="J704" s="295"/>
      <c r="K704" s="295"/>
      <c r="L704" s="295"/>
      <c r="M704" s="295"/>
      <c r="N704" s="295">
        <f>N703</f>
        <v>0</v>
      </c>
      <c r="O704" s="295"/>
      <c r="P704" s="295"/>
      <c r="Q704" s="295"/>
      <c r="R704" s="295"/>
      <c r="S704" s="295"/>
      <c r="T704" s="295"/>
      <c r="U704" s="295"/>
      <c r="V704" s="295"/>
      <c r="W704" s="295"/>
      <c r="X704" s="295"/>
      <c r="Y704" s="411">
        <f>Y703</f>
        <v>0</v>
      </c>
      <c r="Z704" s="411">
        <f t="shared" ref="Z704" si="2058">Z703</f>
        <v>0</v>
      </c>
      <c r="AA704" s="411">
        <f t="shared" ref="AA704" si="2059">AA703</f>
        <v>0</v>
      </c>
      <c r="AB704" s="411">
        <f t="shared" ref="AB704" si="2060">AB703</f>
        <v>0</v>
      </c>
      <c r="AC704" s="411">
        <f t="shared" ref="AC704" si="2061">AC703</f>
        <v>0</v>
      </c>
      <c r="AD704" s="411">
        <f t="shared" ref="AD704" si="2062">AD703</f>
        <v>0</v>
      </c>
      <c r="AE704" s="411">
        <f t="shared" ref="AE704" si="2063">AE703</f>
        <v>0</v>
      </c>
      <c r="AF704" s="411">
        <f t="shared" ref="AF704" si="2064">AF703</f>
        <v>0</v>
      </c>
      <c r="AG704" s="411">
        <f t="shared" ref="AG704" si="2065">AG703</f>
        <v>0</v>
      </c>
      <c r="AH704" s="411">
        <f t="shared" ref="AH704" si="2066">AH703</f>
        <v>0</v>
      </c>
      <c r="AI704" s="411">
        <f t="shared" ref="AI704" si="2067">AI703</f>
        <v>0</v>
      </c>
      <c r="AJ704" s="411">
        <f t="shared" ref="AJ704" si="2068">AJ703</f>
        <v>0</v>
      </c>
      <c r="AK704" s="411">
        <f t="shared" ref="AK704" si="2069">AK703</f>
        <v>0</v>
      </c>
      <c r="AL704" s="411">
        <f t="shared" ref="AL704" si="2070">AL703</f>
        <v>0</v>
      </c>
      <c r="AM704" s="306"/>
    </row>
    <row r="705" spans="1:39" outlineLevel="1">
      <c r="A705" s="532"/>
      <c r="B705" s="431"/>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15.75" outlineLevel="1">
      <c r="A706" s="532"/>
      <c r="B706" s="288" t="s">
        <v>501</v>
      </c>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45" outlineLevel="1">
      <c r="A707" s="532">
        <v>36</v>
      </c>
      <c r="B707" s="428" t="s">
        <v>128</v>
      </c>
      <c r="C707" s="291" t="s">
        <v>25</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426"/>
      <c r="Z707" s="410"/>
      <c r="AA707" s="410"/>
      <c r="AB707" s="410"/>
      <c r="AC707" s="410"/>
      <c r="AD707" s="410"/>
      <c r="AE707" s="410"/>
      <c r="AF707" s="415"/>
      <c r="AG707" s="415"/>
      <c r="AH707" s="415"/>
      <c r="AI707" s="415"/>
      <c r="AJ707" s="415"/>
      <c r="AK707" s="415"/>
      <c r="AL707" s="415"/>
      <c r="AM707" s="296">
        <f>SUM(Y707:AL707)</f>
        <v>0</v>
      </c>
    </row>
    <row r="708" spans="1:39" outlineLevel="1">
      <c r="A708" s="532"/>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2071">Z707</f>
        <v>0</v>
      </c>
      <c r="AA708" s="411">
        <f t="shared" ref="AA708" si="2072">AA707</f>
        <v>0</v>
      </c>
      <c r="AB708" s="411">
        <f t="shared" ref="AB708" si="2073">AB707</f>
        <v>0</v>
      </c>
      <c r="AC708" s="411">
        <f t="shared" ref="AC708" si="2074">AC707</f>
        <v>0</v>
      </c>
      <c r="AD708" s="411">
        <f t="shared" ref="AD708" si="2075">AD707</f>
        <v>0</v>
      </c>
      <c r="AE708" s="411">
        <f t="shared" ref="AE708" si="2076">AE707</f>
        <v>0</v>
      </c>
      <c r="AF708" s="411">
        <f t="shared" ref="AF708" si="2077">AF707</f>
        <v>0</v>
      </c>
      <c r="AG708" s="411">
        <f t="shared" ref="AG708" si="2078">AG707</f>
        <v>0</v>
      </c>
      <c r="AH708" s="411">
        <f t="shared" ref="AH708" si="2079">AH707</f>
        <v>0</v>
      </c>
      <c r="AI708" s="411">
        <f t="shared" ref="AI708" si="2080">AI707</f>
        <v>0</v>
      </c>
      <c r="AJ708" s="411">
        <f t="shared" ref="AJ708" si="2081">AJ707</f>
        <v>0</v>
      </c>
      <c r="AK708" s="411">
        <f t="shared" ref="AK708" si="2082">AK707</f>
        <v>0</v>
      </c>
      <c r="AL708" s="411">
        <f t="shared" ref="AL708" si="2083">AL707</f>
        <v>0</v>
      </c>
      <c r="AM708" s="306"/>
    </row>
    <row r="709" spans="1:39" outlineLevel="1">
      <c r="A709" s="532"/>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30" outlineLevel="1">
      <c r="A710" s="532">
        <v>37</v>
      </c>
      <c r="B710" s="428" t="s">
        <v>129</v>
      </c>
      <c r="C710" s="291" t="s">
        <v>25</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426"/>
      <c r="Z710" s="410"/>
      <c r="AA710" s="410"/>
      <c r="AB710" s="410"/>
      <c r="AC710" s="410"/>
      <c r="AD710" s="410"/>
      <c r="AE710" s="410"/>
      <c r="AF710" s="415"/>
      <c r="AG710" s="415"/>
      <c r="AH710" s="415"/>
      <c r="AI710" s="415"/>
      <c r="AJ710" s="415"/>
      <c r="AK710" s="415"/>
      <c r="AL710" s="415"/>
      <c r="AM710" s="296">
        <f>SUM(Y710:AL710)</f>
        <v>0</v>
      </c>
    </row>
    <row r="711" spans="1:39" outlineLevel="1">
      <c r="A711" s="532"/>
      <c r="B711" s="294" t="s">
        <v>310</v>
      </c>
      <c r="C711" s="291" t="s">
        <v>163</v>
      </c>
      <c r="D711" s="295"/>
      <c r="E711" s="295"/>
      <c r="F711" s="295"/>
      <c r="G711" s="295"/>
      <c r="H711" s="295"/>
      <c r="I711" s="295"/>
      <c r="J711" s="295"/>
      <c r="K711" s="295"/>
      <c r="L711" s="295"/>
      <c r="M711" s="295"/>
      <c r="N711" s="295">
        <f>N710</f>
        <v>12</v>
      </c>
      <c r="O711" s="295"/>
      <c r="P711" s="295"/>
      <c r="Q711" s="295"/>
      <c r="R711" s="295"/>
      <c r="S711" s="295"/>
      <c r="T711" s="295"/>
      <c r="U711" s="295"/>
      <c r="V711" s="295"/>
      <c r="W711" s="295"/>
      <c r="X711" s="295"/>
      <c r="Y711" s="411">
        <f>Y710</f>
        <v>0</v>
      </c>
      <c r="Z711" s="411">
        <f t="shared" ref="Z711" si="2084">Z710</f>
        <v>0</v>
      </c>
      <c r="AA711" s="411">
        <f t="shared" ref="AA711" si="2085">AA710</f>
        <v>0</v>
      </c>
      <c r="AB711" s="411">
        <f t="shared" ref="AB711" si="2086">AB710</f>
        <v>0</v>
      </c>
      <c r="AC711" s="411">
        <f t="shared" ref="AC711" si="2087">AC710</f>
        <v>0</v>
      </c>
      <c r="AD711" s="411">
        <f t="shared" ref="AD711" si="2088">AD710</f>
        <v>0</v>
      </c>
      <c r="AE711" s="411">
        <f t="shared" ref="AE711" si="2089">AE710</f>
        <v>0</v>
      </c>
      <c r="AF711" s="411">
        <f t="shared" ref="AF711" si="2090">AF710</f>
        <v>0</v>
      </c>
      <c r="AG711" s="411">
        <f t="shared" ref="AG711" si="2091">AG710</f>
        <v>0</v>
      </c>
      <c r="AH711" s="411">
        <f t="shared" ref="AH711" si="2092">AH710</f>
        <v>0</v>
      </c>
      <c r="AI711" s="411">
        <f t="shared" ref="AI711" si="2093">AI710</f>
        <v>0</v>
      </c>
      <c r="AJ711" s="411">
        <f t="shared" ref="AJ711" si="2094">AJ710</f>
        <v>0</v>
      </c>
      <c r="AK711" s="411">
        <f t="shared" ref="AK711" si="2095">AK710</f>
        <v>0</v>
      </c>
      <c r="AL711" s="411">
        <f t="shared" ref="AL711" si="2096">AL710</f>
        <v>0</v>
      </c>
      <c r="AM711" s="306"/>
    </row>
    <row r="712" spans="1:39" outlineLevel="1">
      <c r="A712" s="532"/>
      <c r="B712" s="428"/>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outlineLevel="1">
      <c r="A713" s="532">
        <v>38</v>
      </c>
      <c r="B713" s="428" t="s">
        <v>130</v>
      </c>
      <c r="C713" s="291" t="s">
        <v>25</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426"/>
      <c r="Z713" s="410"/>
      <c r="AA713" s="410"/>
      <c r="AB713" s="410"/>
      <c r="AC713" s="410"/>
      <c r="AD713" s="410"/>
      <c r="AE713" s="410"/>
      <c r="AF713" s="415"/>
      <c r="AG713" s="415"/>
      <c r="AH713" s="415"/>
      <c r="AI713" s="415"/>
      <c r="AJ713" s="415"/>
      <c r="AK713" s="415"/>
      <c r="AL713" s="415"/>
      <c r="AM713" s="296">
        <f>SUM(Y713:AL713)</f>
        <v>0</v>
      </c>
    </row>
    <row r="714" spans="1:39" outlineLevel="1">
      <c r="A714" s="532"/>
      <c r="B714" s="294" t="s">
        <v>310</v>
      </c>
      <c r="C714" s="291" t="s">
        <v>163</v>
      </c>
      <c r="D714" s="295"/>
      <c r="E714" s="295"/>
      <c r="F714" s="295"/>
      <c r="G714" s="295"/>
      <c r="H714" s="295"/>
      <c r="I714" s="295"/>
      <c r="J714" s="295"/>
      <c r="K714" s="295"/>
      <c r="L714" s="295"/>
      <c r="M714" s="295"/>
      <c r="N714" s="295">
        <f>N713</f>
        <v>12</v>
      </c>
      <c r="O714" s="295"/>
      <c r="P714" s="295"/>
      <c r="Q714" s="295"/>
      <c r="R714" s="295"/>
      <c r="S714" s="295"/>
      <c r="T714" s="295"/>
      <c r="U714" s="295"/>
      <c r="V714" s="295"/>
      <c r="W714" s="295"/>
      <c r="X714" s="295"/>
      <c r="Y714" s="411">
        <f>Y713</f>
        <v>0</v>
      </c>
      <c r="Z714" s="411">
        <f t="shared" ref="Z714" si="2097">Z713</f>
        <v>0</v>
      </c>
      <c r="AA714" s="411">
        <f t="shared" ref="AA714" si="2098">AA713</f>
        <v>0</v>
      </c>
      <c r="AB714" s="411">
        <f t="shared" ref="AB714" si="2099">AB713</f>
        <v>0</v>
      </c>
      <c r="AC714" s="411">
        <f t="shared" ref="AC714" si="2100">AC713</f>
        <v>0</v>
      </c>
      <c r="AD714" s="411">
        <f t="shared" ref="AD714" si="2101">AD713</f>
        <v>0</v>
      </c>
      <c r="AE714" s="411">
        <f t="shared" ref="AE714" si="2102">AE713</f>
        <v>0</v>
      </c>
      <c r="AF714" s="411">
        <f t="shared" ref="AF714" si="2103">AF713</f>
        <v>0</v>
      </c>
      <c r="AG714" s="411">
        <f t="shared" ref="AG714" si="2104">AG713</f>
        <v>0</v>
      </c>
      <c r="AH714" s="411">
        <f t="shared" ref="AH714" si="2105">AH713</f>
        <v>0</v>
      </c>
      <c r="AI714" s="411">
        <f t="shared" ref="AI714" si="2106">AI713</f>
        <v>0</v>
      </c>
      <c r="AJ714" s="411">
        <f t="shared" ref="AJ714" si="2107">AJ713</f>
        <v>0</v>
      </c>
      <c r="AK714" s="411">
        <f t="shared" ref="AK714" si="2108">AK713</f>
        <v>0</v>
      </c>
      <c r="AL714" s="411">
        <f t="shared" ref="AL714" si="2109">AL713</f>
        <v>0</v>
      </c>
      <c r="AM714" s="306"/>
    </row>
    <row r="715" spans="1:39" outlineLevel="1">
      <c r="A715" s="532"/>
      <c r="B715" s="428"/>
      <c r="C715" s="291"/>
      <c r="D715" s="291"/>
      <c r="E715" s="291"/>
      <c r="F715" s="291"/>
      <c r="G715" s="291"/>
      <c r="H715" s="291"/>
      <c r="I715" s="291"/>
      <c r="J715" s="291"/>
      <c r="K715" s="291"/>
      <c r="L715" s="291"/>
      <c r="M715" s="291"/>
      <c r="N715" s="291"/>
      <c r="O715" s="291"/>
      <c r="P715" s="291"/>
      <c r="Q715" s="291"/>
      <c r="R715" s="291"/>
      <c r="S715" s="291"/>
      <c r="T715" s="291"/>
      <c r="U715" s="291"/>
      <c r="V715" s="291"/>
      <c r="W715" s="291"/>
      <c r="X715" s="291"/>
      <c r="Y715" s="412"/>
      <c r="Z715" s="425"/>
      <c r="AA715" s="425"/>
      <c r="AB715" s="425"/>
      <c r="AC715" s="425"/>
      <c r="AD715" s="425"/>
      <c r="AE715" s="425"/>
      <c r="AF715" s="425"/>
      <c r="AG715" s="425"/>
      <c r="AH715" s="425"/>
      <c r="AI715" s="425"/>
      <c r="AJ715" s="425"/>
      <c r="AK715" s="425"/>
      <c r="AL715" s="425"/>
      <c r="AM715" s="306"/>
    </row>
    <row r="716" spans="1:39" ht="30" outlineLevel="1">
      <c r="A716" s="532">
        <v>39</v>
      </c>
      <c r="B716" s="428" t="s">
        <v>131</v>
      </c>
      <c r="C716" s="291" t="s">
        <v>25</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426"/>
      <c r="Z716" s="410"/>
      <c r="AA716" s="410"/>
      <c r="AB716" s="410"/>
      <c r="AC716" s="410"/>
      <c r="AD716" s="410"/>
      <c r="AE716" s="410"/>
      <c r="AF716" s="415"/>
      <c r="AG716" s="415"/>
      <c r="AH716" s="415"/>
      <c r="AI716" s="415"/>
      <c r="AJ716" s="415"/>
      <c r="AK716" s="415"/>
      <c r="AL716" s="415"/>
      <c r="AM716" s="296">
        <f>SUM(Y716:AL716)</f>
        <v>0</v>
      </c>
    </row>
    <row r="717" spans="1:39" outlineLevel="1">
      <c r="A717" s="532"/>
      <c r="B717" s="294" t="s">
        <v>310</v>
      </c>
      <c r="C717" s="291" t="s">
        <v>163</v>
      </c>
      <c r="D717" s="295"/>
      <c r="E717" s="295"/>
      <c r="F717" s="295"/>
      <c r="G717" s="295"/>
      <c r="H717" s="295"/>
      <c r="I717" s="295"/>
      <c r="J717" s="295"/>
      <c r="K717" s="295"/>
      <c r="L717" s="295"/>
      <c r="M717" s="295"/>
      <c r="N717" s="295">
        <f>N716</f>
        <v>12</v>
      </c>
      <c r="O717" s="295"/>
      <c r="P717" s="295"/>
      <c r="Q717" s="295"/>
      <c r="R717" s="295"/>
      <c r="S717" s="295"/>
      <c r="T717" s="295"/>
      <c r="U717" s="295"/>
      <c r="V717" s="295"/>
      <c r="W717" s="295"/>
      <c r="X717" s="295"/>
      <c r="Y717" s="411">
        <f>Y716</f>
        <v>0</v>
      </c>
      <c r="Z717" s="411">
        <f t="shared" ref="Z717" si="2110">Z716</f>
        <v>0</v>
      </c>
      <c r="AA717" s="411">
        <f t="shared" ref="AA717" si="2111">AA716</f>
        <v>0</v>
      </c>
      <c r="AB717" s="411">
        <f t="shared" ref="AB717" si="2112">AB716</f>
        <v>0</v>
      </c>
      <c r="AC717" s="411">
        <f t="shared" ref="AC717" si="2113">AC716</f>
        <v>0</v>
      </c>
      <c r="AD717" s="411">
        <f t="shared" ref="AD717" si="2114">AD716</f>
        <v>0</v>
      </c>
      <c r="AE717" s="411">
        <f t="shared" ref="AE717" si="2115">AE716</f>
        <v>0</v>
      </c>
      <c r="AF717" s="411">
        <f t="shared" ref="AF717" si="2116">AF716</f>
        <v>0</v>
      </c>
      <c r="AG717" s="411">
        <f t="shared" ref="AG717" si="2117">AG716</f>
        <v>0</v>
      </c>
      <c r="AH717" s="411">
        <f t="shared" ref="AH717" si="2118">AH716</f>
        <v>0</v>
      </c>
      <c r="AI717" s="411">
        <f t="shared" ref="AI717" si="2119">AI716</f>
        <v>0</v>
      </c>
      <c r="AJ717" s="411">
        <f t="shared" ref="AJ717" si="2120">AJ716</f>
        <v>0</v>
      </c>
      <c r="AK717" s="411">
        <f t="shared" ref="AK717" si="2121">AK716</f>
        <v>0</v>
      </c>
      <c r="AL717" s="411">
        <f t="shared" ref="AL717" si="2122">AL716</f>
        <v>0</v>
      </c>
      <c r="AM717" s="306"/>
    </row>
    <row r="718" spans="1:39" outlineLevel="1">
      <c r="A718" s="532"/>
      <c r="B718" s="428"/>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t="30" outlineLevel="1">
      <c r="A719" s="532">
        <v>40</v>
      </c>
      <c r="B719" s="428" t="s">
        <v>132</v>
      </c>
      <c r="C719" s="291" t="s">
        <v>25</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outlineLevel="1">
      <c r="A720" s="532"/>
      <c r="B720" s="294" t="s">
        <v>310</v>
      </c>
      <c r="C720" s="291" t="s">
        <v>163</v>
      </c>
      <c r="D720" s="295"/>
      <c r="E720" s="295"/>
      <c r="F720" s="295"/>
      <c r="G720" s="295"/>
      <c r="H720" s="295"/>
      <c r="I720" s="295"/>
      <c r="J720" s="295"/>
      <c r="K720" s="295"/>
      <c r="L720" s="295"/>
      <c r="M720" s="295"/>
      <c r="N720" s="295">
        <f>N719</f>
        <v>12</v>
      </c>
      <c r="O720" s="295"/>
      <c r="P720" s="295"/>
      <c r="Q720" s="295"/>
      <c r="R720" s="295"/>
      <c r="S720" s="295"/>
      <c r="T720" s="295"/>
      <c r="U720" s="295"/>
      <c r="V720" s="295"/>
      <c r="W720" s="295"/>
      <c r="X720" s="295"/>
      <c r="Y720" s="411">
        <f>Y719</f>
        <v>0</v>
      </c>
      <c r="Z720" s="411">
        <f t="shared" ref="Z720" si="2123">Z719</f>
        <v>0</v>
      </c>
      <c r="AA720" s="411">
        <f t="shared" ref="AA720" si="2124">AA719</f>
        <v>0</v>
      </c>
      <c r="AB720" s="411">
        <f t="shared" ref="AB720" si="2125">AB719</f>
        <v>0</v>
      </c>
      <c r="AC720" s="411">
        <f t="shared" ref="AC720" si="2126">AC719</f>
        <v>0</v>
      </c>
      <c r="AD720" s="411">
        <f t="shared" ref="AD720" si="2127">AD719</f>
        <v>0</v>
      </c>
      <c r="AE720" s="411">
        <f t="shared" ref="AE720" si="2128">AE719</f>
        <v>0</v>
      </c>
      <c r="AF720" s="411">
        <f t="shared" ref="AF720" si="2129">AF719</f>
        <v>0</v>
      </c>
      <c r="AG720" s="411">
        <f t="shared" ref="AG720" si="2130">AG719</f>
        <v>0</v>
      </c>
      <c r="AH720" s="411">
        <f t="shared" ref="AH720" si="2131">AH719</f>
        <v>0</v>
      </c>
      <c r="AI720" s="411">
        <f t="shared" ref="AI720" si="2132">AI719</f>
        <v>0</v>
      </c>
      <c r="AJ720" s="411">
        <f t="shared" ref="AJ720" si="2133">AJ719</f>
        <v>0</v>
      </c>
      <c r="AK720" s="411">
        <f t="shared" ref="AK720" si="2134">AK719</f>
        <v>0</v>
      </c>
      <c r="AL720" s="411">
        <f t="shared" ref="AL720" si="2135">AL719</f>
        <v>0</v>
      </c>
      <c r="AM720" s="306"/>
    </row>
    <row r="721" spans="1:39" outlineLevel="1">
      <c r="A721" s="532"/>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t="45" outlineLevel="1">
      <c r="A722" s="532">
        <v>41</v>
      </c>
      <c r="B722" s="428" t="s">
        <v>133</v>
      </c>
      <c r="C722" s="291"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outlineLevel="1">
      <c r="A723" s="532"/>
      <c r="B723" s="294" t="s">
        <v>310</v>
      </c>
      <c r="C723" s="291"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1">
        <f>Y722</f>
        <v>0</v>
      </c>
      <c r="Z723" s="411">
        <f t="shared" ref="Z723" si="2136">Z722</f>
        <v>0</v>
      </c>
      <c r="AA723" s="411">
        <f t="shared" ref="AA723" si="2137">AA722</f>
        <v>0</v>
      </c>
      <c r="AB723" s="411">
        <f t="shared" ref="AB723" si="2138">AB722</f>
        <v>0</v>
      </c>
      <c r="AC723" s="411">
        <f t="shared" ref="AC723" si="2139">AC722</f>
        <v>0</v>
      </c>
      <c r="AD723" s="411">
        <f t="shared" ref="AD723" si="2140">AD722</f>
        <v>0</v>
      </c>
      <c r="AE723" s="411">
        <f t="shared" ref="AE723" si="2141">AE722</f>
        <v>0</v>
      </c>
      <c r="AF723" s="411">
        <f t="shared" ref="AF723" si="2142">AF722</f>
        <v>0</v>
      </c>
      <c r="AG723" s="411">
        <f t="shared" ref="AG723" si="2143">AG722</f>
        <v>0</v>
      </c>
      <c r="AH723" s="411">
        <f t="shared" ref="AH723" si="2144">AH722</f>
        <v>0</v>
      </c>
      <c r="AI723" s="411">
        <f t="shared" ref="AI723" si="2145">AI722</f>
        <v>0</v>
      </c>
      <c r="AJ723" s="411">
        <f t="shared" ref="AJ723" si="2146">AJ722</f>
        <v>0</v>
      </c>
      <c r="AK723" s="411">
        <f t="shared" ref="AK723" si="2147">AK722</f>
        <v>0</v>
      </c>
      <c r="AL723" s="411">
        <f t="shared" ref="AL723" si="2148">AL722</f>
        <v>0</v>
      </c>
      <c r="AM723" s="306"/>
    </row>
    <row r="724" spans="1:39" outlineLevel="1">
      <c r="A724" s="532"/>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t="45" outlineLevel="1">
      <c r="A725" s="532">
        <v>42</v>
      </c>
      <c r="B725" s="428" t="s">
        <v>134</v>
      </c>
      <c r="C725" s="291" t="s">
        <v>25</v>
      </c>
      <c r="D725" s="295"/>
      <c r="E725" s="295"/>
      <c r="F725" s="295"/>
      <c r="G725" s="295"/>
      <c r="H725" s="295"/>
      <c r="I725" s="295"/>
      <c r="J725" s="295"/>
      <c r="K725" s="295"/>
      <c r="L725" s="295"/>
      <c r="M725" s="295"/>
      <c r="N725" s="291"/>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outlineLevel="1">
      <c r="A726" s="532"/>
      <c r="B726" s="294" t="s">
        <v>310</v>
      </c>
      <c r="C726" s="291" t="s">
        <v>163</v>
      </c>
      <c r="D726" s="295"/>
      <c r="E726" s="295"/>
      <c r="F726" s="295"/>
      <c r="G726" s="295"/>
      <c r="H726" s="295"/>
      <c r="I726" s="295"/>
      <c r="J726" s="295"/>
      <c r="K726" s="295"/>
      <c r="L726" s="295"/>
      <c r="M726" s="295"/>
      <c r="N726" s="468"/>
      <c r="O726" s="295"/>
      <c r="P726" s="295"/>
      <c r="Q726" s="295"/>
      <c r="R726" s="295"/>
      <c r="S726" s="295"/>
      <c r="T726" s="295"/>
      <c r="U726" s="295"/>
      <c r="V726" s="295"/>
      <c r="W726" s="295"/>
      <c r="X726" s="295"/>
      <c r="Y726" s="411">
        <f>Y725</f>
        <v>0</v>
      </c>
      <c r="Z726" s="411">
        <f t="shared" ref="Z726" si="2149">Z725</f>
        <v>0</v>
      </c>
      <c r="AA726" s="411">
        <f t="shared" ref="AA726" si="2150">AA725</f>
        <v>0</v>
      </c>
      <c r="AB726" s="411">
        <f t="shared" ref="AB726" si="2151">AB725</f>
        <v>0</v>
      </c>
      <c r="AC726" s="411">
        <f t="shared" ref="AC726" si="2152">AC725</f>
        <v>0</v>
      </c>
      <c r="AD726" s="411">
        <f t="shared" ref="AD726" si="2153">AD725</f>
        <v>0</v>
      </c>
      <c r="AE726" s="411">
        <f t="shared" ref="AE726" si="2154">AE725</f>
        <v>0</v>
      </c>
      <c r="AF726" s="411">
        <f t="shared" ref="AF726" si="2155">AF725</f>
        <v>0</v>
      </c>
      <c r="AG726" s="411">
        <f t="shared" ref="AG726" si="2156">AG725</f>
        <v>0</v>
      </c>
      <c r="AH726" s="411">
        <f t="shared" ref="AH726" si="2157">AH725</f>
        <v>0</v>
      </c>
      <c r="AI726" s="411">
        <f t="shared" ref="AI726" si="2158">AI725</f>
        <v>0</v>
      </c>
      <c r="AJ726" s="411">
        <f t="shared" ref="AJ726" si="2159">AJ725</f>
        <v>0</v>
      </c>
      <c r="AK726" s="411">
        <f t="shared" ref="AK726" si="2160">AK725</f>
        <v>0</v>
      </c>
      <c r="AL726" s="411">
        <f t="shared" ref="AL726" si="2161">AL725</f>
        <v>0</v>
      </c>
      <c r="AM726" s="306"/>
    </row>
    <row r="727" spans="1:39" outlineLevel="1">
      <c r="A727" s="532"/>
      <c r="B727" s="428"/>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30" outlineLevel="1">
      <c r="A728" s="532">
        <v>43</v>
      </c>
      <c r="B728" s="428" t="s">
        <v>135</v>
      </c>
      <c r="C728" s="291"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6"/>
      <c r="Z728" s="410"/>
      <c r="AA728" s="410"/>
      <c r="AB728" s="410"/>
      <c r="AC728" s="410"/>
      <c r="AD728" s="410"/>
      <c r="AE728" s="410"/>
      <c r="AF728" s="415"/>
      <c r="AG728" s="415"/>
      <c r="AH728" s="415"/>
      <c r="AI728" s="415"/>
      <c r="AJ728" s="415"/>
      <c r="AK728" s="415"/>
      <c r="AL728" s="415"/>
      <c r="AM728" s="296">
        <f>SUM(Y728:AL728)</f>
        <v>0</v>
      </c>
    </row>
    <row r="729" spans="1:39" outlineLevel="1">
      <c r="A729" s="532"/>
      <c r="B729" s="294" t="s">
        <v>310</v>
      </c>
      <c r="C729" s="291"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1">
        <f>Y728</f>
        <v>0</v>
      </c>
      <c r="Z729" s="411">
        <f t="shared" ref="Z729" si="2162">Z728</f>
        <v>0</v>
      </c>
      <c r="AA729" s="411">
        <f t="shared" ref="AA729" si="2163">AA728</f>
        <v>0</v>
      </c>
      <c r="AB729" s="411">
        <f t="shared" ref="AB729" si="2164">AB728</f>
        <v>0</v>
      </c>
      <c r="AC729" s="411">
        <f t="shared" ref="AC729" si="2165">AC728</f>
        <v>0</v>
      </c>
      <c r="AD729" s="411">
        <f t="shared" ref="AD729" si="2166">AD728</f>
        <v>0</v>
      </c>
      <c r="AE729" s="411">
        <f t="shared" ref="AE729" si="2167">AE728</f>
        <v>0</v>
      </c>
      <c r="AF729" s="411">
        <f t="shared" ref="AF729" si="2168">AF728</f>
        <v>0</v>
      </c>
      <c r="AG729" s="411">
        <f t="shared" ref="AG729" si="2169">AG728</f>
        <v>0</v>
      </c>
      <c r="AH729" s="411">
        <f t="shared" ref="AH729" si="2170">AH728</f>
        <v>0</v>
      </c>
      <c r="AI729" s="411">
        <f t="shared" ref="AI729" si="2171">AI728</f>
        <v>0</v>
      </c>
      <c r="AJ729" s="411">
        <f t="shared" ref="AJ729" si="2172">AJ728</f>
        <v>0</v>
      </c>
      <c r="AK729" s="411">
        <f t="shared" ref="AK729" si="2173">AK728</f>
        <v>0</v>
      </c>
      <c r="AL729" s="411">
        <f t="shared" ref="AL729" si="2174">AL728</f>
        <v>0</v>
      </c>
      <c r="AM729" s="306"/>
    </row>
    <row r="730" spans="1:39" outlineLevel="1">
      <c r="A730" s="532"/>
      <c r="B730" s="428"/>
      <c r="C730" s="291"/>
      <c r="D730" s="291"/>
      <c r="E730" s="291"/>
      <c r="F730" s="291"/>
      <c r="G730" s="291"/>
      <c r="H730" s="291"/>
      <c r="I730" s="291"/>
      <c r="J730" s="291"/>
      <c r="K730" s="291"/>
      <c r="L730" s="291"/>
      <c r="M730" s="291"/>
      <c r="N730" s="291"/>
      <c r="O730" s="291"/>
      <c r="P730" s="291"/>
      <c r="Q730" s="291"/>
      <c r="R730" s="291"/>
      <c r="S730" s="291"/>
      <c r="T730" s="291"/>
      <c r="U730" s="291"/>
      <c r="V730" s="291"/>
      <c r="W730" s="291"/>
      <c r="X730" s="291"/>
      <c r="Y730" s="412"/>
      <c r="Z730" s="425"/>
      <c r="AA730" s="425"/>
      <c r="AB730" s="425"/>
      <c r="AC730" s="425"/>
      <c r="AD730" s="425"/>
      <c r="AE730" s="425"/>
      <c r="AF730" s="425"/>
      <c r="AG730" s="425"/>
      <c r="AH730" s="425"/>
      <c r="AI730" s="425"/>
      <c r="AJ730" s="425"/>
      <c r="AK730" s="425"/>
      <c r="AL730" s="425"/>
      <c r="AM730" s="306"/>
    </row>
    <row r="731" spans="1:39" ht="45" outlineLevel="1">
      <c r="A731" s="532">
        <v>44</v>
      </c>
      <c r="B731" s="428" t="s">
        <v>136</v>
      </c>
      <c r="C731" s="291"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6"/>
      <c r="Z731" s="410"/>
      <c r="AA731" s="410"/>
      <c r="AB731" s="410"/>
      <c r="AC731" s="410"/>
      <c r="AD731" s="410"/>
      <c r="AE731" s="410"/>
      <c r="AF731" s="415"/>
      <c r="AG731" s="415"/>
      <c r="AH731" s="415"/>
      <c r="AI731" s="415"/>
      <c r="AJ731" s="415"/>
      <c r="AK731" s="415"/>
      <c r="AL731" s="415"/>
      <c r="AM731" s="296">
        <f>SUM(Y731:AL731)</f>
        <v>0</v>
      </c>
    </row>
    <row r="732" spans="1:39" outlineLevel="1">
      <c r="A732" s="532"/>
      <c r="B732" s="294" t="s">
        <v>310</v>
      </c>
      <c r="C732" s="291"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1">
        <f>Y731</f>
        <v>0</v>
      </c>
      <c r="Z732" s="411">
        <f t="shared" ref="Z732" si="2175">Z731</f>
        <v>0</v>
      </c>
      <c r="AA732" s="411">
        <f t="shared" ref="AA732" si="2176">AA731</f>
        <v>0</v>
      </c>
      <c r="AB732" s="411">
        <f t="shared" ref="AB732" si="2177">AB731</f>
        <v>0</v>
      </c>
      <c r="AC732" s="411">
        <f t="shared" ref="AC732" si="2178">AC731</f>
        <v>0</v>
      </c>
      <c r="AD732" s="411">
        <f t="shared" ref="AD732" si="2179">AD731</f>
        <v>0</v>
      </c>
      <c r="AE732" s="411">
        <f t="shared" ref="AE732" si="2180">AE731</f>
        <v>0</v>
      </c>
      <c r="AF732" s="411">
        <f t="shared" ref="AF732" si="2181">AF731</f>
        <v>0</v>
      </c>
      <c r="AG732" s="411">
        <f t="shared" ref="AG732" si="2182">AG731</f>
        <v>0</v>
      </c>
      <c r="AH732" s="411">
        <f t="shared" ref="AH732" si="2183">AH731</f>
        <v>0</v>
      </c>
      <c r="AI732" s="411">
        <f t="shared" ref="AI732" si="2184">AI731</f>
        <v>0</v>
      </c>
      <c r="AJ732" s="411">
        <f t="shared" ref="AJ732" si="2185">AJ731</f>
        <v>0</v>
      </c>
      <c r="AK732" s="411">
        <f t="shared" ref="AK732" si="2186">AK731</f>
        <v>0</v>
      </c>
      <c r="AL732" s="411">
        <f t="shared" ref="AL732" si="2187">AL731</f>
        <v>0</v>
      </c>
      <c r="AM732" s="306"/>
    </row>
    <row r="733" spans="1:39" outlineLevel="1">
      <c r="A733" s="532"/>
      <c r="B733" s="428"/>
      <c r="C733" s="291"/>
      <c r="D733" s="291"/>
      <c r="E733" s="291"/>
      <c r="F733" s="291"/>
      <c r="G733" s="291"/>
      <c r="H733" s="291"/>
      <c r="I733" s="291"/>
      <c r="J733" s="291"/>
      <c r="K733" s="291"/>
      <c r="L733" s="291"/>
      <c r="M733" s="291"/>
      <c r="N733" s="291"/>
      <c r="O733" s="291"/>
      <c r="P733" s="291"/>
      <c r="Q733" s="291"/>
      <c r="R733" s="291"/>
      <c r="S733" s="291"/>
      <c r="T733" s="291"/>
      <c r="U733" s="291"/>
      <c r="V733" s="291"/>
      <c r="W733" s="291"/>
      <c r="X733" s="291"/>
      <c r="Y733" s="412"/>
      <c r="Z733" s="425"/>
      <c r="AA733" s="425"/>
      <c r="AB733" s="425"/>
      <c r="AC733" s="425"/>
      <c r="AD733" s="425"/>
      <c r="AE733" s="425"/>
      <c r="AF733" s="425"/>
      <c r="AG733" s="425"/>
      <c r="AH733" s="425"/>
      <c r="AI733" s="425"/>
      <c r="AJ733" s="425"/>
      <c r="AK733" s="425"/>
      <c r="AL733" s="425"/>
      <c r="AM733" s="306"/>
    </row>
    <row r="734" spans="1:39" ht="30" outlineLevel="1">
      <c r="A734" s="532">
        <v>45</v>
      </c>
      <c r="B734" s="428" t="s">
        <v>137</v>
      </c>
      <c r="C734" s="291"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6"/>
      <c r="Z734" s="410"/>
      <c r="AA734" s="410"/>
      <c r="AB734" s="410"/>
      <c r="AC734" s="410"/>
      <c r="AD734" s="410"/>
      <c r="AE734" s="410"/>
      <c r="AF734" s="415"/>
      <c r="AG734" s="415"/>
      <c r="AH734" s="415"/>
      <c r="AI734" s="415"/>
      <c r="AJ734" s="415"/>
      <c r="AK734" s="415"/>
      <c r="AL734" s="415"/>
      <c r="AM734" s="296">
        <f>SUM(Y734:AL734)</f>
        <v>0</v>
      </c>
    </row>
    <row r="735" spans="1:39" outlineLevel="1">
      <c r="A735" s="532"/>
      <c r="B735" s="294" t="s">
        <v>310</v>
      </c>
      <c r="C735" s="291"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1">
        <f>Y734</f>
        <v>0</v>
      </c>
      <c r="Z735" s="411">
        <f t="shared" ref="Z735" si="2188">Z734</f>
        <v>0</v>
      </c>
      <c r="AA735" s="411">
        <f t="shared" ref="AA735" si="2189">AA734</f>
        <v>0</v>
      </c>
      <c r="AB735" s="411">
        <f t="shared" ref="AB735" si="2190">AB734</f>
        <v>0</v>
      </c>
      <c r="AC735" s="411">
        <f t="shared" ref="AC735" si="2191">AC734</f>
        <v>0</v>
      </c>
      <c r="AD735" s="411">
        <f t="shared" ref="AD735" si="2192">AD734</f>
        <v>0</v>
      </c>
      <c r="AE735" s="411">
        <f t="shared" ref="AE735" si="2193">AE734</f>
        <v>0</v>
      </c>
      <c r="AF735" s="411">
        <f t="shared" ref="AF735" si="2194">AF734</f>
        <v>0</v>
      </c>
      <c r="AG735" s="411">
        <f t="shared" ref="AG735" si="2195">AG734</f>
        <v>0</v>
      </c>
      <c r="AH735" s="411">
        <f t="shared" ref="AH735" si="2196">AH734</f>
        <v>0</v>
      </c>
      <c r="AI735" s="411">
        <f t="shared" ref="AI735" si="2197">AI734</f>
        <v>0</v>
      </c>
      <c r="AJ735" s="411">
        <f t="shared" ref="AJ735" si="2198">AJ734</f>
        <v>0</v>
      </c>
      <c r="AK735" s="411">
        <f t="shared" ref="AK735" si="2199">AK734</f>
        <v>0</v>
      </c>
      <c r="AL735" s="411">
        <f t="shared" ref="AL735" si="2200">AL734</f>
        <v>0</v>
      </c>
      <c r="AM735" s="306"/>
    </row>
    <row r="736" spans="1:39" outlineLevel="1">
      <c r="A736" s="532"/>
      <c r="B736" s="428"/>
      <c r="C736" s="291"/>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25"/>
      <c r="AA736" s="425"/>
      <c r="AB736" s="425"/>
      <c r="AC736" s="425"/>
      <c r="AD736" s="425"/>
      <c r="AE736" s="425"/>
      <c r="AF736" s="425"/>
      <c r="AG736" s="425"/>
      <c r="AH736" s="425"/>
      <c r="AI736" s="425"/>
      <c r="AJ736" s="425"/>
      <c r="AK736" s="425"/>
      <c r="AL736" s="425"/>
      <c r="AM736" s="306"/>
    </row>
    <row r="737" spans="1:40" ht="30" outlineLevel="1">
      <c r="A737" s="532">
        <v>46</v>
      </c>
      <c r="B737" s="428" t="s">
        <v>138</v>
      </c>
      <c r="C737" s="291"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6"/>
      <c r="Z737" s="410"/>
      <c r="AA737" s="410"/>
      <c r="AB737" s="410"/>
      <c r="AC737" s="410"/>
      <c r="AD737" s="410"/>
      <c r="AE737" s="410"/>
      <c r="AF737" s="415"/>
      <c r="AG737" s="415"/>
      <c r="AH737" s="415"/>
      <c r="AI737" s="415"/>
      <c r="AJ737" s="415"/>
      <c r="AK737" s="415"/>
      <c r="AL737" s="415"/>
      <c r="AM737" s="296">
        <f>SUM(Y737:AL737)</f>
        <v>0</v>
      </c>
    </row>
    <row r="738" spans="1:40" outlineLevel="1">
      <c r="A738" s="532"/>
      <c r="B738" s="294" t="s">
        <v>310</v>
      </c>
      <c r="C738" s="291"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1">
        <f>Y737</f>
        <v>0</v>
      </c>
      <c r="Z738" s="411">
        <f t="shared" ref="Z738" si="2201">Z737</f>
        <v>0</v>
      </c>
      <c r="AA738" s="411">
        <f t="shared" ref="AA738" si="2202">AA737</f>
        <v>0</v>
      </c>
      <c r="AB738" s="411">
        <f t="shared" ref="AB738" si="2203">AB737</f>
        <v>0</v>
      </c>
      <c r="AC738" s="411">
        <f t="shared" ref="AC738" si="2204">AC737</f>
        <v>0</v>
      </c>
      <c r="AD738" s="411">
        <f t="shared" ref="AD738" si="2205">AD737</f>
        <v>0</v>
      </c>
      <c r="AE738" s="411">
        <f t="shared" ref="AE738" si="2206">AE737</f>
        <v>0</v>
      </c>
      <c r="AF738" s="411">
        <f t="shared" ref="AF738" si="2207">AF737</f>
        <v>0</v>
      </c>
      <c r="AG738" s="411">
        <f t="shared" ref="AG738" si="2208">AG737</f>
        <v>0</v>
      </c>
      <c r="AH738" s="411">
        <f t="shared" ref="AH738" si="2209">AH737</f>
        <v>0</v>
      </c>
      <c r="AI738" s="411">
        <f t="shared" ref="AI738" si="2210">AI737</f>
        <v>0</v>
      </c>
      <c r="AJ738" s="411">
        <f t="shared" ref="AJ738" si="2211">AJ737</f>
        <v>0</v>
      </c>
      <c r="AK738" s="411">
        <f t="shared" ref="AK738" si="2212">AK737</f>
        <v>0</v>
      </c>
      <c r="AL738" s="411">
        <f t="shared" ref="AL738" si="2213">AL737</f>
        <v>0</v>
      </c>
      <c r="AM738" s="306"/>
    </row>
    <row r="739" spans="1:40" outlineLevel="1">
      <c r="A739" s="532"/>
      <c r="B739" s="428"/>
      <c r="C739" s="291"/>
      <c r="D739" s="291"/>
      <c r="E739" s="291"/>
      <c r="F739" s="291"/>
      <c r="G739" s="291"/>
      <c r="H739" s="291"/>
      <c r="I739" s="291"/>
      <c r="J739" s="291"/>
      <c r="K739" s="291"/>
      <c r="L739" s="291"/>
      <c r="M739" s="291"/>
      <c r="N739" s="291"/>
      <c r="O739" s="291"/>
      <c r="P739" s="291"/>
      <c r="Q739" s="291"/>
      <c r="R739" s="291"/>
      <c r="S739" s="291"/>
      <c r="T739" s="291"/>
      <c r="U739" s="291"/>
      <c r="V739" s="291"/>
      <c r="W739" s="291"/>
      <c r="X739" s="291"/>
      <c r="Y739" s="412"/>
      <c r="Z739" s="425"/>
      <c r="AA739" s="425"/>
      <c r="AB739" s="425"/>
      <c r="AC739" s="425"/>
      <c r="AD739" s="425"/>
      <c r="AE739" s="425"/>
      <c r="AF739" s="425"/>
      <c r="AG739" s="425"/>
      <c r="AH739" s="425"/>
      <c r="AI739" s="425"/>
      <c r="AJ739" s="425"/>
      <c r="AK739" s="425"/>
      <c r="AL739" s="425"/>
      <c r="AM739" s="306"/>
    </row>
    <row r="740" spans="1:40" ht="30" outlineLevel="1">
      <c r="A740" s="532">
        <v>47</v>
      </c>
      <c r="B740" s="428" t="s">
        <v>139</v>
      </c>
      <c r="C740" s="291" t="s">
        <v>25</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426"/>
      <c r="Z740" s="410"/>
      <c r="AA740" s="410"/>
      <c r="AB740" s="410"/>
      <c r="AC740" s="410"/>
      <c r="AD740" s="410"/>
      <c r="AE740" s="410"/>
      <c r="AF740" s="415"/>
      <c r="AG740" s="415"/>
      <c r="AH740" s="415"/>
      <c r="AI740" s="415"/>
      <c r="AJ740" s="415"/>
      <c r="AK740" s="415"/>
      <c r="AL740" s="415"/>
      <c r="AM740" s="296">
        <f>SUM(Y740:AL740)</f>
        <v>0</v>
      </c>
    </row>
    <row r="741" spans="1:40" outlineLevel="1">
      <c r="A741" s="532"/>
      <c r="B741" s="294" t="s">
        <v>310</v>
      </c>
      <c r="C741" s="291" t="s">
        <v>163</v>
      </c>
      <c r="D741" s="295"/>
      <c r="E741" s="295"/>
      <c r="F741" s="295"/>
      <c r="G741" s="295"/>
      <c r="H741" s="295"/>
      <c r="I741" s="295"/>
      <c r="J741" s="295"/>
      <c r="K741" s="295"/>
      <c r="L741" s="295"/>
      <c r="M741" s="295"/>
      <c r="N741" s="295">
        <f>N740</f>
        <v>12</v>
      </c>
      <c r="O741" s="295"/>
      <c r="P741" s="295"/>
      <c r="Q741" s="295"/>
      <c r="R741" s="295"/>
      <c r="S741" s="295"/>
      <c r="T741" s="295"/>
      <c r="U741" s="295"/>
      <c r="V741" s="295"/>
      <c r="W741" s="295"/>
      <c r="X741" s="295"/>
      <c r="Y741" s="411">
        <f>Y740</f>
        <v>0</v>
      </c>
      <c r="Z741" s="411">
        <f t="shared" ref="Z741" si="2214">Z740</f>
        <v>0</v>
      </c>
      <c r="AA741" s="411">
        <f t="shared" ref="AA741" si="2215">AA740</f>
        <v>0</v>
      </c>
      <c r="AB741" s="411">
        <f t="shared" ref="AB741" si="2216">AB740</f>
        <v>0</v>
      </c>
      <c r="AC741" s="411">
        <f t="shared" ref="AC741" si="2217">AC740</f>
        <v>0</v>
      </c>
      <c r="AD741" s="411">
        <f t="shared" ref="AD741" si="2218">AD740</f>
        <v>0</v>
      </c>
      <c r="AE741" s="411">
        <f t="shared" ref="AE741" si="2219">AE740</f>
        <v>0</v>
      </c>
      <c r="AF741" s="411">
        <f t="shared" ref="AF741" si="2220">AF740</f>
        <v>0</v>
      </c>
      <c r="AG741" s="411">
        <f t="shared" ref="AG741" si="2221">AG740</f>
        <v>0</v>
      </c>
      <c r="AH741" s="411">
        <f t="shared" ref="AH741" si="2222">AH740</f>
        <v>0</v>
      </c>
      <c r="AI741" s="411">
        <f t="shared" ref="AI741" si="2223">AI740</f>
        <v>0</v>
      </c>
      <c r="AJ741" s="411">
        <f t="shared" ref="AJ741" si="2224">AJ740</f>
        <v>0</v>
      </c>
      <c r="AK741" s="411">
        <f t="shared" ref="AK741" si="2225">AK740</f>
        <v>0</v>
      </c>
      <c r="AL741" s="411">
        <f t="shared" ref="AL741" si="2226">AL740</f>
        <v>0</v>
      </c>
      <c r="AM741" s="306"/>
    </row>
    <row r="742" spans="1:40" outlineLevel="1">
      <c r="A742" s="532"/>
      <c r="B742" s="428"/>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12"/>
      <c r="Z742" s="425"/>
      <c r="AA742" s="425"/>
      <c r="AB742" s="425"/>
      <c r="AC742" s="425"/>
      <c r="AD742" s="425"/>
      <c r="AE742" s="425"/>
      <c r="AF742" s="425"/>
      <c r="AG742" s="425"/>
      <c r="AH742" s="425"/>
      <c r="AI742" s="425"/>
      <c r="AJ742" s="425"/>
      <c r="AK742" s="425"/>
      <c r="AL742" s="425"/>
      <c r="AM742" s="306"/>
    </row>
    <row r="743" spans="1:40" ht="45" outlineLevel="1">
      <c r="A743" s="532">
        <v>48</v>
      </c>
      <c r="B743" s="428" t="s">
        <v>140</v>
      </c>
      <c r="C743" s="291"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6"/>
      <c r="Z743" s="410"/>
      <c r="AA743" s="410"/>
      <c r="AB743" s="410"/>
      <c r="AC743" s="410"/>
      <c r="AD743" s="410"/>
      <c r="AE743" s="410"/>
      <c r="AF743" s="415"/>
      <c r="AG743" s="415"/>
      <c r="AH743" s="415"/>
      <c r="AI743" s="415"/>
      <c r="AJ743" s="415"/>
      <c r="AK743" s="415"/>
      <c r="AL743" s="415"/>
      <c r="AM743" s="296">
        <f>SUM(Y743:AL743)</f>
        <v>0</v>
      </c>
    </row>
    <row r="744" spans="1:40" outlineLevel="1">
      <c r="A744" s="532"/>
      <c r="B744" s="294" t="s">
        <v>310</v>
      </c>
      <c r="C744" s="291"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1">
        <f>Y743</f>
        <v>0</v>
      </c>
      <c r="Z744" s="411">
        <f t="shared" ref="Z744" si="2227">Z743</f>
        <v>0</v>
      </c>
      <c r="AA744" s="411">
        <f t="shared" ref="AA744" si="2228">AA743</f>
        <v>0</v>
      </c>
      <c r="AB744" s="411">
        <f t="shared" ref="AB744" si="2229">AB743</f>
        <v>0</v>
      </c>
      <c r="AC744" s="411">
        <f t="shared" ref="AC744" si="2230">AC743</f>
        <v>0</v>
      </c>
      <c r="AD744" s="411">
        <f t="shared" ref="AD744" si="2231">AD743</f>
        <v>0</v>
      </c>
      <c r="AE744" s="411">
        <f t="shared" ref="AE744" si="2232">AE743</f>
        <v>0</v>
      </c>
      <c r="AF744" s="411">
        <f t="shared" ref="AF744" si="2233">AF743</f>
        <v>0</v>
      </c>
      <c r="AG744" s="411">
        <f t="shared" ref="AG744" si="2234">AG743</f>
        <v>0</v>
      </c>
      <c r="AH744" s="411">
        <f t="shared" ref="AH744" si="2235">AH743</f>
        <v>0</v>
      </c>
      <c r="AI744" s="411">
        <f t="shared" ref="AI744" si="2236">AI743</f>
        <v>0</v>
      </c>
      <c r="AJ744" s="411">
        <f t="shared" ref="AJ744" si="2237">AJ743</f>
        <v>0</v>
      </c>
      <c r="AK744" s="411">
        <f t="shared" ref="AK744" si="2238">AK743</f>
        <v>0</v>
      </c>
      <c r="AL744" s="411">
        <f t="shared" ref="AL744" si="2239">AL743</f>
        <v>0</v>
      </c>
      <c r="AM744" s="306"/>
    </row>
    <row r="745" spans="1:40" outlineLevel="1">
      <c r="A745" s="532"/>
      <c r="B745" s="428"/>
      <c r="C745" s="291"/>
      <c r="D745" s="291"/>
      <c r="E745" s="291"/>
      <c r="F745" s="291"/>
      <c r="G745" s="291"/>
      <c r="H745" s="291"/>
      <c r="I745" s="291"/>
      <c r="J745" s="291"/>
      <c r="K745" s="291"/>
      <c r="L745" s="291"/>
      <c r="M745" s="291"/>
      <c r="N745" s="291"/>
      <c r="O745" s="291"/>
      <c r="P745" s="291"/>
      <c r="Q745" s="291"/>
      <c r="R745" s="291"/>
      <c r="S745" s="291"/>
      <c r="T745" s="291"/>
      <c r="U745" s="291"/>
      <c r="V745" s="291"/>
      <c r="W745" s="291"/>
      <c r="X745" s="291"/>
      <c r="Y745" s="412"/>
      <c r="Z745" s="425"/>
      <c r="AA745" s="425"/>
      <c r="AB745" s="425"/>
      <c r="AC745" s="425"/>
      <c r="AD745" s="425"/>
      <c r="AE745" s="425"/>
      <c r="AF745" s="425"/>
      <c r="AG745" s="425"/>
      <c r="AH745" s="425"/>
      <c r="AI745" s="425"/>
      <c r="AJ745" s="425"/>
      <c r="AK745" s="425"/>
      <c r="AL745" s="425"/>
      <c r="AM745" s="306"/>
    </row>
    <row r="746" spans="1:40" ht="30" outlineLevel="1">
      <c r="A746" s="532">
        <v>49</v>
      </c>
      <c r="B746" s="428" t="s">
        <v>141</v>
      </c>
      <c r="C746" s="291"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6"/>
      <c r="Z746" s="410"/>
      <c r="AA746" s="410"/>
      <c r="AB746" s="410"/>
      <c r="AC746" s="410"/>
      <c r="AD746" s="410"/>
      <c r="AE746" s="410"/>
      <c r="AF746" s="415"/>
      <c r="AG746" s="415"/>
      <c r="AH746" s="415"/>
      <c r="AI746" s="415"/>
      <c r="AJ746" s="415"/>
      <c r="AK746" s="415"/>
      <c r="AL746" s="415"/>
      <c r="AM746" s="296">
        <f>SUM(Y746:AL746)</f>
        <v>0</v>
      </c>
    </row>
    <row r="747" spans="1:40" outlineLevel="1">
      <c r="A747" s="532"/>
      <c r="B747" s="294" t="s">
        <v>310</v>
      </c>
      <c r="C747" s="291"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1">
        <f>Y746</f>
        <v>0</v>
      </c>
      <c r="Z747" s="411">
        <f t="shared" ref="Z747" si="2240">Z746</f>
        <v>0</v>
      </c>
      <c r="AA747" s="411">
        <f t="shared" ref="AA747" si="2241">AA746</f>
        <v>0</v>
      </c>
      <c r="AB747" s="411">
        <f t="shared" ref="AB747" si="2242">AB746</f>
        <v>0</v>
      </c>
      <c r="AC747" s="411">
        <f t="shared" ref="AC747" si="2243">AC746</f>
        <v>0</v>
      </c>
      <c r="AD747" s="411">
        <f t="shared" ref="AD747" si="2244">AD746</f>
        <v>0</v>
      </c>
      <c r="AE747" s="411">
        <f t="shared" ref="AE747" si="2245">AE746</f>
        <v>0</v>
      </c>
      <c r="AF747" s="411">
        <f t="shared" ref="AF747" si="2246">AF746</f>
        <v>0</v>
      </c>
      <c r="AG747" s="411">
        <f t="shared" ref="AG747" si="2247">AG746</f>
        <v>0</v>
      </c>
      <c r="AH747" s="411">
        <f t="shared" ref="AH747" si="2248">AH746</f>
        <v>0</v>
      </c>
      <c r="AI747" s="411">
        <f t="shared" ref="AI747" si="2249">AI746</f>
        <v>0</v>
      </c>
      <c r="AJ747" s="411">
        <f t="shared" ref="AJ747" si="2250">AJ746</f>
        <v>0</v>
      </c>
      <c r="AK747" s="411">
        <f t="shared" ref="AK747" si="2251">AK746</f>
        <v>0</v>
      </c>
      <c r="AL747" s="411">
        <f t="shared" ref="AL747" si="2252">AL746</f>
        <v>0</v>
      </c>
      <c r="AM747" s="306"/>
    </row>
    <row r="748" spans="1:40" outlineLevel="1">
      <c r="A748" s="532"/>
      <c r="B748" s="294"/>
      <c r="C748" s="305"/>
      <c r="D748" s="291"/>
      <c r="E748" s="291"/>
      <c r="F748" s="291"/>
      <c r="G748" s="291"/>
      <c r="H748" s="291"/>
      <c r="I748" s="291"/>
      <c r="J748" s="291"/>
      <c r="K748" s="291"/>
      <c r="L748" s="291"/>
      <c r="M748" s="291"/>
      <c r="N748" s="291"/>
      <c r="O748" s="291"/>
      <c r="P748" s="291"/>
      <c r="Q748" s="291"/>
      <c r="R748" s="291"/>
      <c r="S748" s="291"/>
      <c r="T748" s="291"/>
      <c r="U748" s="291"/>
      <c r="V748" s="291"/>
      <c r="W748" s="291"/>
      <c r="X748" s="291"/>
      <c r="Y748" s="412"/>
      <c r="Z748" s="412"/>
      <c r="AA748" s="412"/>
      <c r="AB748" s="412"/>
      <c r="AC748" s="412"/>
      <c r="AD748" s="412"/>
      <c r="AE748" s="412"/>
      <c r="AF748" s="412"/>
      <c r="AG748" s="412"/>
      <c r="AH748" s="412"/>
      <c r="AI748" s="412"/>
      <c r="AJ748" s="412"/>
      <c r="AK748" s="412"/>
      <c r="AL748" s="412"/>
      <c r="AM748" s="306"/>
    </row>
    <row r="749" spans="1:40" ht="15.75">
      <c r="B749" s="327" t="s">
        <v>311</v>
      </c>
      <c r="C749" s="329"/>
      <c r="D749" s="329">
        <f>SUM(D592:D747)</f>
        <v>8444324.9100502525</v>
      </c>
      <c r="E749" s="329"/>
      <c r="F749" s="329"/>
      <c r="G749" s="329"/>
      <c r="H749" s="329"/>
      <c r="I749" s="329"/>
      <c r="J749" s="329"/>
      <c r="K749" s="329"/>
      <c r="L749" s="329"/>
      <c r="M749" s="329"/>
      <c r="N749" s="329"/>
      <c r="O749" s="329">
        <f>SUM(O592:O747)</f>
        <v>1190.8773973782368</v>
      </c>
      <c r="P749" s="329"/>
      <c r="Q749" s="329"/>
      <c r="R749" s="329"/>
      <c r="S749" s="329"/>
      <c r="T749" s="329"/>
      <c r="U749" s="329"/>
      <c r="V749" s="329"/>
      <c r="W749" s="329"/>
      <c r="X749" s="329"/>
      <c r="Y749" s="329">
        <f>IF(Y590="kWh",SUMPRODUCT(D592:D747,Y592:Y747))</f>
        <v>1919407.8132675386</v>
      </c>
      <c r="Z749" s="329">
        <f>IF(Z590="kWh",SUMPRODUCT(D592:D747,Z592:Z747))</f>
        <v>941050.87036101939</v>
      </c>
      <c r="AA749" s="329">
        <f>IF(AA590="kw",SUMPRODUCT(N592:N747,O592:O747,AA592:AA747),SUMPRODUCT(D592:D747,AA592:AA747))</f>
        <v>12295.965019142037</v>
      </c>
      <c r="AB749" s="329">
        <f>IF(AB590="kw",SUMPRODUCT(N592:N747,O592:O747,AB592:AB747),SUMPRODUCT(D592:D747,AB592:AB747))</f>
        <v>0</v>
      </c>
      <c r="AC749" s="329">
        <f>IF(AC590="kw",SUMPRODUCT(N592:N747,O592:O747,AC592:AC747),SUMPRODUCT(D592:D747,AC592:AC747))</f>
        <v>0</v>
      </c>
      <c r="AD749" s="329">
        <f>IF(AD590="kw",SUMPRODUCT(N592:N747,O592:O747,AD592:AD747),SUMPRODUCT(D592:D747,AD592:AD747))</f>
        <v>0</v>
      </c>
      <c r="AE749" s="329">
        <f>IF(AE590="kw",SUMPRODUCT(N592:N747,O592:O747,AE592:AE747),SUMPRODUCT(D592:D747,AE592:AE747))</f>
        <v>0</v>
      </c>
      <c r="AF749" s="329">
        <f>IF(AF590="kw",SUMPRODUCT(N592:N747,O592:O747,AF592:AF747),SUMPRODUCT(D592:D747,AF592:AF747))</f>
        <v>0</v>
      </c>
      <c r="AG749" s="329">
        <f>IF(AG590="kw",SUMPRODUCT(N592:N747,O592:O747,AG592:AG747),SUMPRODUCT(D592:D747,AG592:AG747))</f>
        <v>0</v>
      </c>
      <c r="AH749" s="329">
        <f>IF(AH590="kw",SUMPRODUCT(N592:N747,O592:O747,AH592:AH747),SUMPRODUCT(D592:D747,AH592:AH747))</f>
        <v>0</v>
      </c>
      <c r="AI749" s="329">
        <f>IF(AI590="kw",SUMPRODUCT(N592:N747,O592:O747,AI592:AI747),SUMPRODUCT(D592:D747,AI592:AI747))</f>
        <v>0</v>
      </c>
      <c r="AJ749" s="329">
        <f>IF(AJ590="kw",SUMPRODUCT(N592:N747,O592:O747,AJ592:AJ747),SUMPRODUCT(D592:D747,AJ592:AJ747))</f>
        <v>0</v>
      </c>
      <c r="AK749" s="329">
        <f>IF(AK590="kw",SUMPRODUCT(N592:N747,O592:O747,AK592:AK747),SUMPRODUCT(D592:D747,AK592:AK747))</f>
        <v>0</v>
      </c>
      <c r="AL749" s="329">
        <f>IF(AL590="kw",SUMPRODUCT(N592:N747,O592:O747,AL592:AL747),SUMPRODUCT(D592:D747,AL592:AL747))</f>
        <v>0</v>
      </c>
      <c r="AM749" s="330"/>
    </row>
    <row r="750" spans="1:40" ht="15.75">
      <c r="B750" s="391" t="s">
        <v>312</v>
      </c>
      <c r="C750" s="392"/>
      <c r="D750" s="392"/>
      <c r="E750" s="392"/>
      <c r="F750" s="392"/>
      <c r="G750" s="392"/>
      <c r="H750" s="392"/>
      <c r="I750" s="392"/>
      <c r="J750" s="392"/>
      <c r="K750" s="392"/>
      <c r="L750" s="392"/>
      <c r="M750" s="392"/>
      <c r="N750" s="392"/>
      <c r="O750" s="392"/>
      <c r="P750" s="392"/>
      <c r="Q750" s="392"/>
      <c r="R750" s="392"/>
      <c r="S750" s="392"/>
      <c r="T750" s="392"/>
      <c r="U750" s="392"/>
      <c r="V750" s="392"/>
      <c r="W750" s="392"/>
      <c r="X750" s="392"/>
      <c r="Y750" s="392">
        <f>HLOOKUP(Y406,'2. LRAMVA Threshold'!$B$42:$Q$53,10,FALSE)</f>
        <v>3006321</v>
      </c>
      <c r="Z750" s="392">
        <f>HLOOKUP(Z406,'2. LRAMVA Threshold'!$B$42:$Q$53,10,FALSE)</f>
        <v>3468020</v>
      </c>
      <c r="AA750" s="392">
        <f>HLOOKUP(AA406,'2. LRAMVA Threshold'!$B$42:$Q$53,10,FALSE)</f>
        <v>25326</v>
      </c>
      <c r="AB750" s="392">
        <f>HLOOKUP(AB406,'2. LRAMVA Threshold'!$B$42:$Q$53,10,FALSE)</f>
        <v>0</v>
      </c>
      <c r="AC750" s="392">
        <f>HLOOKUP(AC406,'2. LRAMVA Threshold'!$B$42:$Q$53,10,FALSE)</f>
        <v>0</v>
      </c>
      <c r="AD750" s="392">
        <f>HLOOKUP(AD406,'2. LRAMVA Threshold'!$B$42:$Q$53,10,FALSE)</f>
        <v>0</v>
      </c>
      <c r="AE750" s="392">
        <f>HLOOKUP(AE406,'2. LRAMVA Threshold'!$B$42:$Q$53,10,FALSE)</f>
        <v>0</v>
      </c>
      <c r="AF750" s="392">
        <f>HLOOKUP(AF406,'2. LRAMVA Threshold'!$B$42:$Q$53,10,FALSE)</f>
        <v>0</v>
      </c>
      <c r="AG750" s="392">
        <f>HLOOKUP(AG406,'2. LRAMVA Threshold'!$B$42:$Q$53,10,FALSE)</f>
        <v>0</v>
      </c>
      <c r="AH750" s="392">
        <f>HLOOKUP(AH406,'2. LRAMVA Threshold'!$B$42:$Q$53,10,FALSE)</f>
        <v>0</v>
      </c>
      <c r="AI750" s="392">
        <f>HLOOKUP(AI406,'2. LRAMVA Threshold'!$B$42:$Q$53,10,FALSE)</f>
        <v>0</v>
      </c>
      <c r="AJ750" s="392">
        <f>HLOOKUP(AJ406,'2. LRAMVA Threshold'!$B$42:$Q$53,10,FALSE)</f>
        <v>0</v>
      </c>
      <c r="AK750" s="392">
        <f>HLOOKUP(AK406,'2. LRAMVA Threshold'!$B$42:$Q$53,10,FALSE)</f>
        <v>0</v>
      </c>
      <c r="AL750" s="392">
        <f>HLOOKUP(AL406,'2. LRAMVA Threshold'!$B$42:$Q$53,10,FALSE)</f>
        <v>0</v>
      </c>
      <c r="AM750" s="442"/>
    </row>
    <row r="751" spans="1:40">
      <c r="B751" s="394"/>
      <c r="C751" s="432"/>
      <c r="D751" s="433"/>
      <c r="E751" s="433"/>
      <c r="F751" s="433"/>
      <c r="G751" s="433"/>
      <c r="H751" s="433"/>
      <c r="I751" s="433"/>
      <c r="J751" s="433"/>
      <c r="K751" s="433"/>
      <c r="L751" s="433"/>
      <c r="M751" s="433"/>
      <c r="N751" s="433"/>
      <c r="O751" s="434"/>
      <c r="P751" s="433"/>
      <c r="Q751" s="433"/>
      <c r="R751" s="433"/>
      <c r="S751" s="435"/>
      <c r="T751" s="435"/>
      <c r="U751" s="435"/>
      <c r="V751" s="435"/>
      <c r="W751" s="433"/>
      <c r="X751" s="433"/>
      <c r="Y751" s="436"/>
      <c r="Z751" s="436"/>
      <c r="AA751" s="436"/>
      <c r="AB751" s="436"/>
      <c r="AC751" s="436"/>
      <c r="AD751" s="436"/>
      <c r="AE751" s="436"/>
      <c r="AF751" s="399"/>
      <c r="AG751" s="399"/>
      <c r="AH751" s="399"/>
      <c r="AI751" s="399"/>
      <c r="AJ751" s="399"/>
      <c r="AK751" s="399"/>
      <c r="AL751" s="399"/>
      <c r="AM751" s="400"/>
    </row>
    <row r="752" spans="1:40">
      <c r="B752" s="324" t="s">
        <v>313</v>
      </c>
      <c r="C752" s="338"/>
      <c r="D752" s="338"/>
      <c r="E752" s="376"/>
      <c r="F752" s="376"/>
      <c r="G752" s="376"/>
      <c r="H752" s="376"/>
      <c r="I752" s="376"/>
      <c r="J752" s="376"/>
      <c r="K752" s="376"/>
      <c r="L752" s="376"/>
      <c r="M752" s="376"/>
      <c r="N752" s="376"/>
      <c r="O752" s="291"/>
      <c r="P752" s="340"/>
      <c r="Q752" s="340"/>
      <c r="R752" s="340"/>
      <c r="S752" s="339"/>
      <c r="T752" s="339"/>
      <c r="U752" s="339"/>
      <c r="V752" s="339"/>
      <c r="W752" s="340"/>
      <c r="X752" s="340"/>
      <c r="Y752" s="341">
        <f>HLOOKUP(Y$35,'3.  Distribution Rates'!$C$122:$P$133,10,FALSE)</f>
        <v>6.3E-3</v>
      </c>
      <c r="Z752" s="341">
        <f>HLOOKUP(Z$35,'3.  Distribution Rates'!$C$122:$P$133,10,FALSE)</f>
        <v>1.4200000000000001E-2</v>
      </c>
      <c r="AA752" s="341">
        <f>HLOOKUP(AA$35,'3.  Distribution Rates'!$C$122:$P$133,10,FALSE)</f>
        <v>3.4556</v>
      </c>
      <c r="AB752" s="341">
        <f>HLOOKUP(AB$35,'3.  Distribution Rates'!$C$122:$P$133,10,FALSE)</f>
        <v>1.4E-2</v>
      </c>
      <c r="AC752" s="341">
        <f>HLOOKUP(AC$35,'3.  Distribution Rates'!$C$122:$P$133,10,FALSE)</f>
        <v>21.796099999999999</v>
      </c>
      <c r="AD752" s="341">
        <f>HLOOKUP(AD$35,'3.  Distribution Rates'!$C$122:$P$133,10,FALSE)</f>
        <v>4.8227000000000002</v>
      </c>
      <c r="AE752" s="341">
        <f>HLOOKUP(AE$35,'3.  Distribution Rates'!$C$122:$P$133,10,FALSE)</f>
        <v>0</v>
      </c>
      <c r="AF752" s="341">
        <f>HLOOKUP(AF$35,'3.  Distribution Rates'!$C$122:$P$133,10,FALSE)</f>
        <v>0</v>
      </c>
      <c r="AG752" s="341">
        <f>HLOOKUP(AG$35,'3.  Distribution Rates'!$C$122:$P$133,10,FALSE)</f>
        <v>0</v>
      </c>
      <c r="AH752" s="341">
        <f>HLOOKUP(AH$35,'3.  Distribution Rates'!$C$122:$P$133,10,FALSE)</f>
        <v>0</v>
      </c>
      <c r="AI752" s="341">
        <f>HLOOKUP(AI$35,'3.  Distribution Rates'!$C$122:$P$133,10,FALSE)</f>
        <v>0</v>
      </c>
      <c r="AJ752" s="341">
        <f>HLOOKUP(AJ$35,'3.  Distribution Rates'!$C$122:$P$133,10,FALSE)</f>
        <v>0</v>
      </c>
      <c r="AK752" s="341">
        <f>HLOOKUP(AK$35,'3.  Distribution Rates'!$C$122:$P$133,10,FALSE)</f>
        <v>0</v>
      </c>
      <c r="AL752" s="341">
        <f>HLOOKUP(AL$35,'3.  Distribution Rates'!$C$122:$P$133,10,FALSE)</f>
        <v>0</v>
      </c>
      <c r="AM752" s="348"/>
      <c r="AN752" s="443"/>
    </row>
    <row r="753" spans="2:40">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LRAM'!Y141*Y752</f>
        <v>0</v>
      </c>
      <c r="Z753" s="378">
        <f>'4.  2011-2014 LRAM'!Z141*Z752</f>
        <v>0</v>
      </c>
      <c r="AA753" s="378">
        <f>'4.  2011-2014 LRAM'!AA141*AA752</f>
        <v>0</v>
      </c>
      <c r="AB753" s="378">
        <f>'4.  2011-2014 LRAM'!AB141*AB752</f>
        <v>0</v>
      </c>
      <c r="AC753" s="378">
        <f>'4.  2011-2014 LRAM'!AC141*AC752</f>
        <v>0</v>
      </c>
      <c r="AD753" s="378">
        <f>'4.  2011-2014 LRAM'!AD141*AD752</f>
        <v>0</v>
      </c>
      <c r="AE753" s="378">
        <f>'4.  2011-2014 LRAM'!AE141*AE752</f>
        <v>0</v>
      </c>
      <c r="AF753" s="378">
        <f>'4.  2011-2014 LRAM'!AF141*AF752</f>
        <v>0</v>
      </c>
      <c r="AG753" s="378">
        <f>'4.  2011-2014 LRAM'!AG141*AG752</f>
        <v>0</v>
      </c>
      <c r="AH753" s="378">
        <f>'4.  2011-2014 LRAM'!AH141*AH752</f>
        <v>0</v>
      </c>
      <c r="AI753" s="378">
        <f>'4.  2011-2014 LRAM'!AI141*AI752</f>
        <v>0</v>
      </c>
      <c r="AJ753" s="378">
        <f>'4.  2011-2014 LRAM'!AJ141*AJ752</f>
        <v>0</v>
      </c>
      <c r="AK753" s="378">
        <f>'4.  2011-2014 LRAM'!AK141*AK752</f>
        <v>0</v>
      </c>
      <c r="AL753" s="378">
        <f>'4.  2011-2014 LRAM'!AL141*AL752</f>
        <v>0</v>
      </c>
      <c r="AM753" s="629">
        <f t="shared" ref="AM753:AM760" si="2253">SUM(Y753:AL753)</f>
        <v>0</v>
      </c>
      <c r="AN753" s="443"/>
    </row>
    <row r="754" spans="2:40">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LRAM'!Y270*Y752</f>
        <v>0</v>
      </c>
      <c r="Z754" s="378">
        <f>'4.  2011-2014 LRAM'!Z270*Z752</f>
        <v>0</v>
      </c>
      <c r="AA754" s="378">
        <f>'4.  2011-2014 LRAM'!AA270*AA752</f>
        <v>0</v>
      </c>
      <c r="AB754" s="378">
        <f>'4.  2011-2014 LRAM'!AB270*AB752</f>
        <v>0</v>
      </c>
      <c r="AC754" s="378">
        <f>'4.  2011-2014 LRAM'!AC270*AC752</f>
        <v>0</v>
      </c>
      <c r="AD754" s="378">
        <f>'4.  2011-2014 LRAM'!AD270*AD752</f>
        <v>0</v>
      </c>
      <c r="AE754" s="378">
        <f>'4.  2011-2014 LRAM'!AE270*AE752</f>
        <v>0</v>
      </c>
      <c r="AF754" s="378">
        <f>'4.  2011-2014 LRAM'!AF270*AF752</f>
        <v>0</v>
      </c>
      <c r="AG754" s="378">
        <f>'4.  2011-2014 LRAM'!AG270*AG752</f>
        <v>0</v>
      </c>
      <c r="AH754" s="378">
        <f>'4.  2011-2014 LRAM'!AH270*AH752</f>
        <v>0</v>
      </c>
      <c r="AI754" s="378">
        <f>'4.  2011-2014 LRAM'!AI270*AI752</f>
        <v>0</v>
      </c>
      <c r="AJ754" s="378">
        <f>'4.  2011-2014 LRAM'!AJ270*AJ752</f>
        <v>0</v>
      </c>
      <c r="AK754" s="378">
        <f>'4.  2011-2014 LRAM'!AK270*AK752</f>
        <v>0</v>
      </c>
      <c r="AL754" s="378">
        <f>'4.  2011-2014 LRAM'!AL270*AL752</f>
        <v>0</v>
      </c>
      <c r="AM754" s="629">
        <f t="shared" si="2253"/>
        <v>0</v>
      </c>
      <c r="AN754" s="443"/>
    </row>
    <row r="755" spans="2:40">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LRAM'!Y399*Y752</f>
        <v>0</v>
      </c>
      <c r="Z755" s="378">
        <f>'4.  2011-2014 LRAM'!Z399*Z752</f>
        <v>0</v>
      </c>
      <c r="AA755" s="378">
        <f>'4.  2011-2014 LRAM'!AA399*AA752</f>
        <v>0</v>
      </c>
      <c r="AB755" s="378">
        <f>'4.  2011-2014 LRAM'!AB399*AB752</f>
        <v>0</v>
      </c>
      <c r="AC755" s="378">
        <f>'4.  2011-2014 LRAM'!AC399*AC752</f>
        <v>0</v>
      </c>
      <c r="AD755" s="378">
        <f>'4.  2011-2014 LRAM'!AD399*AD752</f>
        <v>0</v>
      </c>
      <c r="AE755" s="378">
        <f>'4.  2011-2014 LRAM'!AE399*AE752</f>
        <v>0</v>
      </c>
      <c r="AF755" s="378">
        <f>'4.  2011-2014 LRAM'!AF399*AF752</f>
        <v>0</v>
      </c>
      <c r="AG755" s="378">
        <f>'4.  2011-2014 LRAM'!AG399*AG752</f>
        <v>0</v>
      </c>
      <c r="AH755" s="378">
        <f>'4.  2011-2014 LRAM'!AH399*AH752</f>
        <v>0</v>
      </c>
      <c r="AI755" s="378">
        <f>'4.  2011-2014 LRAM'!AI399*AI752</f>
        <v>0</v>
      </c>
      <c r="AJ755" s="378">
        <f>'4.  2011-2014 LRAM'!AJ399*AJ752</f>
        <v>0</v>
      </c>
      <c r="AK755" s="378">
        <f>'4.  2011-2014 LRAM'!AK399*AK752</f>
        <v>0</v>
      </c>
      <c r="AL755" s="378">
        <f>'4.  2011-2014 LRAM'!AL399*AL752</f>
        <v>0</v>
      </c>
      <c r="AM755" s="629">
        <f t="shared" si="2253"/>
        <v>0</v>
      </c>
      <c r="AN755" s="443"/>
    </row>
    <row r="756" spans="2:40">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LRAM'!Y529*Y752</f>
        <v>15998.505439728726</v>
      </c>
      <c r="Z756" s="378">
        <f>'4.  2011-2014 LRAM'!Z529*Z752</f>
        <v>16267.610103061823</v>
      </c>
      <c r="AA756" s="378">
        <f>'4.  2011-2014 LRAM'!AA529*AA752</f>
        <v>27015.231539902506</v>
      </c>
      <c r="AB756" s="378">
        <f>'4.  2011-2014 LRAM'!AB529*AB752</f>
        <v>0</v>
      </c>
      <c r="AC756" s="378">
        <f>'4.  2011-2014 LRAM'!AC529*AC752</f>
        <v>0</v>
      </c>
      <c r="AD756" s="378">
        <f>'4.  2011-2014 LRAM'!AD529*AD752</f>
        <v>0</v>
      </c>
      <c r="AE756" s="378">
        <f>'4.  2011-2014 LRAM'!AE529*AE752</f>
        <v>0</v>
      </c>
      <c r="AF756" s="378">
        <f>'4.  2011-2014 LRAM'!AF529*AF752</f>
        <v>0</v>
      </c>
      <c r="AG756" s="378">
        <f>'4.  2011-2014 LRAM'!AG529*AG752</f>
        <v>0</v>
      </c>
      <c r="AH756" s="378">
        <f>'4.  2011-2014 LRAM'!AH529*AH752</f>
        <v>0</v>
      </c>
      <c r="AI756" s="378">
        <f>'4.  2011-2014 LRAM'!AI529*AI752</f>
        <v>0</v>
      </c>
      <c r="AJ756" s="378">
        <f>'4.  2011-2014 LRAM'!AJ529*AJ752</f>
        <v>0</v>
      </c>
      <c r="AK756" s="378">
        <f>'4.  2011-2014 LRAM'!AK529*AK752</f>
        <v>0</v>
      </c>
      <c r="AL756" s="378">
        <f>'4.  2011-2014 LRAM'!AL529*AL752</f>
        <v>0</v>
      </c>
      <c r="AM756" s="629">
        <f t="shared" si="2253"/>
        <v>59281.347082693057</v>
      </c>
      <c r="AN756" s="443"/>
    </row>
    <row r="757" spans="2:40">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54">Y213*Y752</f>
        <v>15882.546490356355</v>
      </c>
      <c r="Z757" s="378">
        <f t="shared" si="2254"/>
        <v>26826.413510457747</v>
      </c>
      <c r="AA757" s="378">
        <f t="shared" si="2254"/>
        <v>44997.551411519315</v>
      </c>
      <c r="AB757" s="378">
        <f t="shared" si="2254"/>
        <v>0</v>
      </c>
      <c r="AC757" s="378">
        <f t="shared" si="2254"/>
        <v>0</v>
      </c>
      <c r="AD757" s="378">
        <f t="shared" si="2254"/>
        <v>27990.735649707593</v>
      </c>
      <c r="AE757" s="378">
        <f t="shared" si="2254"/>
        <v>0</v>
      </c>
      <c r="AF757" s="378">
        <f t="shared" si="2254"/>
        <v>0</v>
      </c>
      <c r="AG757" s="378">
        <f t="shared" si="2254"/>
        <v>0</v>
      </c>
      <c r="AH757" s="378">
        <f t="shared" si="2254"/>
        <v>0</v>
      </c>
      <c r="AI757" s="378">
        <f t="shared" si="2254"/>
        <v>0</v>
      </c>
      <c r="AJ757" s="378">
        <f t="shared" si="2254"/>
        <v>0</v>
      </c>
      <c r="AK757" s="378">
        <f t="shared" si="2254"/>
        <v>0</v>
      </c>
      <c r="AL757" s="378">
        <f t="shared" si="2254"/>
        <v>0</v>
      </c>
      <c r="AM757" s="629">
        <f t="shared" si="2253"/>
        <v>115697.247062041</v>
      </c>
      <c r="AN757" s="443"/>
    </row>
    <row r="758" spans="2:40">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2255">Y398*Y752</f>
        <v>29467.557000000001</v>
      </c>
      <c r="Z758" s="378">
        <f t="shared" si="2255"/>
        <v>12501.360651156487</v>
      </c>
      <c r="AA758" s="378">
        <f t="shared" si="2255"/>
        <v>44061.043281848171</v>
      </c>
      <c r="AB758" s="378">
        <f t="shared" si="2255"/>
        <v>0</v>
      </c>
      <c r="AC758" s="378">
        <f t="shared" si="2255"/>
        <v>0</v>
      </c>
      <c r="AD758" s="378">
        <f t="shared" si="2255"/>
        <v>5921.6155803953725</v>
      </c>
      <c r="AE758" s="378">
        <f t="shared" si="2255"/>
        <v>0</v>
      </c>
      <c r="AF758" s="378">
        <f t="shared" si="2255"/>
        <v>0</v>
      </c>
      <c r="AG758" s="378">
        <f t="shared" si="2255"/>
        <v>0</v>
      </c>
      <c r="AH758" s="378">
        <f t="shared" si="2255"/>
        <v>0</v>
      </c>
      <c r="AI758" s="378">
        <f t="shared" si="2255"/>
        <v>0</v>
      </c>
      <c r="AJ758" s="378">
        <f t="shared" si="2255"/>
        <v>0</v>
      </c>
      <c r="AK758" s="378">
        <f t="shared" si="2255"/>
        <v>0</v>
      </c>
      <c r="AL758" s="378">
        <f t="shared" si="2255"/>
        <v>0</v>
      </c>
      <c r="AM758" s="629">
        <f t="shared" si="2253"/>
        <v>91951.576513400025</v>
      </c>
      <c r="AN758" s="443"/>
    </row>
    <row r="759" spans="2:40">
      <c r="B759" s="324" t="s">
        <v>320</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2256">Y581*Y752</f>
        <v>40202.789668010402</v>
      </c>
      <c r="Z759" s="378">
        <f t="shared" si="2256"/>
        <v>22361.141815410319</v>
      </c>
      <c r="AA759" s="378">
        <f t="shared" si="2256"/>
        <v>65162.018556646588</v>
      </c>
      <c r="AB759" s="378">
        <f t="shared" si="2256"/>
        <v>0</v>
      </c>
      <c r="AC759" s="378">
        <f t="shared" si="2256"/>
        <v>0</v>
      </c>
      <c r="AD759" s="378">
        <f t="shared" si="2256"/>
        <v>0</v>
      </c>
      <c r="AE759" s="378">
        <f t="shared" si="2256"/>
        <v>0</v>
      </c>
      <c r="AF759" s="378">
        <f t="shared" si="2256"/>
        <v>0</v>
      </c>
      <c r="AG759" s="378">
        <f t="shared" si="2256"/>
        <v>0</v>
      </c>
      <c r="AH759" s="378">
        <f t="shared" si="2256"/>
        <v>0</v>
      </c>
      <c r="AI759" s="378">
        <f t="shared" si="2256"/>
        <v>0</v>
      </c>
      <c r="AJ759" s="378">
        <f t="shared" si="2256"/>
        <v>0</v>
      </c>
      <c r="AK759" s="378">
        <f t="shared" si="2256"/>
        <v>0</v>
      </c>
      <c r="AL759" s="378">
        <f t="shared" si="2256"/>
        <v>0</v>
      </c>
      <c r="AM759" s="629">
        <f t="shared" si="2253"/>
        <v>127725.95004006731</v>
      </c>
      <c r="AN759" s="443"/>
    </row>
    <row r="760" spans="2:40">
      <c r="B760" s="324" t="s">
        <v>321</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Y749*Y752</f>
        <v>12092.269223585494</v>
      </c>
      <c r="Z760" s="378">
        <f t="shared" ref="Z760:AL760" si="2257">Z749*Z752</f>
        <v>13362.922359126476</v>
      </c>
      <c r="AA760" s="378">
        <f t="shared" si="2257"/>
        <v>42489.93672014722</v>
      </c>
      <c r="AB760" s="378">
        <f t="shared" si="2257"/>
        <v>0</v>
      </c>
      <c r="AC760" s="378">
        <f t="shared" si="2257"/>
        <v>0</v>
      </c>
      <c r="AD760" s="378">
        <f t="shared" si="2257"/>
        <v>0</v>
      </c>
      <c r="AE760" s="378">
        <f t="shared" si="2257"/>
        <v>0</v>
      </c>
      <c r="AF760" s="378">
        <f t="shared" si="2257"/>
        <v>0</v>
      </c>
      <c r="AG760" s="378">
        <f t="shared" si="2257"/>
        <v>0</v>
      </c>
      <c r="AH760" s="378">
        <f t="shared" si="2257"/>
        <v>0</v>
      </c>
      <c r="AI760" s="378">
        <f t="shared" si="2257"/>
        <v>0</v>
      </c>
      <c r="AJ760" s="378">
        <f t="shared" si="2257"/>
        <v>0</v>
      </c>
      <c r="AK760" s="378">
        <f t="shared" si="2257"/>
        <v>0</v>
      </c>
      <c r="AL760" s="378">
        <f t="shared" si="2257"/>
        <v>0</v>
      </c>
      <c r="AM760" s="629">
        <f t="shared" si="2253"/>
        <v>67945.128302859186</v>
      </c>
      <c r="AN760" s="443"/>
    </row>
    <row r="761" spans="2:40" ht="15.75">
      <c r="B761" s="349" t="s">
        <v>322</v>
      </c>
      <c r="C761" s="345"/>
      <c r="D761" s="336"/>
      <c r="E761" s="334"/>
      <c r="F761" s="334"/>
      <c r="G761" s="334"/>
      <c r="H761" s="334"/>
      <c r="I761" s="334"/>
      <c r="J761" s="334"/>
      <c r="K761" s="334"/>
      <c r="L761" s="334"/>
      <c r="M761" s="334"/>
      <c r="N761" s="334"/>
      <c r="O761" s="300"/>
      <c r="P761" s="334"/>
      <c r="Q761" s="334"/>
      <c r="R761" s="334"/>
      <c r="S761" s="336"/>
      <c r="T761" s="336"/>
      <c r="U761" s="336"/>
      <c r="V761" s="336"/>
      <c r="W761" s="334"/>
      <c r="X761" s="334"/>
      <c r="Y761" s="346">
        <f>SUM(Y753:Y760)</f>
        <v>113643.66782168098</v>
      </c>
      <c r="Z761" s="346">
        <f>SUM(Z753:Z760)</f>
        <v>91319.448439212851</v>
      </c>
      <c r="AA761" s="346">
        <f t="shared" ref="AA761:AE761" si="2258">SUM(AA753:AA760)</f>
        <v>223725.7815100638</v>
      </c>
      <c r="AB761" s="346">
        <f t="shared" si="2258"/>
        <v>0</v>
      </c>
      <c r="AC761" s="346">
        <f t="shared" si="2258"/>
        <v>0</v>
      </c>
      <c r="AD761" s="346">
        <f t="shared" si="2258"/>
        <v>33912.351230102962</v>
      </c>
      <c r="AE761" s="346">
        <f t="shared" si="2258"/>
        <v>0</v>
      </c>
      <c r="AF761" s="346">
        <f t="shared" ref="AF761:AL761" si="2259">SUM(AF753:AF760)</f>
        <v>0</v>
      </c>
      <c r="AG761" s="346">
        <f t="shared" si="2259"/>
        <v>0</v>
      </c>
      <c r="AH761" s="346">
        <f t="shared" si="2259"/>
        <v>0</v>
      </c>
      <c r="AI761" s="346">
        <f t="shared" si="2259"/>
        <v>0</v>
      </c>
      <c r="AJ761" s="346">
        <f t="shared" si="2259"/>
        <v>0</v>
      </c>
      <c r="AK761" s="346">
        <f t="shared" si="2259"/>
        <v>0</v>
      </c>
      <c r="AL761" s="346">
        <f t="shared" si="2259"/>
        <v>0</v>
      </c>
      <c r="AM761" s="407">
        <f>SUM(AM753:AM760)</f>
        <v>462601.24900106061</v>
      </c>
      <c r="AN761" s="443"/>
    </row>
    <row r="762" spans="2:40" ht="15.75">
      <c r="B762" s="349" t="s">
        <v>323</v>
      </c>
      <c r="C762" s="345"/>
      <c r="D762" s="350"/>
      <c r="E762" s="334"/>
      <c r="F762" s="334"/>
      <c r="G762" s="334"/>
      <c r="H762" s="334"/>
      <c r="I762" s="334"/>
      <c r="J762" s="334"/>
      <c r="K762" s="334"/>
      <c r="L762" s="334"/>
      <c r="M762" s="334"/>
      <c r="N762" s="334"/>
      <c r="O762" s="300"/>
      <c r="P762" s="334"/>
      <c r="Q762" s="334"/>
      <c r="R762" s="334"/>
      <c r="S762" s="336"/>
      <c r="T762" s="336"/>
      <c r="U762" s="336"/>
      <c r="V762" s="336"/>
      <c r="W762" s="334"/>
      <c r="X762" s="334"/>
      <c r="Y762" s="347">
        <f>Y750*Y752</f>
        <v>18939.8223</v>
      </c>
      <c r="Z762" s="347">
        <f t="shared" ref="Z762:AE762" si="2260">Z750*Z752</f>
        <v>49245.884000000005</v>
      </c>
      <c r="AA762" s="347">
        <f t="shared" si="2260"/>
        <v>87516.525599999994</v>
      </c>
      <c r="AB762" s="347">
        <f t="shared" si="2260"/>
        <v>0</v>
      </c>
      <c r="AC762" s="347">
        <f t="shared" si="2260"/>
        <v>0</v>
      </c>
      <c r="AD762" s="347">
        <f t="shared" si="2260"/>
        <v>0</v>
      </c>
      <c r="AE762" s="347">
        <f t="shared" si="2260"/>
        <v>0</v>
      </c>
      <c r="AF762" s="347">
        <f t="shared" ref="AF762:AL762" si="2261">AF750*AF752</f>
        <v>0</v>
      </c>
      <c r="AG762" s="347">
        <f t="shared" si="2261"/>
        <v>0</v>
      </c>
      <c r="AH762" s="347">
        <f t="shared" si="2261"/>
        <v>0</v>
      </c>
      <c r="AI762" s="347">
        <f t="shared" si="2261"/>
        <v>0</v>
      </c>
      <c r="AJ762" s="347">
        <f t="shared" si="2261"/>
        <v>0</v>
      </c>
      <c r="AK762" s="347">
        <f t="shared" si="2261"/>
        <v>0</v>
      </c>
      <c r="AL762" s="347">
        <f t="shared" si="2261"/>
        <v>0</v>
      </c>
      <c r="AM762" s="407">
        <f>SUM(Y762:AL762)</f>
        <v>155702.23190000001</v>
      </c>
      <c r="AN762" s="443"/>
    </row>
    <row r="763" spans="2:40" ht="15.75">
      <c r="B763" s="349" t="s">
        <v>324</v>
      </c>
      <c r="C763" s="345"/>
      <c r="D763" s="350"/>
      <c r="E763" s="334"/>
      <c r="F763" s="334"/>
      <c r="G763" s="334"/>
      <c r="H763" s="334"/>
      <c r="I763" s="334"/>
      <c r="J763" s="334"/>
      <c r="K763" s="334"/>
      <c r="L763" s="334"/>
      <c r="M763" s="334"/>
      <c r="N763" s="334"/>
      <c r="O763" s="300"/>
      <c r="P763" s="334"/>
      <c r="Q763" s="334"/>
      <c r="R763" s="334"/>
      <c r="S763" s="350"/>
      <c r="T763" s="350"/>
      <c r="U763" s="350"/>
      <c r="V763" s="350"/>
      <c r="W763" s="334"/>
      <c r="X763" s="334"/>
      <c r="Y763" s="351"/>
      <c r="Z763" s="351"/>
      <c r="AA763" s="351"/>
      <c r="AB763" s="351"/>
      <c r="AC763" s="351"/>
      <c r="AD763" s="351"/>
      <c r="AE763" s="351"/>
      <c r="AF763" s="351"/>
      <c r="AG763" s="351"/>
      <c r="AH763" s="351"/>
      <c r="AI763" s="351"/>
      <c r="AJ763" s="351"/>
      <c r="AK763" s="351"/>
      <c r="AL763" s="351"/>
      <c r="AM763" s="407">
        <f>AM761-AM762</f>
        <v>306899.0171010606</v>
      </c>
      <c r="AN763" s="443"/>
    </row>
    <row r="764" spans="2:40">
      <c r="B764" s="324"/>
      <c r="C764" s="350"/>
      <c r="D764" s="350"/>
      <c r="E764" s="334"/>
      <c r="F764" s="334"/>
      <c r="G764" s="334"/>
      <c r="H764" s="334"/>
      <c r="I764" s="334"/>
      <c r="J764" s="334"/>
      <c r="K764" s="334"/>
      <c r="L764" s="334"/>
      <c r="M764" s="334"/>
      <c r="N764" s="334"/>
      <c r="O764" s="300"/>
      <c r="P764" s="334"/>
      <c r="Q764" s="334"/>
      <c r="R764" s="334"/>
      <c r="S764" s="350"/>
      <c r="T764" s="345"/>
      <c r="U764" s="350"/>
      <c r="V764" s="350"/>
      <c r="W764" s="334"/>
      <c r="X764" s="334"/>
      <c r="Y764" s="352"/>
      <c r="Z764" s="352"/>
      <c r="AA764" s="352"/>
      <c r="AB764" s="352"/>
      <c r="AC764" s="352"/>
      <c r="AD764" s="352"/>
      <c r="AE764" s="352"/>
      <c r="AF764" s="352"/>
      <c r="AG764" s="352"/>
      <c r="AH764" s="352"/>
      <c r="AI764" s="352"/>
      <c r="AJ764" s="352"/>
      <c r="AK764" s="352"/>
      <c r="AL764" s="352"/>
      <c r="AM764" s="348"/>
      <c r="AN764" s="443"/>
    </row>
    <row r="765" spans="2:40">
      <c r="B765" s="439" t="s">
        <v>325</v>
      </c>
      <c r="C765" s="304"/>
      <c r="D765" s="279"/>
      <c r="E765" s="279"/>
      <c r="F765" s="279"/>
      <c r="G765" s="279"/>
      <c r="H765" s="279"/>
      <c r="I765" s="279"/>
      <c r="J765" s="279"/>
      <c r="K765" s="279"/>
      <c r="L765" s="279"/>
      <c r="M765" s="279"/>
      <c r="N765" s="279"/>
      <c r="O765" s="357"/>
      <c r="P765" s="279"/>
      <c r="Q765" s="279"/>
      <c r="R765" s="279"/>
      <c r="S765" s="304"/>
      <c r="T765" s="309"/>
      <c r="U765" s="309"/>
      <c r="V765" s="279"/>
      <c r="W765" s="279"/>
      <c r="X765" s="309"/>
      <c r="Y765" s="291">
        <f>SUMPRODUCT(E592:E747,Y592:Y747)</f>
        <v>1912877.66296644</v>
      </c>
      <c r="Z765" s="291">
        <f>SUMPRODUCT(E592:E747,Z592:Z747)</f>
        <v>884792.59216646571</v>
      </c>
      <c r="AA765" s="291">
        <f t="shared" ref="AA765:AL765" si="2262">IF(AA590="kw",SUMPRODUCT($N$592:$N$747,$P$592:$P$747,AA592:AA747),SUMPRODUCT($E$592:$E$747,AA592:AA747))</f>
        <v>12420.489885225961</v>
      </c>
      <c r="AB765" s="291">
        <f t="shared" si="2262"/>
        <v>0</v>
      </c>
      <c r="AC765" s="291">
        <f t="shared" si="2262"/>
        <v>0</v>
      </c>
      <c r="AD765" s="291">
        <f t="shared" si="2262"/>
        <v>0</v>
      </c>
      <c r="AE765" s="291">
        <f t="shared" si="2262"/>
        <v>0</v>
      </c>
      <c r="AF765" s="291">
        <f t="shared" si="2262"/>
        <v>0</v>
      </c>
      <c r="AG765" s="291">
        <f t="shared" si="2262"/>
        <v>0</v>
      </c>
      <c r="AH765" s="291">
        <f t="shared" si="2262"/>
        <v>0</v>
      </c>
      <c r="AI765" s="291">
        <f t="shared" si="2262"/>
        <v>0</v>
      </c>
      <c r="AJ765" s="291">
        <f t="shared" si="2262"/>
        <v>0</v>
      </c>
      <c r="AK765" s="291">
        <f t="shared" si="2262"/>
        <v>0</v>
      </c>
      <c r="AL765" s="291">
        <f t="shared" si="2262"/>
        <v>0</v>
      </c>
      <c r="AM765" s="337"/>
    </row>
    <row r="766" spans="2:40">
      <c r="B766" s="440" t="s">
        <v>326</v>
      </c>
      <c r="C766" s="364"/>
      <c r="D766" s="384"/>
      <c r="E766" s="384"/>
      <c r="F766" s="384"/>
      <c r="G766" s="384"/>
      <c r="H766" s="384"/>
      <c r="I766" s="384"/>
      <c r="J766" s="384"/>
      <c r="K766" s="384"/>
      <c r="L766" s="384"/>
      <c r="M766" s="384"/>
      <c r="N766" s="384"/>
      <c r="O766" s="383"/>
      <c r="P766" s="384"/>
      <c r="Q766" s="384"/>
      <c r="R766" s="384"/>
      <c r="S766" s="364"/>
      <c r="T766" s="385"/>
      <c r="U766" s="385"/>
      <c r="V766" s="384"/>
      <c r="W766" s="384"/>
      <c r="X766" s="385"/>
      <c r="Y766" s="326">
        <f>SUMPRODUCT(F592:F747,Y592:Y747)</f>
        <v>1906347.5126653416</v>
      </c>
      <c r="Z766" s="326">
        <f>SUMPRODUCT(F592:F747,Z592:Z747)</f>
        <v>828534.31397191191</v>
      </c>
      <c r="AA766" s="326">
        <f t="shared" ref="AA766:AL766" si="2263">IF(AA590="kw",SUMPRODUCT($N$592:$N$747,$Q$592:$Q$747,AA592:AA747),SUMPRODUCT($F$592:$F$747,AA592:AA747))</f>
        <v>12388.067072758287</v>
      </c>
      <c r="AB766" s="326">
        <f t="shared" si="2263"/>
        <v>0</v>
      </c>
      <c r="AC766" s="326">
        <f t="shared" si="2263"/>
        <v>0</v>
      </c>
      <c r="AD766" s="326">
        <f t="shared" si="2263"/>
        <v>0</v>
      </c>
      <c r="AE766" s="326">
        <f t="shared" si="2263"/>
        <v>0</v>
      </c>
      <c r="AF766" s="326">
        <f t="shared" si="2263"/>
        <v>0</v>
      </c>
      <c r="AG766" s="326">
        <f t="shared" si="2263"/>
        <v>0</v>
      </c>
      <c r="AH766" s="326">
        <f t="shared" si="2263"/>
        <v>0</v>
      </c>
      <c r="AI766" s="326">
        <f t="shared" si="2263"/>
        <v>0</v>
      </c>
      <c r="AJ766" s="326">
        <f t="shared" si="2263"/>
        <v>0</v>
      </c>
      <c r="AK766" s="326">
        <f t="shared" si="2263"/>
        <v>0</v>
      </c>
      <c r="AL766" s="326">
        <f t="shared" si="2263"/>
        <v>0</v>
      </c>
      <c r="AM766" s="386"/>
    </row>
    <row r="767" spans="2:40" ht="20.25" customHeight="1">
      <c r="B767" s="368" t="s">
        <v>589</v>
      </c>
      <c r="C767" s="387"/>
      <c r="D767" s="388"/>
      <c r="E767" s="388"/>
      <c r="F767" s="388"/>
      <c r="G767" s="388"/>
      <c r="H767" s="388"/>
      <c r="I767" s="388"/>
      <c r="J767" s="388"/>
      <c r="K767" s="388"/>
      <c r="L767" s="388"/>
      <c r="M767" s="388"/>
      <c r="N767" s="388"/>
      <c r="O767" s="388"/>
      <c r="P767" s="388"/>
      <c r="Q767" s="388"/>
      <c r="R767" s="388"/>
      <c r="S767" s="371"/>
      <c r="T767" s="372"/>
      <c r="U767" s="388"/>
      <c r="V767" s="388"/>
      <c r="W767" s="388"/>
      <c r="X767" s="388"/>
      <c r="Y767" s="409"/>
      <c r="Z767" s="409"/>
      <c r="AA767" s="409"/>
      <c r="AB767" s="409"/>
      <c r="AC767" s="409"/>
      <c r="AD767" s="409"/>
      <c r="AE767" s="409"/>
      <c r="AF767" s="409"/>
      <c r="AG767" s="409"/>
      <c r="AH767" s="409"/>
      <c r="AI767" s="409"/>
      <c r="AJ767" s="409"/>
      <c r="AK767" s="409"/>
      <c r="AL767" s="409"/>
      <c r="AM767" s="389"/>
    </row>
    <row r="770" spans="1:39" ht="15.75">
      <c r="B770" s="280" t="s">
        <v>327</v>
      </c>
      <c r="C770" s="281"/>
      <c r="D770" s="590" t="s">
        <v>525</v>
      </c>
      <c r="E770" s="253"/>
      <c r="F770" s="590"/>
      <c r="G770" s="253"/>
      <c r="H770" s="253"/>
      <c r="I770" s="253"/>
      <c r="J770" s="253"/>
      <c r="K770" s="253"/>
      <c r="L770" s="253"/>
      <c r="M770" s="253"/>
      <c r="N770" s="253"/>
      <c r="O770" s="281"/>
      <c r="P770" s="253"/>
      <c r="Q770" s="253"/>
      <c r="R770" s="253"/>
      <c r="S770" s="253"/>
      <c r="T770" s="253"/>
      <c r="U770" s="253"/>
      <c r="V770" s="253"/>
      <c r="W770" s="253"/>
      <c r="X770" s="253"/>
      <c r="Y770" s="270"/>
      <c r="Z770" s="267"/>
      <c r="AA770" s="267"/>
      <c r="AB770" s="267"/>
      <c r="AC770" s="267"/>
      <c r="AD770" s="267"/>
      <c r="AE770" s="267"/>
      <c r="AF770" s="267"/>
      <c r="AG770" s="267"/>
      <c r="AH770" s="267"/>
      <c r="AI770" s="267"/>
      <c r="AJ770" s="267"/>
      <c r="AK770" s="267"/>
      <c r="AL770" s="267"/>
    </row>
    <row r="771" spans="1:39" ht="33" customHeight="1">
      <c r="B771" s="819" t="s">
        <v>211</v>
      </c>
      <c r="C771" s="821" t="s">
        <v>33</v>
      </c>
      <c r="D771" s="284" t="s">
        <v>421</v>
      </c>
      <c r="E771" s="823" t="s">
        <v>209</v>
      </c>
      <c r="F771" s="824"/>
      <c r="G771" s="824"/>
      <c r="H771" s="824"/>
      <c r="I771" s="824"/>
      <c r="J771" s="824"/>
      <c r="K771" s="824"/>
      <c r="L771" s="824"/>
      <c r="M771" s="825"/>
      <c r="N771" s="826" t="s">
        <v>213</v>
      </c>
      <c r="O771" s="284" t="s">
        <v>422</v>
      </c>
      <c r="P771" s="823" t="s">
        <v>212</v>
      </c>
      <c r="Q771" s="824"/>
      <c r="R771" s="824"/>
      <c r="S771" s="824"/>
      <c r="T771" s="824"/>
      <c r="U771" s="824"/>
      <c r="V771" s="824"/>
      <c r="W771" s="824"/>
      <c r="X771" s="825"/>
      <c r="Y771" s="816" t="s">
        <v>243</v>
      </c>
      <c r="Z771" s="817"/>
      <c r="AA771" s="817"/>
      <c r="AB771" s="817"/>
      <c r="AC771" s="817"/>
      <c r="AD771" s="817"/>
      <c r="AE771" s="817"/>
      <c r="AF771" s="817"/>
      <c r="AG771" s="817"/>
      <c r="AH771" s="817"/>
      <c r="AI771" s="817"/>
      <c r="AJ771" s="817"/>
      <c r="AK771" s="817"/>
      <c r="AL771" s="817"/>
      <c r="AM771" s="818"/>
    </row>
    <row r="772" spans="1:39" ht="65.25" customHeight="1">
      <c r="B772" s="820"/>
      <c r="C772" s="822"/>
      <c r="D772" s="285">
        <v>2019</v>
      </c>
      <c r="E772" s="285">
        <v>2020</v>
      </c>
      <c r="F772" s="285">
        <v>2021</v>
      </c>
      <c r="G772" s="285">
        <v>2022</v>
      </c>
      <c r="H772" s="285">
        <v>2023</v>
      </c>
      <c r="I772" s="285">
        <v>2024</v>
      </c>
      <c r="J772" s="285">
        <v>2025</v>
      </c>
      <c r="K772" s="285">
        <v>2026</v>
      </c>
      <c r="L772" s="285">
        <v>2027</v>
      </c>
      <c r="M772" s="285">
        <v>2028</v>
      </c>
      <c r="N772" s="827"/>
      <c r="O772" s="285">
        <v>2019</v>
      </c>
      <c r="P772" s="285">
        <v>2020</v>
      </c>
      <c r="Q772" s="285">
        <v>2021</v>
      </c>
      <c r="R772" s="285">
        <v>2022</v>
      </c>
      <c r="S772" s="285">
        <v>2023</v>
      </c>
      <c r="T772" s="285">
        <v>2024</v>
      </c>
      <c r="U772" s="285">
        <v>2025</v>
      </c>
      <c r="V772" s="285">
        <v>2026</v>
      </c>
      <c r="W772" s="285">
        <v>2027</v>
      </c>
      <c r="X772" s="285">
        <v>2028</v>
      </c>
      <c r="Y772" s="285" t="str">
        <f>'1.  LRAMVA Summary'!D52</f>
        <v>Residential</v>
      </c>
      <c r="Z772" s="285" t="str">
        <f>'1.  LRAMVA Summary'!E52</f>
        <v>GS&lt;50 kW</v>
      </c>
      <c r="AA772" s="285" t="str">
        <f>'1.  LRAMVA Summary'!F52</f>
        <v>GS 50-4,999 kW</v>
      </c>
      <c r="AB772" s="285" t="str">
        <f>'1.  LRAMVA Summary'!G52</f>
        <v>Unmetered Scattered Load</v>
      </c>
      <c r="AC772" s="285" t="str">
        <f>'1.  LRAMVA Summary'!H52</f>
        <v>Sentinel Lighting</v>
      </c>
      <c r="AD772" s="285" t="str">
        <f>'1.  LRAMVA Summary'!I52</f>
        <v>Street Lighting</v>
      </c>
      <c r="AE772" s="285" t="str">
        <f>'1.  LRAMVA Summary'!J52</f>
        <v/>
      </c>
      <c r="AF772" s="285" t="str">
        <f>'1.  LRAMVA Summary'!K52</f>
        <v/>
      </c>
      <c r="AG772" s="285" t="str">
        <f>'1.  LRAMVA Summary'!L52</f>
        <v/>
      </c>
      <c r="AH772" s="285" t="str">
        <f>'1.  LRAMVA Summary'!M52</f>
        <v/>
      </c>
      <c r="AI772" s="285" t="str">
        <f>'1.  LRAMVA Summary'!N52</f>
        <v/>
      </c>
      <c r="AJ772" s="285" t="str">
        <f>'1.  LRAMVA Summary'!O52</f>
        <v/>
      </c>
      <c r="AK772" s="285" t="str">
        <f>'1.  LRAMVA Summary'!P52</f>
        <v/>
      </c>
      <c r="AL772" s="285" t="str">
        <f>'1.  LRAMVA Summary'!Q52</f>
        <v/>
      </c>
      <c r="AM772" s="287" t="str">
        <f>'1.  LRAMVA Summary'!R52</f>
        <v>Total</v>
      </c>
    </row>
    <row r="773" spans="1:39" ht="15.75" customHeight="1">
      <c r="A773" s="532"/>
      <c r="B773" s="518" t="s">
        <v>503</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t="str">
        <f>'1.  LRAMVA Summary'!D53</f>
        <v>kWh</v>
      </c>
      <c r="Z773" s="291" t="str">
        <f>'1.  LRAMVA Summary'!E53</f>
        <v>kWh</v>
      </c>
      <c r="AA773" s="291" t="str">
        <f>'1.  LRAMVA Summary'!F53</f>
        <v>kW</v>
      </c>
      <c r="AB773" s="291" t="str">
        <f>'1.  LRAMVA Summary'!G53</f>
        <v>kWh</v>
      </c>
      <c r="AC773" s="291" t="str">
        <f>'1.  LRAMVA Summary'!H53</f>
        <v>kW</v>
      </c>
      <c r="AD773" s="291" t="str">
        <f>'1.  LRAMVA Summary'!I53</f>
        <v>kW</v>
      </c>
      <c r="AE773" s="291">
        <f>'1.  LRAMVA Summary'!J53</f>
        <v>0</v>
      </c>
      <c r="AF773" s="291">
        <f>'1.  LRAMVA Summary'!K53</f>
        <v>0</v>
      </c>
      <c r="AG773" s="291">
        <f>'1.  LRAMVA Summary'!L53</f>
        <v>0</v>
      </c>
      <c r="AH773" s="291">
        <f>'1.  LRAMVA Summary'!M53</f>
        <v>0</v>
      </c>
      <c r="AI773" s="291">
        <f>'1.  LRAMVA Summary'!N53</f>
        <v>0</v>
      </c>
      <c r="AJ773" s="291">
        <f>'1.  LRAMVA Summary'!O53</f>
        <v>0</v>
      </c>
      <c r="AK773" s="291">
        <f>'1.  LRAMVA Summary'!P53</f>
        <v>0</v>
      </c>
      <c r="AL773" s="291">
        <f>'1.  LRAMVA Summary'!Q53</f>
        <v>0</v>
      </c>
      <c r="AM773" s="292"/>
    </row>
    <row r="774" spans="1:39" ht="15.75" outlineLevel="1">
      <c r="A774" s="532"/>
      <c r="B774" s="504" t="s">
        <v>496</v>
      </c>
      <c r="C774" s="289"/>
      <c r="D774" s="289"/>
      <c r="E774" s="289"/>
      <c r="F774" s="289"/>
      <c r="G774" s="289"/>
      <c r="H774" s="289"/>
      <c r="I774" s="289"/>
      <c r="J774" s="289"/>
      <c r="K774" s="289"/>
      <c r="L774" s="289"/>
      <c r="M774" s="289"/>
      <c r="N774" s="290"/>
      <c r="O774" s="289"/>
      <c r="P774" s="289"/>
      <c r="Q774" s="289"/>
      <c r="R774" s="289"/>
      <c r="S774" s="289"/>
      <c r="T774" s="289"/>
      <c r="U774" s="289"/>
      <c r="V774" s="289"/>
      <c r="W774" s="289"/>
      <c r="X774" s="289"/>
      <c r="Y774" s="291"/>
      <c r="Z774" s="291"/>
      <c r="AA774" s="291"/>
      <c r="AB774" s="291"/>
      <c r="AC774" s="291"/>
      <c r="AD774" s="291"/>
      <c r="AE774" s="291"/>
      <c r="AF774" s="291"/>
      <c r="AG774" s="291"/>
      <c r="AH774" s="291"/>
      <c r="AI774" s="291"/>
      <c r="AJ774" s="291"/>
      <c r="AK774" s="291"/>
      <c r="AL774" s="291"/>
      <c r="AM774" s="292"/>
    </row>
    <row r="775" spans="1:39" outlineLevel="1">
      <c r="A775" s="532">
        <v>1</v>
      </c>
      <c r="B775" s="428" t="s">
        <v>95</v>
      </c>
      <c r="C775" s="291" t="s">
        <v>25</v>
      </c>
      <c r="D775" s="295"/>
      <c r="E775" s="295"/>
      <c r="F775" s="295"/>
      <c r="G775" s="295"/>
      <c r="H775" s="295"/>
      <c r="I775" s="295"/>
      <c r="J775" s="295"/>
      <c r="K775" s="295"/>
      <c r="L775" s="295"/>
      <c r="M775" s="295"/>
      <c r="N775" s="291"/>
      <c r="O775" s="295"/>
      <c r="P775" s="295"/>
      <c r="Q775" s="295"/>
      <c r="R775" s="295"/>
      <c r="S775" s="295"/>
      <c r="T775" s="295"/>
      <c r="U775" s="295"/>
      <c r="V775" s="295"/>
      <c r="W775" s="295"/>
      <c r="X775" s="295"/>
      <c r="Y775" s="410"/>
      <c r="Z775" s="410"/>
      <c r="AA775" s="410"/>
      <c r="AB775" s="410"/>
      <c r="AC775" s="410"/>
      <c r="AD775" s="410"/>
      <c r="AE775" s="410"/>
      <c r="AF775" s="410"/>
      <c r="AG775" s="410"/>
      <c r="AH775" s="410"/>
      <c r="AI775" s="410"/>
      <c r="AJ775" s="410"/>
      <c r="AK775" s="410"/>
      <c r="AL775" s="410"/>
      <c r="AM775" s="296">
        <f>SUM(Y775:AL775)</f>
        <v>0</v>
      </c>
    </row>
    <row r="776" spans="1:39" outlineLevel="1">
      <c r="A776" s="532"/>
      <c r="B776" s="294" t="s">
        <v>342</v>
      </c>
      <c r="C776" s="291" t="s">
        <v>163</v>
      </c>
      <c r="D776" s="295"/>
      <c r="E776" s="295"/>
      <c r="F776" s="295"/>
      <c r="G776" s="295"/>
      <c r="H776" s="295"/>
      <c r="I776" s="295"/>
      <c r="J776" s="295"/>
      <c r="K776" s="295"/>
      <c r="L776" s="295"/>
      <c r="M776" s="295"/>
      <c r="N776" s="468"/>
      <c r="O776" s="295"/>
      <c r="P776" s="295"/>
      <c r="Q776" s="295"/>
      <c r="R776" s="295"/>
      <c r="S776" s="295"/>
      <c r="T776" s="295"/>
      <c r="U776" s="295"/>
      <c r="V776" s="295"/>
      <c r="W776" s="295"/>
      <c r="X776" s="295"/>
      <c r="Y776" s="411">
        <f>Y775</f>
        <v>0</v>
      </c>
      <c r="Z776" s="411">
        <f t="shared" ref="Z776" si="2264">Z775</f>
        <v>0</v>
      </c>
      <c r="AA776" s="411">
        <f t="shared" ref="AA776" si="2265">AA775</f>
        <v>0</v>
      </c>
      <c r="AB776" s="411">
        <f t="shared" ref="AB776" si="2266">AB775</f>
        <v>0</v>
      </c>
      <c r="AC776" s="411">
        <f t="shared" ref="AC776" si="2267">AC775</f>
        <v>0</v>
      </c>
      <c r="AD776" s="411">
        <f t="shared" ref="AD776" si="2268">AD775</f>
        <v>0</v>
      </c>
      <c r="AE776" s="411">
        <f t="shared" ref="AE776" si="2269">AE775</f>
        <v>0</v>
      </c>
      <c r="AF776" s="411">
        <f t="shared" ref="AF776" si="2270">AF775</f>
        <v>0</v>
      </c>
      <c r="AG776" s="411">
        <f t="shared" ref="AG776" si="2271">AG775</f>
        <v>0</v>
      </c>
      <c r="AH776" s="411">
        <f t="shared" ref="AH776" si="2272">AH775</f>
        <v>0</v>
      </c>
      <c r="AI776" s="411">
        <f t="shared" ref="AI776" si="2273">AI775</f>
        <v>0</v>
      </c>
      <c r="AJ776" s="411">
        <f t="shared" ref="AJ776" si="2274">AJ775</f>
        <v>0</v>
      </c>
      <c r="AK776" s="411">
        <f t="shared" ref="AK776" si="2275">AK775</f>
        <v>0</v>
      </c>
      <c r="AL776" s="411">
        <f t="shared" ref="AL776" si="2276">AL775</f>
        <v>0</v>
      </c>
      <c r="AM776" s="297"/>
    </row>
    <row r="777" spans="1:39" ht="15.75" outlineLevel="1">
      <c r="A777" s="532"/>
      <c r="B777" s="298"/>
      <c r="C777" s="299"/>
      <c r="D777" s="299"/>
      <c r="E777" s="299"/>
      <c r="F777" s="299"/>
      <c r="G777" s="299"/>
      <c r="H777" s="299"/>
      <c r="I777" s="299"/>
      <c r="J777" s="299"/>
      <c r="K777" s="299"/>
      <c r="L777" s="299"/>
      <c r="M777" s="299"/>
      <c r="N777" s="300"/>
      <c r="O777" s="299"/>
      <c r="P777" s="299"/>
      <c r="Q777" s="299"/>
      <c r="R777" s="299"/>
      <c r="S777" s="299"/>
      <c r="T777" s="299"/>
      <c r="U777" s="299"/>
      <c r="V777" s="299"/>
      <c r="W777" s="299"/>
      <c r="X777" s="299"/>
      <c r="Y777" s="412"/>
      <c r="Z777" s="413"/>
      <c r="AA777" s="413"/>
      <c r="AB777" s="413"/>
      <c r="AC777" s="413"/>
      <c r="AD777" s="413"/>
      <c r="AE777" s="413"/>
      <c r="AF777" s="413"/>
      <c r="AG777" s="413"/>
      <c r="AH777" s="413"/>
      <c r="AI777" s="413"/>
      <c r="AJ777" s="413"/>
      <c r="AK777" s="413"/>
      <c r="AL777" s="413"/>
      <c r="AM777" s="302"/>
    </row>
    <row r="778" spans="1:39" outlineLevel="1">
      <c r="A778" s="532">
        <v>2</v>
      </c>
      <c r="B778" s="428" t="s">
        <v>96</v>
      </c>
      <c r="C778" s="291" t="s">
        <v>25</v>
      </c>
      <c r="D778" s="295"/>
      <c r="E778" s="295"/>
      <c r="F778" s="295"/>
      <c r="G778" s="295"/>
      <c r="H778" s="295"/>
      <c r="I778" s="295"/>
      <c r="J778" s="295"/>
      <c r="K778" s="295"/>
      <c r="L778" s="295"/>
      <c r="M778" s="295"/>
      <c r="N778" s="291"/>
      <c r="O778" s="295"/>
      <c r="P778" s="295"/>
      <c r="Q778" s="295"/>
      <c r="R778" s="295"/>
      <c r="S778" s="295"/>
      <c r="T778" s="295"/>
      <c r="U778" s="295"/>
      <c r="V778" s="295"/>
      <c r="W778" s="295"/>
      <c r="X778" s="295"/>
      <c r="Y778" s="410"/>
      <c r="Z778" s="410"/>
      <c r="AA778" s="410"/>
      <c r="AB778" s="410"/>
      <c r="AC778" s="410"/>
      <c r="AD778" s="410"/>
      <c r="AE778" s="410"/>
      <c r="AF778" s="410"/>
      <c r="AG778" s="410"/>
      <c r="AH778" s="410"/>
      <c r="AI778" s="410"/>
      <c r="AJ778" s="410"/>
      <c r="AK778" s="410"/>
      <c r="AL778" s="410"/>
      <c r="AM778" s="296">
        <f>SUM(Y778:AL778)</f>
        <v>0</v>
      </c>
    </row>
    <row r="779" spans="1:39" outlineLevel="1">
      <c r="A779" s="532"/>
      <c r="B779" s="294" t="s">
        <v>342</v>
      </c>
      <c r="C779" s="291" t="s">
        <v>163</v>
      </c>
      <c r="D779" s="295"/>
      <c r="E779" s="295"/>
      <c r="F779" s="295"/>
      <c r="G779" s="295"/>
      <c r="H779" s="295"/>
      <c r="I779" s="295"/>
      <c r="J779" s="295"/>
      <c r="K779" s="295"/>
      <c r="L779" s="295"/>
      <c r="M779" s="295"/>
      <c r="N779" s="468"/>
      <c r="O779" s="295"/>
      <c r="P779" s="295"/>
      <c r="Q779" s="295"/>
      <c r="R779" s="295"/>
      <c r="S779" s="295"/>
      <c r="T779" s="295"/>
      <c r="U779" s="295"/>
      <c r="V779" s="295"/>
      <c r="W779" s="295"/>
      <c r="X779" s="295"/>
      <c r="Y779" s="411">
        <f>Y778</f>
        <v>0</v>
      </c>
      <c r="Z779" s="411">
        <f t="shared" ref="Z779" si="2277">Z778</f>
        <v>0</v>
      </c>
      <c r="AA779" s="411">
        <f t="shared" ref="AA779" si="2278">AA778</f>
        <v>0</v>
      </c>
      <c r="AB779" s="411">
        <f t="shared" ref="AB779" si="2279">AB778</f>
        <v>0</v>
      </c>
      <c r="AC779" s="411">
        <f t="shared" ref="AC779" si="2280">AC778</f>
        <v>0</v>
      </c>
      <c r="AD779" s="411">
        <f t="shared" ref="AD779" si="2281">AD778</f>
        <v>0</v>
      </c>
      <c r="AE779" s="411">
        <f t="shared" ref="AE779" si="2282">AE778</f>
        <v>0</v>
      </c>
      <c r="AF779" s="411">
        <f t="shared" ref="AF779" si="2283">AF778</f>
        <v>0</v>
      </c>
      <c r="AG779" s="411">
        <f t="shared" ref="AG779" si="2284">AG778</f>
        <v>0</v>
      </c>
      <c r="AH779" s="411">
        <f t="shared" ref="AH779" si="2285">AH778</f>
        <v>0</v>
      </c>
      <c r="AI779" s="411">
        <f t="shared" ref="AI779" si="2286">AI778</f>
        <v>0</v>
      </c>
      <c r="AJ779" s="411">
        <f t="shared" ref="AJ779" si="2287">AJ778</f>
        <v>0</v>
      </c>
      <c r="AK779" s="411">
        <f t="shared" ref="AK779" si="2288">AK778</f>
        <v>0</v>
      </c>
      <c r="AL779" s="411">
        <f t="shared" ref="AL779" si="2289">AL778</f>
        <v>0</v>
      </c>
      <c r="AM779" s="297"/>
    </row>
    <row r="780" spans="1:39" ht="15.75" outlineLevel="1">
      <c r="A780" s="532"/>
      <c r="B780" s="298"/>
      <c r="C780" s="299"/>
      <c r="D780" s="304"/>
      <c r="E780" s="304"/>
      <c r="F780" s="304"/>
      <c r="G780" s="304"/>
      <c r="H780" s="304"/>
      <c r="I780" s="304"/>
      <c r="J780" s="304"/>
      <c r="K780" s="304"/>
      <c r="L780" s="304"/>
      <c r="M780" s="304"/>
      <c r="N780" s="300"/>
      <c r="O780" s="304"/>
      <c r="P780" s="304"/>
      <c r="Q780" s="304"/>
      <c r="R780" s="304"/>
      <c r="S780" s="304"/>
      <c r="T780" s="304"/>
      <c r="U780" s="304"/>
      <c r="V780" s="304"/>
      <c r="W780" s="304"/>
      <c r="X780" s="304"/>
      <c r="Y780" s="412"/>
      <c r="Z780" s="413"/>
      <c r="AA780" s="413"/>
      <c r="AB780" s="413"/>
      <c r="AC780" s="413"/>
      <c r="AD780" s="413"/>
      <c r="AE780" s="413"/>
      <c r="AF780" s="413"/>
      <c r="AG780" s="413"/>
      <c r="AH780" s="413"/>
      <c r="AI780" s="413"/>
      <c r="AJ780" s="413"/>
      <c r="AK780" s="413"/>
      <c r="AL780" s="413"/>
      <c r="AM780" s="302"/>
    </row>
    <row r="781" spans="1:39" outlineLevel="1">
      <c r="A781" s="532">
        <v>3</v>
      </c>
      <c r="B781" s="428" t="s">
        <v>97</v>
      </c>
      <c r="C781" s="291" t="s">
        <v>25</v>
      </c>
      <c r="D781" s="295"/>
      <c r="E781" s="295"/>
      <c r="F781" s="295"/>
      <c r="G781" s="295"/>
      <c r="H781" s="295"/>
      <c r="I781" s="295"/>
      <c r="J781" s="295"/>
      <c r="K781" s="295"/>
      <c r="L781" s="295"/>
      <c r="M781" s="295"/>
      <c r="N781" s="291"/>
      <c r="O781" s="295"/>
      <c r="P781" s="295"/>
      <c r="Q781" s="295"/>
      <c r="R781" s="295"/>
      <c r="S781" s="295"/>
      <c r="T781" s="295"/>
      <c r="U781" s="295"/>
      <c r="V781" s="295"/>
      <c r="W781" s="295"/>
      <c r="X781" s="295"/>
      <c r="Y781" s="410"/>
      <c r="Z781" s="410"/>
      <c r="AA781" s="410"/>
      <c r="AB781" s="410"/>
      <c r="AC781" s="410"/>
      <c r="AD781" s="410"/>
      <c r="AE781" s="410"/>
      <c r="AF781" s="410"/>
      <c r="AG781" s="410"/>
      <c r="AH781" s="410"/>
      <c r="AI781" s="410"/>
      <c r="AJ781" s="410"/>
      <c r="AK781" s="410"/>
      <c r="AL781" s="410"/>
      <c r="AM781" s="296">
        <f>SUM(Y781:AL781)</f>
        <v>0</v>
      </c>
    </row>
    <row r="782" spans="1:39" outlineLevel="1">
      <c r="A782" s="532"/>
      <c r="B782" s="294" t="s">
        <v>342</v>
      </c>
      <c r="C782" s="291" t="s">
        <v>163</v>
      </c>
      <c r="D782" s="295"/>
      <c r="E782" s="295"/>
      <c r="F782" s="295"/>
      <c r="G782" s="295"/>
      <c r="H782" s="295"/>
      <c r="I782" s="295"/>
      <c r="J782" s="295"/>
      <c r="K782" s="295"/>
      <c r="L782" s="295"/>
      <c r="M782" s="295"/>
      <c r="N782" s="468"/>
      <c r="O782" s="295"/>
      <c r="P782" s="295"/>
      <c r="Q782" s="295"/>
      <c r="R782" s="295"/>
      <c r="S782" s="295"/>
      <c r="T782" s="295"/>
      <c r="U782" s="295"/>
      <c r="V782" s="295"/>
      <c r="W782" s="295"/>
      <c r="X782" s="295"/>
      <c r="Y782" s="411">
        <f>Y781</f>
        <v>0</v>
      </c>
      <c r="Z782" s="411">
        <f t="shared" ref="Z782" si="2290">Z781</f>
        <v>0</v>
      </c>
      <c r="AA782" s="411">
        <f t="shared" ref="AA782" si="2291">AA781</f>
        <v>0</v>
      </c>
      <c r="AB782" s="411">
        <f t="shared" ref="AB782" si="2292">AB781</f>
        <v>0</v>
      </c>
      <c r="AC782" s="411">
        <f t="shared" ref="AC782" si="2293">AC781</f>
        <v>0</v>
      </c>
      <c r="AD782" s="411">
        <f t="shared" ref="AD782" si="2294">AD781</f>
        <v>0</v>
      </c>
      <c r="AE782" s="411">
        <f t="shared" ref="AE782" si="2295">AE781</f>
        <v>0</v>
      </c>
      <c r="AF782" s="411">
        <f t="shared" ref="AF782" si="2296">AF781</f>
        <v>0</v>
      </c>
      <c r="AG782" s="411">
        <f t="shared" ref="AG782" si="2297">AG781</f>
        <v>0</v>
      </c>
      <c r="AH782" s="411">
        <f t="shared" ref="AH782" si="2298">AH781</f>
        <v>0</v>
      </c>
      <c r="AI782" s="411">
        <f t="shared" ref="AI782" si="2299">AI781</f>
        <v>0</v>
      </c>
      <c r="AJ782" s="411">
        <f t="shared" ref="AJ782" si="2300">AJ781</f>
        <v>0</v>
      </c>
      <c r="AK782" s="411">
        <f t="shared" ref="AK782" si="2301">AK781</f>
        <v>0</v>
      </c>
      <c r="AL782" s="411">
        <f t="shared" ref="AL782" si="2302">AL781</f>
        <v>0</v>
      </c>
      <c r="AM782" s="297"/>
    </row>
    <row r="783" spans="1:39" outlineLevel="1">
      <c r="A783" s="532"/>
      <c r="B783" s="294"/>
      <c r="C783" s="305"/>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12"/>
      <c r="Z783" s="412"/>
      <c r="AA783" s="412"/>
      <c r="AB783" s="412"/>
      <c r="AC783" s="412"/>
      <c r="AD783" s="412"/>
      <c r="AE783" s="412"/>
      <c r="AF783" s="412"/>
      <c r="AG783" s="412"/>
      <c r="AH783" s="412"/>
      <c r="AI783" s="412"/>
      <c r="AJ783" s="412"/>
      <c r="AK783" s="412"/>
      <c r="AL783" s="412"/>
      <c r="AM783" s="306"/>
    </row>
    <row r="784" spans="1:39" outlineLevel="1">
      <c r="A784" s="532">
        <v>4</v>
      </c>
      <c r="B784" s="520" t="s">
        <v>678</v>
      </c>
      <c r="C784" s="291" t="s">
        <v>25</v>
      </c>
      <c r="D784" s="295"/>
      <c r="E784" s="295"/>
      <c r="F784" s="295"/>
      <c r="G784" s="295"/>
      <c r="H784" s="295"/>
      <c r="I784" s="295"/>
      <c r="J784" s="295"/>
      <c r="K784" s="295"/>
      <c r="L784" s="295"/>
      <c r="M784" s="295"/>
      <c r="N784" s="291"/>
      <c r="O784" s="295"/>
      <c r="P784" s="295"/>
      <c r="Q784" s="295"/>
      <c r="R784" s="295"/>
      <c r="S784" s="295"/>
      <c r="T784" s="295"/>
      <c r="U784" s="295"/>
      <c r="V784" s="295"/>
      <c r="W784" s="295"/>
      <c r="X784" s="295"/>
      <c r="Y784" s="415"/>
      <c r="Z784" s="415"/>
      <c r="AA784" s="415"/>
      <c r="AB784" s="415"/>
      <c r="AC784" s="415"/>
      <c r="AD784" s="415"/>
      <c r="AE784" s="415"/>
      <c r="AF784" s="410"/>
      <c r="AG784" s="410"/>
      <c r="AH784" s="410"/>
      <c r="AI784" s="410"/>
      <c r="AJ784" s="410"/>
      <c r="AK784" s="410"/>
      <c r="AL784" s="410"/>
      <c r="AM784" s="296">
        <f>SUM(Y784:AL784)</f>
        <v>0</v>
      </c>
    </row>
    <row r="785" spans="1:39" outlineLevel="1">
      <c r="A785" s="532"/>
      <c r="B785" s="294" t="s">
        <v>342</v>
      </c>
      <c r="C785" s="291" t="s">
        <v>163</v>
      </c>
      <c r="D785" s="295"/>
      <c r="E785" s="295"/>
      <c r="F785" s="295"/>
      <c r="G785" s="295"/>
      <c r="H785" s="295"/>
      <c r="I785" s="295"/>
      <c r="J785" s="295"/>
      <c r="K785" s="295"/>
      <c r="L785" s="295"/>
      <c r="M785" s="295"/>
      <c r="N785" s="468"/>
      <c r="O785" s="295"/>
      <c r="P785" s="295"/>
      <c r="Q785" s="295"/>
      <c r="R785" s="295"/>
      <c r="S785" s="295"/>
      <c r="T785" s="295"/>
      <c r="U785" s="295"/>
      <c r="V785" s="295"/>
      <c r="W785" s="295"/>
      <c r="X785" s="295"/>
      <c r="Y785" s="411">
        <f>Y784</f>
        <v>0</v>
      </c>
      <c r="Z785" s="411">
        <f t="shared" ref="Z785" si="2303">Z784</f>
        <v>0</v>
      </c>
      <c r="AA785" s="411">
        <f t="shared" ref="AA785" si="2304">AA784</f>
        <v>0</v>
      </c>
      <c r="AB785" s="411">
        <f t="shared" ref="AB785" si="2305">AB784</f>
        <v>0</v>
      </c>
      <c r="AC785" s="411">
        <f t="shared" ref="AC785" si="2306">AC784</f>
        <v>0</v>
      </c>
      <c r="AD785" s="411">
        <f t="shared" ref="AD785" si="2307">AD784</f>
        <v>0</v>
      </c>
      <c r="AE785" s="411">
        <f t="shared" ref="AE785" si="2308">AE784</f>
        <v>0</v>
      </c>
      <c r="AF785" s="411">
        <f t="shared" ref="AF785" si="2309">AF784</f>
        <v>0</v>
      </c>
      <c r="AG785" s="411">
        <f t="shared" ref="AG785" si="2310">AG784</f>
        <v>0</v>
      </c>
      <c r="AH785" s="411">
        <f t="shared" ref="AH785" si="2311">AH784</f>
        <v>0</v>
      </c>
      <c r="AI785" s="411">
        <f t="shared" ref="AI785" si="2312">AI784</f>
        <v>0</v>
      </c>
      <c r="AJ785" s="411">
        <f t="shared" ref="AJ785" si="2313">AJ784</f>
        <v>0</v>
      </c>
      <c r="AK785" s="411">
        <f t="shared" ref="AK785" si="2314">AK784</f>
        <v>0</v>
      </c>
      <c r="AL785" s="411">
        <f t="shared" ref="AL785" si="2315">AL784</f>
        <v>0</v>
      </c>
      <c r="AM785" s="297"/>
    </row>
    <row r="786" spans="1:39" outlineLevel="1">
      <c r="A786" s="532"/>
      <c r="B786" s="294"/>
      <c r="C786" s="305"/>
      <c r="D786" s="304"/>
      <c r="E786" s="304"/>
      <c r="F786" s="304"/>
      <c r="G786" s="304"/>
      <c r="H786" s="304"/>
      <c r="I786" s="304"/>
      <c r="J786" s="304"/>
      <c r="K786" s="304"/>
      <c r="L786" s="304"/>
      <c r="M786" s="304"/>
      <c r="N786" s="291"/>
      <c r="O786" s="304"/>
      <c r="P786" s="304"/>
      <c r="Q786" s="304"/>
      <c r="R786" s="304"/>
      <c r="S786" s="304"/>
      <c r="T786" s="304"/>
      <c r="U786" s="304"/>
      <c r="V786" s="304"/>
      <c r="W786" s="304"/>
      <c r="X786" s="304"/>
      <c r="Y786" s="412"/>
      <c r="Z786" s="412"/>
      <c r="AA786" s="412"/>
      <c r="AB786" s="412"/>
      <c r="AC786" s="412"/>
      <c r="AD786" s="412"/>
      <c r="AE786" s="412"/>
      <c r="AF786" s="412"/>
      <c r="AG786" s="412"/>
      <c r="AH786" s="412"/>
      <c r="AI786" s="412"/>
      <c r="AJ786" s="412"/>
      <c r="AK786" s="412"/>
      <c r="AL786" s="412"/>
      <c r="AM786" s="306"/>
    </row>
    <row r="787" spans="1:39" ht="15.75" customHeight="1" outlineLevel="1">
      <c r="A787" s="532">
        <v>5</v>
      </c>
      <c r="B787" s="428" t="s">
        <v>98</v>
      </c>
      <c r="C787" s="291" t="s">
        <v>25</v>
      </c>
      <c r="D787" s="295"/>
      <c r="E787" s="295"/>
      <c r="F787" s="295"/>
      <c r="G787" s="295"/>
      <c r="H787" s="295"/>
      <c r="I787" s="295"/>
      <c r="J787" s="295"/>
      <c r="K787" s="295"/>
      <c r="L787" s="295"/>
      <c r="M787" s="295"/>
      <c r="N787" s="291"/>
      <c r="O787" s="295"/>
      <c r="P787" s="295"/>
      <c r="Q787" s="295"/>
      <c r="R787" s="295"/>
      <c r="S787" s="295"/>
      <c r="T787" s="295"/>
      <c r="U787" s="295"/>
      <c r="V787" s="295"/>
      <c r="W787" s="295"/>
      <c r="X787" s="295"/>
      <c r="Y787" s="415"/>
      <c r="Z787" s="415"/>
      <c r="AA787" s="415"/>
      <c r="AB787" s="415"/>
      <c r="AC787" s="415"/>
      <c r="AD787" s="415"/>
      <c r="AE787" s="415"/>
      <c r="AF787" s="410"/>
      <c r="AG787" s="410"/>
      <c r="AH787" s="410"/>
      <c r="AI787" s="410"/>
      <c r="AJ787" s="410"/>
      <c r="AK787" s="410"/>
      <c r="AL787" s="410"/>
      <c r="AM787" s="296">
        <f>SUM(Y787:AL787)</f>
        <v>0</v>
      </c>
    </row>
    <row r="788" spans="1:39" ht="20.25" customHeight="1" outlineLevel="1">
      <c r="A788" s="532"/>
      <c r="B788" s="294" t="s">
        <v>342</v>
      </c>
      <c r="C788" s="291" t="s">
        <v>163</v>
      </c>
      <c r="D788" s="295"/>
      <c r="E788" s="295"/>
      <c r="F788" s="295"/>
      <c r="G788" s="295"/>
      <c r="H788" s="295"/>
      <c r="I788" s="295"/>
      <c r="J788" s="295"/>
      <c r="K788" s="295"/>
      <c r="L788" s="295"/>
      <c r="M788" s="295"/>
      <c r="N788" s="468"/>
      <c r="O788" s="295"/>
      <c r="P788" s="295"/>
      <c r="Q788" s="295"/>
      <c r="R788" s="295"/>
      <c r="S788" s="295"/>
      <c r="T788" s="295"/>
      <c r="U788" s="295"/>
      <c r="V788" s="295"/>
      <c r="W788" s="295"/>
      <c r="X788" s="295"/>
      <c r="Y788" s="411">
        <f>Y787</f>
        <v>0</v>
      </c>
      <c r="Z788" s="411">
        <f t="shared" ref="Z788" si="2316">Z787</f>
        <v>0</v>
      </c>
      <c r="AA788" s="411">
        <f t="shared" ref="AA788" si="2317">AA787</f>
        <v>0</v>
      </c>
      <c r="AB788" s="411">
        <f t="shared" ref="AB788" si="2318">AB787</f>
        <v>0</v>
      </c>
      <c r="AC788" s="411">
        <f t="shared" ref="AC788" si="2319">AC787</f>
        <v>0</v>
      </c>
      <c r="AD788" s="411">
        <f t="shared" ref="AD788" si="2320">AD787</f>
        <v>0</v>
      </c>
      <c r="AE788" s="411">
        <f t="shared" ref="AE788" si="2321">AE787</f>
        <v>0</v>
      </c>
      <c r="AF788" s="411">
        <f t="shared" ref="AF788" si="2322">AF787</f>
        <v>0</v>
      </c>
      <c r="AG788" s="411">
        <f t="shared" ref="AG788" si="2323">AG787</f>
        <v>0</v>
      </c>
      <c r="AH788" s="411">
        <f t="shared" ref="AH788" si="2324">AH787</f>
        <v>0</v>
      </c>
      <c r="AI788" s="411">
        <f t="shared" ref="AI788" si="2325">AI787</f>
        <v>0</v>
      </c>
      <c r="AJ788" s="411">
        <f t="shared" ref="AJ788" si="2326">AJ787</f>
        <v>0</v>
      </c>
      <c r="AK788" s="411">
        <f t="shared" ref="AK788" si="2327">AK787</f>
        <v>0</v>
      </c>
      <c r="AL788" s="411">
        <f t="shared" ref="AL788" si="2328">AL787</f>
        <v>0</v>
      </c>
      <c r="AM788" s="297"/>
    </row>
    <row r="789" spans="1:39" outlineLevel="1">
      <c r="A789" s="532"/>
      <c r="B789" s="294"/>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22"/>
      <c r="Z789" s="423"/>
      <c r="AA789" s="423"/>
      <c r="AB789" s="423"/>
      <c r="AC789" s="423"/>
      <c r="AD789" s="423"/>
      <c r="AE789" s="423"/>
      <c r="AF789" s="423"/>
      <c r="AG789" s="423"/>
      <c r="AH789" s="423"/>
      <c r="AI789" s="423"/>
      <c r="AJ789" s="423"/>
      <c r="AK789" s="423"/>
      <c r="AL789" s="423"/>
      <c r="AM789" s="297"/>
    </row>
    <row r="790" spans="1:39" ht="15.75" outlineLevel="1">
      <c r="A790" s="532"/>
      <c r="B790" s="319" t="s">
        <v>497</v>
      </c>
      <c r="C790" s="289"/>
      <c r="D790" s="289"/>
      <c r="E790" s="289"/>
      <c r="F790" s="289"/>
      <c r="G790" s="289"/>
      <c r="H790" s="289"/>
      <c r="I790" s="289"/>
      <c r="J790" s="289"/>
      <c r="K790" s="289"/>
      <c r="L790" s="289"/>
      <c r="M790" s="289"/>
      <c r="N790" s="290"/>
      <c r="O790" s="289"/>
      <c r="P790" s="289"/>
      <c r="Q790" s="289"/>
      <c r="R790" s="289"/>
      <c r="S790" s="289"/>
      <c r="T790" s="289"/>
      <c r="U790" s="289"/>
      <c r="V790" s="289"/>
      <c r="W790" s="289"/>
      <c r="X790" s="289"/>
      <c r="Y790" s="414"/>
      <c r="Z790" s="414"/>
      <c r="AA790" s="414"/>
      <c r="AB790" s="414"/>
      <c r="AC790" s="414"/>
      <c r="AD790" s="414"/>
      <c r="AE790" s="414"/>
      <c r="AF790" s="414"/>
      <c r="AG790" s="414"/>
      <c r="AH790" s="414"/>
      <c r="AI790" s="414"/>
      <c r="AJ790" s="414"/>
      <c r="AK790" s="414"/>
      <c r="AL790" s="414"/>
      <c r="AM790" s="292"/>
    </row>
    <row r="791" spans="1:39" outlineLevel="1">
      <c r="A791" s="532">
        <v>6</v>
      </c>
      <c r="B791" s="428" t="s">
        <v>99</v>
      </c>
      <c r="C791" s="291" t="s">
        <v>25</v>
      </c>
      <c r="D791" s="295"/>
      <c r="E791" s="295"/>
      <c r="F791" s="295"/>
      <c r="G791" s="295"/>
      <c r="H791" s="295"/>
      <c r="I791" s="295"/>
      <c r="J791" s="295"/>
      <c r="K791" s="295"/>
      <c r="L791" s="295"/>
      <c r="M791" s="295"/>
      <c r="N791" s="295">
        <v>12</v>
      </c>
      <c r="O791" s="295"/>
      <c r="P791" s="295"/>
      <c r="Q791" s="295"/>
      <c r="R791" s="295"/>
      <c r="S791" s="295"/>
      <c r="T791" s="295"/>
      <c r="U791" s="295"/>
      <c r="V791" s="295"/>
      <c r="W791" s="295"/>
      <c r="X791" s="295"/>
      <c r="Y791" s="415"/>
      <c r="Z791" s="415"/>
      <c r="AA791" s="415"/>
      <c r="AB791" s="415"/>
      <c r="AC791" s="415"/>
      <c r="AD791" s="415"/>
      <c r="AE791" s="415"/>
      <c r="AF791" s="415"/>
      <c r="AG791" s="415"/>
      <c r="AH791" s="415"/>
      <c r="AI791" s="415"/>
      <c r="AJ791" s="415"/>
      <c r="AK791" s="415"/>
      <c r="AL791" s="415"/>
      <c r="AM791" s="296">
        <f>SUM(Y791:AL791)</f>
        <v>0</v>
      </c>
    </row>
    <row r="792" spans="1:39" outlineLevel="1">
      <c r="A792" s="532"/>
      <c r="B792" s="294" t="s">
        <v>342</v>
      </c>
      <c r="C792" s="291" t="s">
        <v>163</v>
      </c>
      <c r="D792" s="295"/>
      <c r="E792" s="295"/>
      <c r="F792" s="295"/>
      <c r="G792" s="295"/>
      <c r="H792" s="295"/>
      <c r="I792" s="295"/>
      <c r="J792" s="295"/>
      <c r="K792" s="295"/>
      <c r="L792" s="295"/>
      <c r="M792" s="295"/>
      <c r="N792" s="295">
        <f>N791</f>
        <v>12</v>
      </c>
      <c r="O792" s="295"/>
      <c r="P792" s="295"/>
      <c r="Q792" s="295"/>
      <c r="R792" s="295"/>
      <c r="S792" s="295"/>
      <c r="T792" s="295"/>
      <c r="U792" s="295"/>
      <c r="V792" s="295"/>
      <c r="W792" s="295"/>
      <c r="X792" s="295"/>
      <c r="Y792" s="411">
        <f>Y791</f>
        <v>0</v>
      </c>
      <c r="Z792" s="411">
        <f t="shared" ref="Z792" si="2329">Z791</f>
        <v>0</v>
      </c>
      <c r="AA792" s="411">
        <f t="shared" ref="AA792" si="2330">AA791</f>
        <v>0</v>
      </c>
      <c r="AB792" s="411">
        <f t="shared" ref="AB792" si="2331">AB791</f>
        <v>0</v>
      </c>
      <c r="AC792" s="411">
        <f t="shared" ref="AC792" si="2332">AC791</f>
        <v>0</v>
      </c>
      <c r="AD792" s="411">
        <f t="shared" ref="AD792" si="2333">AD791</f>
        <v>0</v>
      </c>
      <c r="AE792" s="411">
        <f t="shared" ref="AE792" si="2334">AE791</f>
        <v>0</v>
      </c>
      <c r="AF792" s="411">
        <f t="shared" ref="AF792" si="2335">AF791</f>
        <v>0</v>
      </c>
      <c r="AG792" s="411">
        <f t="shared" ref="AG792" si="2336">AG791</f>
        <v>0</v>
      </c>
      <c r="AH792" s="411">
        <f t="shared" ref="AH792" si="2337">AH791</f>
        <v>0</v>
      </c>
      <c r="AI792" s="411">
        <f t="shared" ref="AI792" si="2338">AI791</f>
        <v>0</v>
      </c>
      <c r="AJ792" s="411">
        <f t="shared" ref="AJ792" si="2339">AJ791</f>
        <v>0</v>
      </c>
      <c r="AK792" s="411">
        <f t="shared" ref="AK792" si="2340">AK791</f>
        <v>0</v>
      </c>
      <c r="AL792" s="411">
        <f t="shared" ref="AL792" si="2341">AL791</f>
        <v>0</v>
      </c>
      <c r="AM792" s="311"/>
    </row>
    <row r="793" spans="1:39" outlineLevel="1">
      <c r="A793" s="532"/>
      <c r="B793" s="310"/>
      <c r="C793" s="312"/>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16"/>
      <c r="Z793" s="416"/>
      <c r="AA793" s="416"/>
      <c r="AB793" s="416"/>
      <c r="AC793" s="416"/>
      <c r="AD793" s="416"/>
      <c r="AE793" s="416"/>
      <c r="AF793" s="416"/>
      <c r="AG793" s="416"/>
      <c r="AH793" s="416"/>
      <c r="AI793" s="416"/>
      <c r="AJ793" s="416"/>
      <c r="AK793" s="416"/>
      <c r="AL793" s="416"/>
      <c r="AM793" s="313"/>
    </row>
    <row r="794" spans="1:39" ht="30" outlineLevel="1">
      <c r="A794" s="532">
        <v>7</v>
      </c>
      <c r="B794" s="428" t="s">
        <v>100</v>
      </c>
      <c r="C794" s="291" t="s">
        <v>25</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415"/>
      <c r="Z794" s="415"/>
      <c r="AA794" s="415"/>
      <c r="AB794" s="415"/>
      <c r="AC794" s="415"/>
      <c r="AD794" s="415"/>
      <c r="AE794" s="415"/>
      <c r="AF794" s="415"/>
      <c r="AG794" s="415"/>
      <c r="AH794" s="415"/>
      <c r="AI794" s="415"/>
      <c r="AJ794" s="415"/>
      <c r="AK794" s="415"/>
      <c r="AL794" s="415"/>
      <c r="AM794" s="296">
        <f>SUM(Y794:AL794)</f>
        <v>0</v>
      </c>
    </row>
    <row r="795" spans="1:39" outlineLevel="1">
      <c r="A795" s="532"/>
      <c r="B795" s="294" t="s">
        <v>342</v>
      </c>
      <c r="C795" s="291" t="s">
        <v>163</v>
      </c>
      <c r="D795" s="295"/>
      <c r="E795" s="295"/>
      <c r="F795" s="295"/>
      <c r="G795" s="295"/>
      <c r="H795" s="295"/>
      <c r="I795" s="295"/>
      <c r="J795" s="295"/>
      <c r="K795" s="295"/>
      <c r="L795" s="295"/>
      <c r="M795" s="295"/>
      <c r="N795" s="295">
        <f>N794</f>
        <v>12</v>
      </c>
      <c r="O795" s="295"/>
      <c r="P795" s="295"/>
      <c r="Q795" s="295"/>
      <c r="R795" s="295"/>
      <c r="S795" s="295"/>
      <c r="T795" s="295"/>
      <c r="U795" s="295"/>
      <c r="V795" s="295"/>
      <c r="W795" s="295"/>
      <c r="X795" s="295"/>
      <c r="Y795" s="411">
        <f>Y794</f>
        <v>0</v>
      </c>
      <c r="Z795" s="411">
        <f t="shared" ref="Z795" si="2342">Z794</f>
        <v>0</v>
      </c>
      <c r="AA795" s="411">
        <f t="shared" ref="AA795" si="2343">AA794</f>
        <v>0</v>
      </c>
      <c r="AB795" s="411">
        <f t="shared" ref="AB795" si="2344">AB794</f>
        <v>0</v>
      </c>
      <c r="AC795" s="411">
        <f t="shared" ref="AC795" si="2345">AC794</f>
        <v>0</v>
      </c>
      <c r="AD795" s="411">
        <f t="shared" ref="AD795" si="2346">AD794</f>
        <v>0</v>
      </c>
      <c r="AE795" s="411">
        <f t="shared" ref="AE795" si="2347">AE794</f>
        <v>0</v>
      </c>
      <c r="AF795" s="411">
        <f t="shared" ref="AF795" si="2348">AF794</f>
        <v>0</v>
      </c>
      <c r="AG795" s="411">
        <f t="shared" ref="AG795" si="2349">AG794</f>
        <v>0</v>
      </c>
      <c r="AH795" s="411">
        <f t="shared" ref="AH795" si="2350">AH794</f>
        <v>0</v>
      </c>
      <c r="AI795" s="411">
        <f t="shared" ref="AI795" si="2351">AI794</f>
        <v>0</v>
      </c>
      <c r="AJ795" s="411">
        <f t="shared" ref="AJ795" si="2352">AJ794</f>
        <v>0</v>
      </c>
      <c r="AK795" s="411">
        <f t="shared" ref="AK795" si="2353">AK794</f>
        <v>0</v>
      </c>
      <c r="AL795" s="411">
        <f t="shared" ref="AL795" si="2354">AL794</f>
        <v>0</v>
      </c>
      <c r="AM795" s="311"/>
    </row>
    <row r="796" spans="1:39" outlineLevel="1">
      <c r="A796" s="532"/>
      <c r="B796" s="314"/>
      <c r="C796" s="312"/>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16"/>
      <c r="Z796" s="417"/>
      <c r="AA796" s="416"/>
      <c r="AB796" s="416"/>
      <c r="AC796" s="416"/>
      <c r="AD796" s="416"/>
      <c r="AE796" s="416"/>
      <c r="AF796" s="416"/>
      <c r="AG796" s="416"/>
      <c r="AH796" s="416"/>
      <c r="AI796" s="416"/>
      <c r="AJ796" s="416"/>
      <c r="AK796" s="416"/>
      <c r="AL796" s="416"/>
      <c r="AM796" s="313"/>
    </row>
    <row r="797" spans="1:39" ht="30" outlineLevel="1">
      <c r="A797" s="532">
        <v>8</v>
      </c>
      <c r="B797" s="428" t="s">
        <v>101</v>
      </c>
      <c r="C797" s="291" t="s">
        <v>25</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415"/>
      <c r="Z797" s="415"/>
      <c r="AA797" s="415"/>
      <c r="AB797" s="415"/>
      <c r="AC797" s="415"/>
      <c r="AD797" s="415"/>
      <c r="AE797" s="415"/>
      <c r="AF797" s="415"/>
      <c r="AG797" s="415"/>
      <c r="AH797" s="415"/>
      <c r="AI797" s="415"/>
      <c r="AJ797" s="415"/>
      <c r="AK797" s="415"/>
      <c r="AL797" s="415"/>
      <c r="AM797" s="296">
        <f>SUM(Y797:AL797)</f>
        <v>0</v>
      </c>
    </row>
    <row r="798" spans="1:39" outlineLevel="1">
      <c r="A798" s="532"/>
      <c r="B798" s="294" t="s">
        <v>342</v>
      </c>
      <c r="C798" s="291" t="s">
        <v>163</v>
      </c>
      <c r="D798" s="295"/>
      <c r="E798" s="295"/>
      <c r="F798" s="295"/>
      <c r="G798" s="295"/>
      <c r="H798" s="295"/>
      <c r="I798" s="295"/>
      <c r="J798" s="295"/>
      <c r="K798" s="295"/>
      <c r="L798" s="295"/>
      <c r="M798" s="295"/>
      <c r="N798" s="295">
        <f>N797</f>
        <v>12</v>
      </c>
      <c r="O798" s="295"/>
      <c r="P798" s="295"/>
      <c r="Q798" s="295"/>
      <c r="R798" s="295"/>
      <c r="S798" s="295"/>
      <c r="T798" s="295"/>
      <c r="U798" s="295"/>
      <c r="V798" s="295"/>
      <c r="W798" s="295"/>
      <c r="X798" s="295"/>
      <c r="Y798" s="411">
        <f>Y797</f>
        <v>0</v>
      </c>
      <c r="Z798" s="411">
        <f t="shared" ref="Z798" si="2355">Z797</f>
        <v>0</v>
      </c>
      <c r="AA798" s="411">
        <f t="shared" ref="AA798" si="2356">AA797</f>
        <v>0</v>
      </c>
      <c r="AB798" s="411">
        <f t="shared" ref="AB798" si="2357">AB797</f>
        <v>0</v>
      </c>
      <c r="AC798" s="411">
        <f t="shared" ref="AC798" si="2358">AC797</f>
        <v>0</v>
      </c>
      <c r="AD798" s="411">
        <f t="shared" ref="AD798" si="2359">AD797</f>
        <v>0</v>
      </c>
      <c r="AE798" s="411">
        <f t="shared" ref="AE798" si="2360">AE797</f>
        <v>0</v>
      </c>
      <c r="AF798" s="411">
        <f t="shared" ref="AF798" si="2361">AF797</f>
        <v>0</v>
      </c>
      <c r="AG798" s="411">
        <f t="shared" ref="AG798" si="2362">AG797</f>
        <v>0</v>
      </c>
      <c r="AH798" s="411">
        <f t="shared" ref="AH798" si="2363">AH797</f>
        <v>0</v>
      </c>
      <c r="AI798" s="411">
        <f t="shared" ref="AI798" si="2364">AI797</f>
        <v>0</v>
      </c>
      <c r="AJ798" s="411">
        <f t="shared" ref="AJ798" si="2365">AJ797</f>
        <v>0</v>
      </c>
      <c r="AK798" s="411">
        <f t="shared" ref="AK798" si="2366">AK797</f>
        <v>0</v>
      </c>
      <c r="AL798" s="411">
        <f t="shared" ref="AL798" si="2367">AL797</f>
        <v>0</v>
      </c>
      <c r="AM798" s="311"/>
    </row>
    <row r="799" spans="1:39" outlineLevel="1">
      <c r="A799" s="532"/>
      <c r="B799" s="314"/>
      <c r="C799" s="312"/>
      <c r="D799" s="316"/>
      <c r="E799" s="316"/>
      <c r="F799" s="316"/>
      <c r="G799" s="316"/>
      <c r="H799" s="316"/>
      <c r="I799" s="316"/>
      <c r="J799" s="316"/>
      <c r="K799" s="316"/>
      <c r="L799" s="316"/>
      <c r="M799" s="316"/>
      <c r="N799" s="291"/>
      <c r="O799" s="316"/>
      <c r="P799" s="316"/>
      <c r="Q799" s="316"/>
      <c r="R799" s="316"/>
      <c r="S799" s="316"/>
      <c r="T799" s="316"/>
      <c r="U799" s="316"/>
      <c r="V799" s="316"/>
      <c r="W799" s="316"/>
      <c r="X799" s="316"/>
      <c r="Y799" s="416"/>
      <c r="Z799" s="417"/>
      <c r="AA799" s="416"/>
      <c r="AB799" s="416"/>
      <c r="AC799" s="416"/>
      <c r="AD799" s="416"/>
      <c r="AE799" s="416"/>
      <c r="AF799" s="416"/>
      <c r="AG799" s="416"/>
      <c r="AH799" s="416"/>
      <c r="AI799" s="416"/>
      <c r="AJ799" s="416"/>
      <c r="AK799" s="416"/>
      <c r="AL799" s="416"/>
      <c r="AM799" s="313"/>
    </row>
    <row r="800" spans="1:39" ht="30" outlineLevel="1">
      <c r="A800" s="532">
        <v>9</v>
      </c>
      <c r="B800" s="428" t="s">
        <v>102</v>
      </c>
      <c r="C800" s="291" t="s">
        <v>25</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415"/>
      <c r="Z800" s="415"/>
      <c r="AA800" s="415"/>
      <c r="AB800" s="415"/>
      <c r="AC800" s="415"/>
      <c r="AD800" s="415"/>
      <c r="AE800" s="415"/>
      <c r="AF800" s="415"/>
      <c r="AG800" s="415"/>
      <c r="AH800" s="415"/>
      <c r="AI800" s="415"/>
      <c r="AJ800" s="415"/>
      <c r="AK800" s="415"/>
      <c r="AL800" s="415"/>
      <c r="AM800" s="296">
        <f>SUM(Y800:AL800)</f>
        <v>0</v>
      </c>
    </row>
    <row r="801" spans="1:39" outlineLevel="1">
      <c r="A801" s="532"/>
      <c r="B801" s="294" t="s">
        <v>342</v>
      </c>
      <c r="C801" s="291" t="s">
        <v>163</v>
      </c>
      <c r="D801" s="295"/>
      <c r="E801" s="295"/>
      <c r="F801" s="295"/>
      <c r="G801" s="295"/>
      <c r="H801" s="295"/>
      <c r="I801" s="295"/>
      <c r="J801" s="295"/>
      <c r="K801" s="295"/>
      <c r="L801" s="295"/>
      <c r="M801" s="295"/>
      <c r="N801" s="295">
        <f>N800</f>
        <v>12</v>
      </c>
      <c r="O801" s="295"/>
      <c r="P801" s="295"/>
      <c r="Q801" s="295"/>
      <c r="R801" s="295"/>
      <c r="S801" s="295"/>
      <c r="T801" s="295"/>
      <c r="U801" s="295"/>
      <c r="V801" s="295"/>
      <c r="W801" s="295"/>
      <c r="X801" s="295"/>
      <c r="Y801" s="411">
        <f>Y800</f>
        <v>0</v>
      </c>
      <c r="Z801" s="411">
        <f t="shared" ref="Z801" si="2368">Z800</f>
        <v>0</v>
      </c>
      <c r="AA801" s="411">
        <f t="shared" ref="AA801" si="2369">AA800</f>
        <v>0</v>
      </c>
      <c r="AB801" s="411">
        <f t="shared" ref="AB801" si="2370">AB800</f>
        <v>0</v>
      </c>
      <c r="AC801" s="411">
        <f t="shared" ref="AC801" si="2371">AC800</f>
        <v>0</v>
      </c>
      <c r="AD801" s="411">
        <f t="shared" ref="AD801" si="2372">AD800</f>
        <v>0</v>
      </c>
      <c r="AE801" s="411">
        <f t="shared" ref="AE801" si="2373">AE800</f>
        <v>0</v>
      </c>
      <c r="AF801" s="411">
        <f t="shared" ref="AF801" si="2374">AF800</f>
        <v>0</v>
      </c>
      <c r="AG801" s="411">
        <f t="shared" ref="AG801" si="2375">AG800</f>
        <v>0</v>
      </c>
      <c r="AH801" s="411">
        <f t="shared" ref="AH801" si="2376">AH800</f>
        <v>0</v>
      </c>
      <c r="AI801" s="411">
        <f t="shared" ref="AI801" si="2377">AI800</f>
        <v>0</v>
      </c>
      <c r="AJ801" s="411">
        <f t="shared" ref="AJ801" si="2378">AJ800</f>
        <v>0</v>
      </c>
      <c r="AK801" s="411">
        <f t="shared" ref="AK801" si="2379">AK800</f>
        <v>0</v>
      </c>
      <c r="AL801" s="411">
        <f t="shared" ref="AL801" si="2380">AL800</f>
        <v>0</v>
      </c>
      <c r="AM801" s="311"/>
    </row>
    <row r="802" spans="1:39" outlineLevel="1">
      <c r="A802" s="532"/>
      <c r="B802" s="314"/>
      <c r="C802" s="312"/>
      <c r="D802" s="316"/>
      <c r="E802" s="316"/>
      <c r="F802" s="316"/>
      <c r="G802" s="316"/>
      <c r="H802" s="316"/>
      <c r="I802" s="316"/>
      <c r="J802" s="316"/>
      <c r="K802" s="316"/>
      <c r="L802" s="316"/>
      <c r="M802" s="316"/>
      <c r="N802" s="291"/>
      <c r="O802" s="316"/>
      <c r="P802" s="316"/>
      <c r="Q802" s="316"/>
      <c r="R802" s="316"/>
      <c r="S802" s="316"/>
      <c r="T802" s="316"/>
      <c r="U802" s="316"/>
      <c r="V802" s="316"/>
      <c r="W802" s="316"/>
      <c r="X802" s="316"/>
      <c r="Y802" s="416"/>
      <c r="Z802" s="416"/>
      <c r="AA802" s="416"/>
      <c r="AB802" s="416"/>
      <c r="AC802" s="416"/>
      <c r="AD802" s="416"/>
      <c r="AE802" s="416"/>
      <c r="AF802" s="416"/>
      <c r="AG802" s="416"/>
      <c r="AH802" s="416"/>
      <c r="AI802" s="416"/>
      <c r="AJ802" s="416"/>
      <c r="AK802" s="416"/>
      <c r="AL802" s="416"/>
      <c r="AM802" s="313"/>
    </row>
    <row r="803" spans="1:39" ht="30" outlineLevel="1">
      <c r="A803" s="532">
        <v>10</v>
      </c>
      <c r="B803" s="428" t="s">
        <v>103</v>
      </c>
      <c r="C803" s="291" t="s">
        <v>25</v>
      </c>
      <c r="D803" s="295"/>
      <c r="E803" s="295"/>
      <c r="F803" s="295"/>
      <c r="G803" s="295"/>
      <c r="H803" s="295"/>
      <c r="I803" s="295"/>
      <c r="J803" s="295"/>
      <c r="K803" s="295"/>
      <c r="L803" s="295"/>
      <c r="M803" s="295"/>
      <c r="N803" s="295">
        <v>3</v>
      </c>
      <c r="O803" s="295"/>
      <c r="P803" s="295"/>
      <c r="Q803" s="295"/>
      <c r="R803" s="295"/>
      <c r="S803" s="295"/>
      <c r="T803" s="295"/>
      <c r="U803" s="295"/>
      <c r="V803" s="295"/>
      <c r="W803" s="295"/>
      <c r="X803" s="295"/>
      <c r="Y803" s="415"/>
      <c r="Z803" s="415"/>
      <c r="AA803" s="415"/>
      <c r="AB803" s="415"/>
      <c r="AC803" s="415"/>
      <c r="AD803" s="415"/>
      <c r="AE803" s="415"/>
      <c r="AF803" s="415"/>
      <c r="AG803" s="415"/>
      <c r="AH803" s="415"/>
      <c r="AI803" s="415"/>
      <c r="AJ803" s="415"/>
      <c r="AK803" s="415"/>
      <c r="AL803" s="415"/>
      <c r="AM803" s="296">
        <f>SUM(Y803:AL803)</f>
        <v>0</v>
      </c>
    </row>
    <row r="804" spans="1:39" outlineLevel="1">
      <c r="A804" s="532"/>
      <c r="B804" s="294" t="s">
        <v>342</v>
      </c>
      <c r="C804" s="291" t="s">
        <v>163</v>
      </c>
      <c r="D804" s="295"/>
      <c r="E804" s="295"/>
      <c r="F804" s="295"/>
      <c r="G804" s="295"/>
      <c r="H804" s="295"/>
      <c r="I804" s="295"/>
      <c r="J804" s="295"/>
      <c r="K804" s="295"/>
      <c r="L804" s="295"/>
      <c r="M804" s="295"/>
      <c r="N804" s="295">
        <f>N803</f>
        <v>3</v>
      </c>
      <c r="O804" s="295"/>
      <c r="P804" s="295"/>
      <c r="Q804" s="295"/>
      <c r="R804" s="295"/>
      <c r="S804" s="295"/>
      <c r="T804" s="295"/>
      <c r="U804" s="295"/>
      <c r="V804" s="295"/>
      <c r="W804" s="295"/>
      <c r="X804" s="295"/>
      <c r="Y804" s="411">
        <f>Y803</f>
        <v>0</v>
      </c>
      <c r="Z804" s="411">
        <f t="shared" ref="Z804" si="2381">Z803</f>
        <v>0</v>
      </c>
      <c r="AA804" s="411">
        <f t="shared" ref="AA804" si="2382">AA803</f>
        <v>0</v>
      </c>
      <c r="AB804" s="411">
        <f t="shared" ref="AB804" si="2383">AB803</f>
        <v>0</v>
      </c>
      <c r="AC804" s="411">
        <f t="shared" ref="AC804" si="2384">AC803</f>
        <v>0</v>
      </c>
      <c r="AD804" s="411">
        <f t="shared" ref="AD804" si="2385">AD803</f>
        <v>0</v>
      </c>
      <c r="AE804" s="411">
        <f t="shared" ref="AE804" si="2386">AE803</f>
        <v>0</v>
      </c>
      <c r="AF804" s="411">
        <f t="shared" ref="AF804" si="2387">AF803</f>
        <v>0</v>
      </c>
      <c r="AG804" s="411">
        <f t="shared" ref="AG804" si="2388">AG803</f>
        <v>0</v>
      </c>
      <c r="AH804" s="411">
        <f t="shared" ref="AH804" si="2389">AH803</f>
        <v>0</v>
      </c>
      <c r="AI804" s="411">
        <f t="shared" ref="AI804" si="2390">AI803</f>
        <v>0</v>
      </c>
      <c r="AJ804" s="411">
        <f t="shared" ref="AJ804" si="2391">AJ803</f>
        <v>0</v>
      </c>
      <c r="AK804" s="411">
        <f t="shared" ref="AK804" si="2392">AK803</f>
        <v>0</v>
      </c>
      <c r="AL804" s="411">
        <f t="shared" ref="AL804" si="2393">AL803</f>
        <v>0</v>
      </c>
      <c r="AM804" s="311"/>
    </row>
    <row r="805" spans="1:39" outlineLevel="1">
      <c r="A805" s="532"/>
      <c r="B805" s="314"/>
      <c r="C805" s="312"/>
      <c r="D805" s="316"/>
      <c r="E805" s="316"/>
      <c r="F805" s="316"/>
      <c r="G805" s="316"/>
      <c r="H805" s="316"/>
      <c r="I805" s="316"/>
      <c r="J805" s="316"/>
      <c r="K805" s="316"/>
      <c r="L805" s="316"/>
      <c r="M805" s="316"/>
      <c r="N805" s="291"/>
      <c r="O805" s="316"/>
      <c r="P805" s="316"/>
      <c r="Q805" s="316"/>
      <c r="R805" s="316"/>
      <c r="S805" s="316"/>
      <c r="T805" s="316"/>
      <c r="U805" s="316"/>
      <c r="V805" s="316"/>
      <c r="W805" s="316"/>
      <c r="X805" s="316"/>
      <c r="Y805" s="416"/>
      <c r="Z805" s="417"/>
      <c r="AA805" s="416"/>
      <c r="AB805" s="416"/>
      <c r="AC805" s="416"/>
      <c r="AD805" s="416"/>
      <c r="AE805" s="416"/>
      <c r="AF805" s="416"/>
      <c r="AG805" s="416"/>
      <c r="AH805" s="416"/>
      <c r="AI805" s="416"/>
      <c r="AJ805" s="416"/>
      <c r="AK805" s="416"/>
      <c r="AL805" s="416"/>
      <c r="AM805" s="313"/>
    </row>
    <row r="806" spans="1:39" ht="15.75" outlineLevel="1">
      <c r="A806" s="532"/>
      <c r="B806" s="288" t="s">
        <v>10</v>
      </c>
      <c r="C806" s="289"/>
      <c r="D806" s="289"/>
      <c r="E806" s="289"/>
      <c r="F806" s="289"/>
      <c r="G806" s="289"/>
      <c r="H806" s="289"/>
      <c r="I806" s="289"/>
      <c r="J806" s="289"/>
      <c r="K806" s="289"/>
      <c r="L806" s="289"/>
      <c r="M806" s="289"/>
      <c r="N806" s="290"/>
      <c r="O806" s="289"/>
      <c r="P806" s="289"/>
      <c r="Q806" s="289"/>
      <c r="R806" s="289"/>
      <c r="S806" s="289"/>
      <c r="T806" s="289"/>
      <c r="U806" s="289"/>
      <c r="V806" s="289"/>
      <c r="W806" s="289"/>
      <c r="X806" s="289"/>
      <c r="Y806" s="414"/>
      <c r="Z806" s="414"/>
      <c r="AA806" s="414"/>
      <c r="AB806" s="414"/>
      <c r="AC806" s="414"/>
      <c r="AD806" s="414"/>
      <c r="AE806" s="414"/>
      <c r="AF806" s="414"/>
      <c r="AG806" s="414"/>
      <c r="AH806" s="414"/>
      <c r="AI806" s="414"/>
      <c r="AJ806" s="414"/>
      <c r="AK806" s="414"/>
      <c r="AL806" s="414"/>
      <c r="AM806" s="292"/>
    </row>
    <row r="807" spans="1:39" ht="30" outlineLevel="1">
      <c r="A807" s="532">
        <v>11</v>
      </c>
      <c r="B807" s="428" t="s">
        <v>104</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26"/>
      <c r="Z807" s="415"/>
      <c r="AA807" s="415"/>
      <c r="AB807" s="415"/>
      <c r="AC807" s="415"/>
      <c r="AD807" s="415"/>
      <c r="AE807" s="415"/>
      <c r="AF807" s="415"/>
      <c r="AG807" s="415"/>
      <c r="AH807" s="415"/>
      <c r="AI807" s="415"/>
      <c r="AJ807" s="415"/>
      <c r="AK807" s="415"/>
      <c r="AL807" s="415"/>
      <c r="AM807" s="296">
        <f>SUM(Y807:AL807)</f>
        <v>0</v>
      </c>
    </row>
    <row r="808" spans="1:39" outlineLevel="1">
      <c r="A808" s="532"/>
      <c r="B808" s="294" t="s">
        <v>342</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1">
        <f>Y807</f>
        <v>0</v>
      </c>
      <c r="Z808" s="411">
        <f t="shared" ref="Z808" si="2394">Z807</f>
        <v>0</v>
      </c>
      <c r="AA808" s="411">
        <f t="shared" ref="AA808" si="2395">AA807</f>
        <v>0</v>
      </c>
      <c r="AB808" s="411">
        <f t="shared" ref="AB808" si="2396">AB807</f>
        <v>0</v>
      </c>
      <c r="AC808" s="411">
        <f t="shared" ref="AC808" si="2397">AC807</f>
        <v>0</v>
      </c>
      <c r="AD808" s="411">
        <f t="shared" ref="AD808" si="2398">AD807</f>
        <v>0</v>
      </c>
      <c r="AE808" s="411">
        <f t="shared" ref="AE808" si="2399">AE807</f>
        <v>0</v>
      </c>
      <c r="AF808" s="411">
        <f t="shared" ref="AF808" si="2400">AF807</f>
        <v>0</v>
      </c>
      <c r="AG808" s="411">
        <f t="shared" ref="AG808" si="2401">AG807</f>
        <v>0</v>
      </c>
      <c r="AH808" s="411">
        <f t="shared" ref="AH808" si="2402">AH807</f>
        <v>0</v>
      </c>
      <c r="AI808" s="411">
        <f t="shared" ref="AI808" si="2403">AI807</f>
        <v>0</v>
      </c>
      <c r="AJ808" s="411">
        <f t="shared" ref="AJ808" si="2404">AJ807</f>
        <v>0</v>
      </c>
      <c r="AK808" s="411">
        <f t="shared" ref="AK808" si="2405">AK807</f>
        <v>0</v>
      </c>
      <c r="AL808" s="411">
        <f t="shared" ref="AL808" si="2406">AL807</f>
        <v>0</v>
      </c>
      <c r="AM808" s="297"/>
    </row>
    <row r="809" spans="1:39" outlineLevel="1">
      <c r="A809" s="532"/>
      <c r="B809" s="315"/>
      <c r="C809" s="305"/>
      <c r="D809" s="291"/>
      <c r="E809" s="291"/>
      <c r="F809" s="291"/>
      <c r="G809" s="291"/>
      <c r="H809" s="291"/>
      <c r="I809" s="291"/>
      <c r="J809" s="291"/>
      <c r="K809" s="291"/>
      <c r="L809" s="291"/>
      <c r="M809" s="291"/>
      <c r="N809" s="291"/>
      <c r="O809" s="291"/>
      <c r="P809" s="291"/>
      <c r="Q809" s="291"/>
      <c r="R809" s="291"/>
      <c r="S809" s="291"/>
      <c r="T809" s="291"/>
      <c r="U809" s="291"/>
      <c r="V809" s="291"/>
      <c r="W809" s="291"/>
      <c r="X809" s="291"/>
      <c r="Y809" s="412"/>
      <c r="Z809" s="421"/>
      <c r="AA809" s="421"/>
      <c r="AB809" s="421"/>
      <c r="AC809" s="421"/>
      <c r="AD809" s="421"/>
      <c r="AE809" s="421"/>
      <c r="AF809" s="421"/>
      <c r="AG809" s="421"/>
      <c r="AH809" s="421"/>
      <c r="AI809" s="421"/>
      <c r="AJ809" s="421"/>
      <c r="AK809" s="421"/>
      <c r="AL809" s="421"/>
      <c r="AM809" s="306"/>
    </row>
    <row r="810" spans="1:39" ht="45" outlineLevel="1">
      <c r="A810" s="532">
        <v>12</v>
      </c>
      <c r="B810" s="428" t="s">
        <v>105</v>
      </c>
      <c r="C810" s="291" t="s">
        <v>25</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410"/>
      <c r="Z810" s="415"/>
      <c r="AA810" s="415"/>
      <c r="AB810" s="415"/>
      <c r="AC810" s="415"/>
      <c r="AD810" s="415"/>
      <c r="AE810" s="415"/>
      <c r="AF810" s="415"/>
      <c r="AG810" s="415"/>
      <c r="AH810" s="415"/>
      <c r="AI810" s="415"/>
      <c r="AJ810" s="415"/>
      <c r="AK810" s="415"/>
      <c r="AL810" s="415"/>
      <c r="AM810" s="296">
        <f>SUM(Y810:AL810)</f>
        <v>0</v>
      </c>
    </row>
    <row r="811" spans="1:39" outlineLevel="1">
      <c r="A811" s="532"/>
      <c r="B811" s="294" t="s">
        <v>342</v>
      </c>
      <c r="C811" s="291" t="s">
        <v>163</v>
      </c>
      <c r="D811" s="295"/>
      <c r="E811" s="295"/>
      <c r="F811" s="295"/>
      <c r="G811" s="295"/>
      <c r="H811" s="295"/>
      <c r="I811" s="295"/>
      <c r="J811" s="295"/>
      <c r="K811" s="295"/>
      <c r="L811" s="295"/>
      <c r="M811" s="295"/>
      <c r="N811" s="295">
        <f>N810</f>
        <v>12</v>
      </c>
      <c r="O811" s="295"/>
      <c r="P811" s="295"/>
      <c r="Q811" s="295"/>
      <c r="R811" s="295"/>
      <c r="S811" s="295"/>
      <c r="T811" s="295"/>
      <c r="U811" s="295"/>
      <c r="V811" s="295"/>
      <c r="W811" s="295"/>
      <c r="X811" s="295"/>
      <c r="Y811" s="411">
        <f>Y810</f>
        <v>0</v>
      </c>
      <c r="Z811" s="411">
        <f t="shared" ref="Z811" si="2407">Z810</f>
        <v>0</v>
      </c>
      <c r="AA811" s="411">
        <f t="shared" ref="AA811" si="2408">AA810</f>
        <v>0</v>
      </c>
      <c r="AB811" s="411">
        <f t="shared" ref="AB811" si="2409">AB810</f>
        <v>0</v>
      </c>
      <c r="AC811" s="411">
        <f t="shared" ref="AC811" si="2410">AC810</f>
        <v>0</v>
      </c>
      <c r="AD811" s="411">
        <f t="shared" ref="AD811" si="2411">AD810</f>
        <v>0</v>
      </c>
      <c r="AE811" s="411">
        <f t="shared" ref="AE811" si="2412">AE810</f>
        <v>0</v>
      </c>
      <c r="AF811" s="411">
        <f t="shared" ref="AF811" si="2413">AF810</f>
        <v>0</v>
      </c>
      <c r="AG811" s="411">
        <f t="shared" ref="AG811" si="2414">AG810</f>
        <v>0</v>
      </c>
      <c r="AH811" s="411">
        <f t="shared" ref="AH811" si="2415">AH810</f>
        <v>0</v>
      </c>
      <c r="AI811" s="411">
        <f t="shared" ref="AI811" si="2416">AI810</f>
        <v>0</v>
      </c>
      <c r="AJ811" s="411">
        <f t="shared" ref="AJ811" si="2417">AJ810</f>
        <v>0</v>
      </c>
      <c r="AK811" s="411">
        <f t="shared" ref="AK811" si="2418">AK810</f>
        <v>0</v>
      </c>
      <c r="AL811" s="411">
        <f t="shared" ref="AL811" si="2419">AL810</f>
        <v>0</v>
      </c>
      <c r="AM811" s="297"/>
    </row>
    <row r="812" spans="1:39" outlineLevel="1">
      <c r="A812" s="532"/>
      <c r="B812" s="315"/>
      <c r="C812" s="305"/>
      <c r="D812" s="291"/>
      <c r="E812" s="291"/>
      <c r="F812" s="291"/>
      <c r="G812" s="291"/>
      <c r="H812" s="291"/>
      <c r="I812" s="291"/>
      <c r="J812" s="291"/>
      <c r="K812" s="291"/>
      <c r="L812" s="291"/>
      <c r="M812" s="291"/>
      <c r="N812" s="291"/>
      <c r="O812" s="291"/>
      <c r="P812" s="291"/>
      <c r="Q812" s="291"/>
      <c r="R812" s="291"/>
      <c r="S812" s="291"/>
      <c r="T812" s="291"/>
      <c r="U812" s="291"/>
      <c r="V812" s="291"/>
      <c r="W812" s="291"/>
      <c r="X812" s="291"/>
      <c r="Y812" s="422"/>
      <c r="Z812" s="422"/>
      <c r="AA812" s="412"/>
      <c r="AB812" s="412"/>
      <c r="AC812" s="412"/>
      <c r="AD812" s="412"/>
      <c r="AE812" s="412"/>
      <c r="AF812" s="412"/>
      <c r="AG812" s="412"/>
      <c r="AH812" s="412"/>
      <c r="AI812" s="412"/>
      <c r="AJ812" s="412"/>
      <c r="AK812" s="412"/>
      <c r="AL812" s="412"/>
      <c r="AM812" s="306"/>
    </row>
    <row r="813" spans="1:39" ht="30" outlineLevel="1">
      <c r="A813" s="532">
        <v>13</v>
      </c>
      <c r="B813" s="428" t="s">
        <v>106</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0"/>
      <c r="Z813" s="415"/>
      <c r="AA813" s="415"/>
      <c r="AB813" s="415"/>
      <c r="AC813" s="415"/>
      <c r="AD813" s="415"/>
      <c r="AE813" s="415"/>
      <c r="AF813" s="415"/>
      <c r="AG813" s="415"/>
      <c r="AH813" s="415"/>
      <c r="AI813" s="415"/>
      <c r="AJ813" s="415"/>
      <c r="AK813" s="415"/>
      <c r="AL813" s="415"/>
      <c r="AM813" s="296">
        <f>SUM(Y813:AL813)</f>
        <v>0</v>
      </c>
    </row>
    <row r="814" spans="1:39" outlineLevel="1">
      <c r="A814" s="532"/>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2420">Z813</f>
        <v>0</v>
      </c>
      <c r="AA814" s="411">
        <f t="shared" ref="AA814" si="2421">AA813</f>
        <v>0</v>
      </c>
      <c r="AB814" s="411">
        <f t="shared" ref="AB814" si="2422">AB813</f>
        <v>0</v>
      </c>
      <c r="AC814" s="411">
        <f t="shared" ref="AC814" si="2423">AC813</f>
        <v>0</v>
      </c>
      <c r="AD814" s="411">
        <f t="shared" ref="AD814" si="2424">AD813</f>
        <v>0</v>
      </c>
      <c r="AE814" s="411">
        <f t="shared" ref="AE814" si="2425">AE813</f>
        <v>0</v>
      </c>
      <c r="AF814" s="411">
        <f t="shared" ref="AF814" si="2426">AF813</f>
        <v>0</v>
      </c>
      <c r="AG814" s="411">
        <f t="shared" ref="AG814" si="2427">AG813</f>
        <v>0</v>
      </c>
      <c r="AH814" s="411">
        <f t="shared" ref="AH814" si="2428">AH813</f>
        <v>0</v>
      </c>
      <c r="AI814" s="411">
        <f t="shared" ref="AI814" si="2429">AI813</f>
        <v>0</v>
      </c>
      <c r="AJ814" s="411">
        <f t="shared" ref="AJ814" si="2430">AJ813</f>
        <v>0</v>
      </c>
      <c r="AK814" s="411">
        <f t="shared" ref="AK814" si="2431">AK813</f>
        <v>0</v>
      </c>
      <c r="AL814" s="411">
        <f t="shared" ref="AL814" si="2432">AL813</f>
        <v>0</v>
      </c>
      <c r="AM814" s="306"/>
    </row>
    <row r="815" spans="1:39" outlineLevel="1">
      <c r="A815" s="532"/>
      <c r="B815" s="315"/>
      <c r="C815" s="305"/>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2"/>
      <c r="AF815" s="412"/>
      <c r="AG815" s="412"/>
      <c r="AH815" s="412"/>
      <c r="AI815" s="412"/>
      <c r="AJ815" s="412"/>
      <c r="AK815" s="412"/>
      <c r="AL815" s="412"/>
      <c r="AM815" s="306"/>
    </row>
    <row r="816" spans="1:39" ht="15.75" outlineLevel="1">
      <c r="A816" s="532"/>
      <c r="B816" s="288" t="s">
        <v>107</v>
      </c>
      <c r="C816" s="289"/>
      <c r="D816" s="290"/>
      <c r="E816" s="290"/>
      <c r="F816" s="290"/>
      <c r="G816" s="290"/>
      <c r="H816" s="290"/>
      <c r="I816" s="290"/>
      <c r="J816" s="290"/>
      <c r="K816" s="290"/>
      <c r="L816" s="290"/>
      <c r="M816" s="290"/>
      <c r="N816" s="290"/>
      <c r="O816" s="290"/>
      <c r="P816" s="289"/>
      <c r="Q816" s="289"/>
      <c r="R816" s="289"/>
      <c r="S816" s="289"/>
      <c r="T816" s="289"/>
      <c r="U816" s="289"/>
      <c r="V816" s="289"/>
      <c r="W816" s="289"/>
      <c r="X816" s="289"/>
      <c r="Y816" s="414"/>
      <c r="Z816" s="414"/>
      <c r="AA816" s="414"/>
      <c r="AB816" s="414"/>
      <c r="AC816" s="414"/>
      <c r="AD816" s="414"/>
      <c r="AE816" s="414"/>
      <c r="AF816" s="414"/>
      <c r="AG816" s="414"/>
      <c r="AH816" s="414"/>
      <c r="AI816" s="414"/>
      <c r="AJ816" s="414"/>
      <c r="AK816" s="414"/>
      <c r="AL816" s="414"/>
      <c r="AM816" s="292"/>
    </row>
    <row r="817" spans="1:39" outlineLevel="1">
      <c r="A817" s="532">
        <v>14</v>
      </c>
      <c r="B817" s="315" t="s">
        <v>108</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5"/>
      <c r="Z817" s="415"/>
      <c r="AA817" s="415"/>
      <c r="AB817" s="415"/>
      <c r="AC817" s="415"/>
      <c r="AD817" s="415"/>
      <c r="AE817" s="415"/>
      <c r="AF817" s="410"/>
      <c r="AG817" s="410"/>
      <c r="AH817" s="410"/>
      <c r="AI817" s="410"/>
      <c r="AJ817" s="410"/>
      <c r="AK817" s="410"/>
      <c r="AL817" s="410"/>
      <c r="AM817" s="296">
        <f>SUM(Y817:AL817)</f>
        <v>0</v>
      </c>
    </row>
    <row r="818" spans="1:39" outlineLevel="1">
      <c r="A818" s="532"/>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433">Z817</f>
        <v>0</v>
      </c>
      <c r="AA818" s="411">
        <f t="shared" ref="AA818" si="2434">AA817</f>
        <v>0</v>
      </c>
      <c r="AB818" s="411">
        <f t="shared" ref="AB818" si="2435">AB817</f>
        <v>0</v>
      </c>
      <c r="AC818" s="411">
        <f t="shared" ref="AC818" si="2436">AC817</f>
        <v>0</v>
      </c>
      <c r="AD818" s="411">
        <f t="shared" ref="AD818" si="2437">AD817</f>
        <v>0</v>
      </c>
      <c r="AE818" s="411">
        <f t="shared" ref="AE818" si="2438">AE817</f>
        <v>0</v>
      </c>
      <c r="AF818" s="411">
        <f t="shared" ref="AF818" si="2439">AF817</f>
        <v>0</v>
      </c>
      <c r="AG818" s="411">
        <f t="shared" ref="AG818" si="2440">AG817</f>
        <v>0</v>
      </c>
      <c r="AH818" s="411">
        <f t="shared" ref="AH818" si="2441">AH817</f>
        <v>0</v>
      </c>
      <c r="AI818" s="411">
        <f t="shared" ref="AI818" si="2442">AI817</f>
        <v>0</v>
      </c>
      <c r="AJ818" s="411">
        <f t="shared" ref="AJ818" si="2443">AJ817</f>
        <v>0</v>
      </c>
      <c r="AK818" s="411">
        <f t="shared" ref="AK818" si="2444">AK817</f>
        <v>0</v>
      </c>
      <c r="AL818" s="411">
        <f t="shared" ref="AL818" si="2445">AL817</f>
        <v>0</v>
      </c>
      <c r="AM818" s="297"/>
    </row>
    <row r="819" spans="1:39" outlineLevel="1">
      <c r="A819" s="532"/>
      <c r="B819" s="315"/>
      <c r="C819" s="305"/>
      <c r="D819" s="291"/>
      <c r="E819" s="291"/>
      <c r="F819" s="291"/>
      <c r="G819" s="291"/>
      <c r="H819" s="291"/>
      <c r="I819" s="291"/>
      <c r="J819" s="291"/>
      <c r="K819" s="291"/>
      <c r="L819" s="291"/>
      <c r="M819" s="291"/>
      <c r="N819" s="468"/>
      <c r="O819" s="291"/>
      <c r="P819" s="291"/>
      <c r="Q819" s="291"/>
      <c r="R819" s="291"/>
      <c r="S819" s="291"/>
      <c r="T819" s="291"/>
      <c r="U819" s="291"/>
      <c r="V819" s="291"/>
      <c r="W819" s="291"/>
      <c r="X819" s="291"/>
      <c r="Y819" s="412"/>
      <c r="Z819" s="412"/>
      <c r="AA819" s="412"/>
      <c r="AB819" s="412"/>
      <c r="AC819" s="412"/>
      <c r="AD819" s="412"/>
      <c r="AE819" s="412"/>
      <c r="AF819" s="412"/>
      <c r="AG819" s="412"/>
      <c r="AH819" s="412"/>
      <c r="AI819" s="412"/>
      <c r="AJ819" s="412"/>
      <c r="AK819" s="412"/>
      <c r="AL819" s="412"/>
      <c r="AM819" s="306"/>
    </row>
    <row r="820" spans="1:39" s="309" customFormat="1" ht="15.75" outlineLevel="1">
      <c r="A820" s="532"/>
      <c r="B820" s="288" t="s">
        <v>489</v>
      </c>
      <c r="C820" s="291"/>
      <c r="D820" s="291"/>
      <c r="E820" s="291"/>
      <c r="F820" s="291"/>
      <c r="G820" s="291"/>
      <c r="H820" s="291"/>
      <c r="I820" s="291"/>
      <c r="J820" s="291"/>
      <c r="K820" s="291"/>
      <c r="L820" s="291"/>
      <c r="M820" s="291"/>
      <c r="N820" s="291"/>
      <c r="O820" s="291"/>
      <c r="P820" s="291"/>
      <c r="Q820" s="291"/>
      <c r="R820" s="291"/>
      <c r="S820" s="291"/>
      <c r="T820" s="291"/>
      <c r="U820" s="291"/>
      <c r="V820" s="291"/>
      <c r="W820" s="291"/>
      <c r="X820" s="291"/>
      <c r="Y820" s="412"/>
      <c r="Z820" s="412"/>
      <c r="AA820" s="412"/>
      <c r="AB820" s="412"/>
      <c r="AC820" s="412"/>
      <c r="AD820" s="412"/>
      <c r="AE820" s="416"/>
      <c r="AF820" s="416"/>
      <c r="AG820" s="416"/>
      <c r="AH820" s="416"/>
      <c r="AI820" s="416"/>
      <c r="AJ820" s="416"/>
      <c r="AK820" s="416"/>
      <c r="AL820" s="416"/>
      <c r="AM820" s="517"/>
    </row>
    <row r="821" spans="1:39" outlineLevel="1">
      <c r="A821" s="532">
        <v>15</v>
      </c>
      <c r="B821" s="294" t="s">
        <v>494</v>
      </c>
      <c r="C821" s="291" t="s">
        <v>25</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415"/>
      <c r="Z821" s="415"/>
      <c r="AA821" s="415"/>
      <c r="AB821" s="415"/>
      <c r="AC821" s="415"/>
      <c r="AD821" s="415"/>
      <c r="AE821" s="415"/>
      <c r="AF821" s="410"/>
      <c r="AG821" s="410"/>
      <c r="AH821" s="410"/>
      <c r="AI821" s="410"/>
      <c r="AJ821" s="410"/>
      <c r="AK821" s="410"/>
      <c r="AL821" s="410"/>
      <c r="AM821" s="296">
        <f>SUM(Y821:AL821)</f>
        <v>0</v>
      </c>
    </row>
    <row r="822" spans="1:39" outlineLevel="1">
      <c r="A822" s="532"/>
      <c r="B822" s="294" t="s">
        <v>342</v>
      </c>
      <c r="C822" s="291" t="s">
        <v>163</v>
      </c>
      <c r="D822" s="295"/>
      <c r="E822" s="295"/>
      <c r="F822" s="295"/>
      <c r="G822" s="295"/>
      <c r="H822" s="295"/>
      <c r="I822" s="295"/>
      <c r="J822" s="295"/>
      <c r="K822" s="295"/>
      <c r="L822" s="295"/>
      <c r="M822" s="295"/>
      <c r="N822" s="295">
        <f>N821</f>
        <v>0</v>
      </c>
      <c r="O822" s="295"/>
      <c r="P822" s="295"/>
      <c r="Q822" s="295"/>
      <c r="R822" s="295"/>
      <c r="S822" s="295"/>
      <c r="T822" s="295"/>
      <c r="U822" s="295"/>
      <c r="V822" s="295"/>
      <c r="W822" s="295"/>
      <c r="X822" s="295"/>
      <c r="Y822" s="411">
        <f>Y821</f>
        <v>0</v>
      </c>
      <c r="Z822" s="411">
        <f t="shared" ref="Z822:AL822" si="2446">Z821</f>
        <v>0</v>
      </c>
      <c r="AA822" s="411">
        <f t="shared" si="2446"/>
        <v>0</v>
      </c>
      <c r="AB822" s="411">
        <f t="shared" si="2446"/>
        <v>0</v>
      </c>
      <c r="AC822" s="411">
        <f t="shared" si="2446"/>
        <v>0</v>
      </c>
      <c r="AD822" s="411">
        <f t="shared" si="2446"/>
        <v>0</v>
      </c>
      <c r="AE822" s="411">
        <f t="shared" si="2446"/>
        <v>0</v>
      </c>
      <c r="AF822" s="411">
        <f t="shared" si="2446"/>
        <v>0</v>
      </c>
      <c r="AG822" s="411">
        <f t="shared" si="2446"/>
        <v>0</v>
      </c>
      <c r="AH822" s="411">
        <f t="shared" si="2446"/>
        <v>0</v>
      </c>
      <c r="AI822" s="411">
        <f t="shared" si="2446"/>
        <v>0</v>
      </c>
      <c r="AJ822" s="411">
        <f t="shared" si="2446"/>
        <v>0</v>
      </c>
      <c r="AK822" s="411">
        <f t="shared" si="2446"/>
        <v>0</v>
      </c>
      <c r="AL822" s="411">
        <f t="shared" si="2446"/>
        <v>0</v>
      </c>
      <c r="AM822" s="297"/>
    </row>
    <row r="823" spans="1:39" outlineLevel="1">
      <c r="A823" s="532"/>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2"/>
      <c r="Z823" s="412"/>
      <c r="AA823" s="412"/>
      <c r="AB823" s="412"/>
      <c r="AC823" s="412"/>
      <c r="AD823" s="412"/>
      <c r="AE823" s="412"/>
      <c r="AF823" s="412"/>
      <c r="AG823" s="412"/>
      <c r="AH823" s="412"/>
      <c r="AI823" s="412"/>
      <c r="AJ823" s="412"/>
      <c r="AK823" s="412"/>
      <c r="AL823" s="412"/>
      <c r="AM823" s="306"/>
    </row>
    <row r="824" spans="1:39" s="283" customFormat="1" outlineLevel="1">
      <c r="A824" s="532">
        <v>16</v>
      </c>
      <c r="B824" s="324" t="s">
        <v>490</v>
      </c>
      <c r="C824" s="291" t="s">
        <v>25</v>
      </c>
      <c r="D824" s="295"/>
      <c r="E824" s="295"/>
      <c r="F824" s="295"/>
      <c r="G824" s="295"/>
      <c r="H824" s="295"/>
      <c r="I824" s="295"/>
      <c r="J824" s="295"/>
      <c r="K824" s="295"/>
      <c r="L824" s="295"/>
      <c r="M824" s="295"/>
      <c r="N824" s="295">
        <v>0</v>
      </c>
      <c r="O824" s="295"/>
      <c r="P824" s="295"/>
      <c r="Q824" s="295"/>
      <c r="R824" s="295"/>
      <c r="S824" s="295"/>
      <c r="T824" s="295"/>
      <c r="U824" s="295"/>
      <c r="V824" s="295"/>
      <c r="W824" s="295"/>
      <c r="X824" s="295"/>
      <c r="Y824" s="415"/>
      <c r="Z824" s="415"/>
      <c r="AA824" s="415"/>
      <c r="AB824" s="415"/>
      <c r="AC824" s="415"/>
      <c r="AD824" s="415"/>
      <c r="AE824" s="415"/>
      <c r="AF824" s="410"/>
      <c r="AG824" s="410"/>
      <c r="AH824" s="410"/>
      <c r="AI824" s="410"/>
      <c r="AJ824" s="410"/>
      <c r="AK824" s="410"/>
      <c r="AL824" s="410"/>
      <c r="AM824" s="296">
        <f>SUM(Y824:AL824)</f>
        <v>0</v>
      </c>
    </row>
    <row r="825" spans="1:39" s="283" customFormat="1" outlineLevel="1">
      <c r="A825" s="532"/>
      <c r="B825" s="294" t="s">
        <v>342</v>
      </c>
      <c r="C825" s="291" t="s">
        <v>163</v>
      </c>
      <c r="D825" s="295"/>
      <c r="E825" s="295"/>
      <c r="F825" s="295"/>
      <c r="G825" s="295"/>
      <c r="H825" s="295"/>
      <c r="I825" s="295"/>
      <c r="J825" s="295"/>
      <c r="K825" s="295"/>
      <c r="L825" s="295"/>
      <c r="M825" s="295"/>
      <c r="N825" s="295">
        <f>N824</f>
        <v>0</v>
      </c>
      <c r="O825" s="295"/>
      <c r="P825" s="295"/>
      <c r="Q825" s="295"/>
      <c r="R825" s="295"/>
      <c r="S825" s="295"/>
      <c r="T825" s="295"/>
      <c r="U825" s="295"/>
      <c r="V825" s="295"/>
      <c r="W825" s="295"/>
      <c r="X825" s="295"/>
      <c r="Y825" s="411">
        <f>Y824</f>
        <v>0</v>
      </c>
      <c r="Z825" s="411">
        <f t="shared" ref="Z825:AL825" si="2447">Z824</f>
        <v>0</v>
      </c>
      <c r="AA825" s="411">
        <f t="shared" si="2447"/>
        <v>0</v>
      </c>
      <c r="AB825" s="411">
        <f t="shared" si="2447"/>
        <v>0</v>
      </c>
      <c r="AC825" s="411">
        <f t="shared" si="2447"/>
        <v>0</v>
      </c>
      <c r="AD825" s="411">
        <f t="shared" si="2447"/>
        <v>0</v>
      </c>
      <c r="AE825" s="411">
        <f t="shared" si="2447"/>
        <v>0</v>
      </c>
      <c r="AF825" s="411">
        <f t="shared" si="2447"/>
        <v>0</v>
      </c>
      <c r="AG825" s="411">
        <f t="shared" si="2447"/>
        <v>0</v>
      </c>
      <c r="AH825" s="411">
        <f t="shared" si="2447"/>
        <v>0</v>
      </c>
      <c r="AI825" s="411">
        <f t="shared" si="2447"/>
        <v>0</v>
      </c>
      <c r="AJ825" s="411">
        <f t="shared" si="2447"/>
        <v>0</v>
      </c>
      <c r="AK825" s="411">
        <f t="shared" si="2447"/>
        <v>0</v>
      </c>
      <c r="AL825" s="411">
        <f t="shared" si="2447"/>
        <v>0</v>
      </c>
      <c r="AM825" s="297"/>
    </row>
    <row r="826" spans="1:39" s="283" customFormat="1" outlineLevel="1">
      <c r="A826" s="532"/>
      <c r="B826" s="324"/>
      <c r="C826" s="291"/>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12"/>
      <c r="Z826" s="412"/>
      <c r="AA826" s="412"/>
      <c r="AB826" s="412"/>
      <c r="AC826" s="412"/>
      <c r="AD826" s="412"/>
      <c r="AE826" s="416"/>
      <c r="AF826" s="416"/>
      <c r="AG826" s="416"/>
      <c r="AH826" s="416"/>
      <c r="AI826" s="416"/>
      <c r="AJ826" s="416"/>
      <c r="AK826" s="416"/>
      <c r="AL826" s="416"/>
      <c r="AM826" s="313"/>
    </row>
    <row r="827" spans="1:39" ht="15.75" outlineLevel="1">
      <c r="A827" s="532"/>
      <c r="B827" s="519" t="s">
        <v>495</v>
      </c>
      <c r="C827" s="320"/>
      <c r="D827" s="290"/>
      <c r="E827" s="289"/>
      <c r="F827" s="289"/>
      <c r="G827" s="289"/>
      <c r="H827" s="289"/>
      <c r="I827" s="289"/>
      <c r="J827" s="289"/>
      <c r="K827" s="289"/>
      <c r="L827" s="289"/>
      <c r="M827" s="289"/>
      <c r="N827" s="290"/>
      <c r="O827" s="289"/>
      <c r="P827" s="289"/>
      <c r="Q827" s="289"/>
      <c r="R827" s="289"/>
      <c r="S827" s="289"/>
      <c r="T827" s="289"/>
      <c r="U827" s="289"/>
      <c r="V827" s="289"/>
      <c r="W827" s="289"/>
      <c r="X827" s="289"/>
      <c r="Y827" s="414"/>
      <c r="Z827" s="414"/>
      <c r="AA827" s="414"/>
      <c r="AB827" s="414"/>
      <c r="AC827" s="414"/>
      <c r="AD827" s="414"/>
      <c r="AE827" s="414"/>
      <c r="AF827" s="414"/>
      <c r="AG827" s="414"/>
      <c r="AH827" s="414"/>
      <c r="AI827" s="414"/>
      <c r="AJ827" s="414"/>
      <c r="AK827" s="414"/>
      <c r="AL827" s="414"/>
      <c r="AM827" s="292"/>
    </row>
    <row r="828" spans="1:39" outlineLevel="1">
      <c r="A828" s="532">
        <v>17</v>
      </c>
      <c r="B828" s="428" t="s">
        <v>112</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26"/>
      <c r="Z828" s="410"/>
      <c r="AA828" s="410"/>
      <c r="AB828" s="410"/>
      <c r="AC828" s="410"/>
      <c r="AD828" s="410"/>
      <c r="AE828" s="410"/>
      <c r="AF828" s="415"/>
      <c r="AG828" s="415"/>
      <c r="AH828" s="415"/>
      <c r="AI828" s="415"/>
      <c r="AJ828" s="415"/>
      <c r="AK828" s="415"/>
      <c r="AL828" s="415"/>
      <c r="AM828" s="296">
        <f>SUM(Y828:AL828)</f>
        <v>0</v>
      </c>
    </row>
    <row r="829" spans="1:39" outlineLevel="1">
      <c r="A829" s="532"/>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1">
        <f>Y828</f>
        <v>0</v>
      </c>
      <c r="Z829" s="411">
        <f t="shared" ref="Z829:AL829" si="2448">Z828</f>
        <v>0</v>
      </c>
      <c r="AA829" s="411">
        <f t="shared" si="2448"/>
        <v>0</v>
      </c>
      <c r="AB829" s="411">
        <f t="shared" si="2448"/>
        <v>0</v>
      </c>
      <c r="AC829" s="411">
        <f t="shared" si="2448"/>
        <v>0</v>
      </c>
      <c r="AD829" s="411">
        <f t="shared" si="2448"/>
        <v>0</v>
      </c>
      <c r="AE829" s="411">
        <f t="shared" si="2448"/>
        <v>0</v>
      </c>
      <c r="AF829" s="411">
        <f t="shared" si="2448"/>
        <v>0</v>
      </c>
      <c r="AG829" s="411">
        <f t="shared" si="2448"/>
        <v>0</v>
      </c>
      <c r="AH829" s="411">
        <f t="shared" si="2448"/>
        <v>0</v>
      </c>
      <c r="AI829" s="411">
        <f t="shared" si="2448"/>
        <v>0</v>
      </c>
      <c r="AJ829" s="411">
        <f t="shared" si="2448"/>
        <v>0</v>
      </c>
      <c r="AK829" s="411">
        <f t="shared" si="2448"/>
        <v>0</v>
      </c>
      <c r="AL829" s="411">
        <f t="shared" si="2448"/>
        <v>0</v>
      </c>
      <c r="AM829" s="306"/>
    </row>
    <row r="830" spans="1:39" outlineLevel="1">
      <c r="A830" s="532"/>
      <c r="B830" s="294"/>
      <c r="C830" s="291"/>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22"/>
      <c r="Z830" s="425"/>
      <c r="AA830" s="425"/>
      <c r="AB830" s="425"/>
      <c r="AC830" s="425"/>
      <c r="AD830" s="425"/>
      <c r="AE830" s="425"/>
      <c r="AF830" s="425"/>
      <c r="AG830" s="425"/>
      <c r="AH830" s="425"/>
      <c r="AI830" s="425"/>
      <c r="AJ830" s="425"/>
      <c r="AK830" s="425"/>
      <c r="AL830" s="425"/>
      <c r="AM830" s="306"/>
    </row>
    <row r="831" spans="1:39" outlineLevel="1">
      <c r="A831" s="532">
        <v>18</v>
      </c>
      <c r="B831" s="428" t="s">
        <v>109</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26"/>
      <c r="Z831" s="410"/>
      <c r="AA831" s="410"/>
      <c r="AB831" s="410"/>
      <c r="AC831" s="410"/>
      <c r="AD831" s="410"/>
      <c r="AE831" s="410"/>
      <c r="AF831" s="415"/>
      <c r="AG831" s="415"/>
      <c r="AH831" s="415"/>
      <c r="AI831" s="415"/>
      <c r="AJ831" s="415"/>
      <c r="AK831" s="415"/>
      <c r="AL831" s="415"/>
      <c r="AM831" s="296">
        <f>SUM(Y831:AL831)</f>
        <v>0</v>
      </c>
    </row>
    <row r="832" spans="1:39" outlineLevel="1">
      <c r="A832" s="532"/>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1">
        <f>Y831</f>
        <v>0</v>
      </c>
      <c r="Z832" s="411">
        <f t="shared" ref="Z832:AL832" si="2449">Z831</f>
        <v>0</v>
      </c>
      <c r="AA832" s="411">
        <f t="shared" si="2449"/>
        <v>0</v>
      </c>
      <c r="AB832" s="411">
        <f t="shared" si="2449"/>
        <v>0</v>
      </c>
      <c r="AC832" s="411">
        <f t="shared" si="2449"/>
        <v>0</v>
      </c>
      <c r="AD832" s="411">
        <f t="shared" si="2449"/>
        <v>0</v>
      </c>
      <c r="AE832" s="411">
        <f t="shared" si="2449"/>
        <v>0</v>
      </c>
      <c r="AF832" s="411">
        <f t="shared" si="2449"/>
        <v>0</v>
      </c>
      <c r="AG832" s="411">
        <f t="shared" si="2449"/>
        <v>0</v>
      </c>
      <c r="AH832" s="411">
        <f t="shared" si="2449"/>
        <v>0</v>
      </c>
      <c r="AI832" s="411">
        <f t="shared" si="2449"/>
        <v>0</v>
      </c>
      <c r="AJ832" s="411">
        <f t="shared" si="2449"/>
        <v>0</v>
      </c>
      <c r="AK832" s="411">
        <f t="shared" si="2449"/>
        <v>0</v>
      </c>
      <c r="AL832" s="411">
        <f t="shared" si="2449"/>
        <v>0</v>
      </c>
      <c r="AM832" s="306"/>
    </row>
    <row r="833" spans="1:39" outlineLevel="1">
      <c r="A833" s="532"/>
      <c r="B833" s="322"/>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23"/>
      <c r="Z833" s="424"/>
      <c r="AA833" s="424"/>
      <c r="AB833" s="424"/>
      <c r="AC833" s="424"/>
      <c r="AD833" s="424"/>
      <c r="AE833" s="424"/>
      <c r="AF833" s="424"/>
      <c r="AG833" s="424"/>
      <c r="AH833" s="424"/>
      <c r="AI833" s="424"/>
      <c r="AJ833" s="424"/>
      <c r="AK833" s="424"/>
      <c r="AL833" s="424"/>
      <c r="AM833" s="297"/>
    </row>
    <row r="834" spans="1:39" outlineLevel="1">
      <c r="A834" s="532">
        <v>19</v>
      </c>
      <c r="B834" s="428" t="s">
        <v>111</v>
      </c>
      <c r="C834" s="291" t="s">
        <v>25</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426"/>
      <c r="Z834" s="410"/>
      <c r="AA834" s="410"/>
      <c r="AB834" s="410"/>
      <c r="AC834" s="410"/>
      <c r="AD834" s="410"/>
      <c r="AE834" s="410"/>
      <c r="AF834" s="415"/>
      <c r="AG834" s="415"/>
      <c r="AH834" s="415"/>
      <c r="AI834" s="415"/>
      <c r="AJ834" s="415"/>
      <c r="AK834" s="415"/>
      <c r="AL834" s="415"/>
      <c r="AM834" s="296">
        <f>SUM(Y834:AL834)</f>
        <v>0</v>
      </c>
    </row>
    <row r="835" spans="1:39" outlineLevel="1">
      <c r="A835" s="532"/>
      <c r="B835" s="294" t="s">
        <v>342</v>
      </c>
      <c r="C835" s="291" t="s">
        <v>163</v>
      </c>
      <c r="D835" s="295"/>
      <c r="E835" s="295"/>
      <c r="F835" s="295"/>
      <c r="G835" s="295"/>
      <c r="H835" s="295"/>
      <c r="I835" s="295"/>
      <c r="J835" s="295"/>
      <c r="K835" s="295"/>
      <c r="L835" s="295"/>
      <c r="M835" s="295"/>
      <c r="N835" s="295">
        <f>N834</f>
        <v>12</v>
      </c>
      <c r="O835" s="295"/>
      <c r="P835" s="295"/>
      <c r="Q835" s="295"/>
      <c r="R835" s="295"/>
      <c r="S835" s="295"/>
      <c r="T835" s="295"/>
      <c r="U835" s="295"/>
      <c r="V835" s="295"/>
      <c r="W835" s="295"/>
      <c r="X835" s="295"/>
      <c r="Y835" s="411">
        <f>Y834</f>
        <v>0</v>
      </c>
      <c r="Z835" s="411">
        <f t="shared" ref="Z835:AL835" si="2450">Z834</f>
        <v>0</v>
      </c>
      <c r="AA835" s="411">
        <f t="shared" si="2450"/>
        <v>0</v>
      </c>
      <c r="AB835" s="411">
        <f t="shared" si="2450"/>
        <v>0</v>
      </c>
      <c r="AC835" s="411">
        <f t="shared" si="2450"/>
        <v>0</v>
      </c>
      <c r="AD835" s="411">
        <f t="shared" si="2450"/>
        <v>0</v>
      </c>
      <c r="AE835" s="411">
        <f t="shared" si="2450"/>
        <v>0</v>
      </c>
      <c r="AF835" s="411">
        <f t="shared" si="2450"/>
        <v>0</v>
      </c>
      <c r="AG835" s="411">
        <f t="shared" si="2450"/>
        <v>0</v>
      </c>
      <c r="AH835" s="411">
        <f t="shared" si="2450"/>
        <v>0</v>
      </c>
      <c r="AI835" s="411">
        <f t="shared" si="2450"/>
        <v>0</v>
      </c>
      <c r="AJ835" s="411">
        <f t="shared" si="2450"/>
        <v>0</v>
      </c>
      <c r="AK835" s="411">
        <f t="shared" si="2450"/>
        <v>0</v>
      </c>
      <c r="AL835" s="411">
        <f t="shared" si="2450"/>
        <v>0</v>
      </c>
      <c r="AM835" s="297"/>
    </row>
    <row r="836" spans="1:39" outlineLevel="1">
      <c r="A836" s="532"/>
      <c r="B836" s="322"/>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12"/>
      <c r="Z836" s="412"/>
      <c r="AA836" s="412"/>
      <c r="AB836" s="412"/>
      <c r="AC836" s="412"/>
      <c r="AD836" s="412"/>
      <c r="AE836" s="412"/>
      <c r="AF836" s="412"/>
      <c r="AG836" s="412"/>
      <c r="AH836" s="412"/>
      <c r="AI836" s="412"/>
      <c r="AJ836" s="412"/>
      <c r="AK836" s="412"/>
      <c r="AL836" s="412"/>
      <c r="AM836" s="306"/>
    </row>
    <row r="837" spans="1:39" outlineLevel="1">
      <c r="A837" s="532">
        <v>20</v>
      </c>
      <c r="B837" s="428" t="s">
        <v>110</v>
      </c>
      <c r="C837" s="291" t="s">
        <v>25</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426"/>
      <c r="Z837" s="410"/>
      <c r="AA837" s="410"/>
      <c r="AB837" s="410"/>
      <c r="AC837" s="410"/>
      <c r="AD837" s="410"/>
      <c r="AE837" s="410"/>
      <c r="AF837" s="415"/>
      <c r="AG837" s="415"/>
      <c r="AH837" s="415"/>
      <c r="AI837" s="415"/>
      <c r="AJ837" s="415"/>
      <c r="AK837" s="415"/>
      <c r="AL837" s="415"/>
      <c r="AM837" s="296">
        <f>SUM(Y837:AL837)</f>
        <v>0</v>
      </c>
    </row>
    <row r="838" spans="1:39" outlineLevel="1">
      <c r="A838" s="532"/>
      <c r="B838" s="294" t="s">
        <v>342</v>
      </c>
      <c r="C838" s="291" t="s">
        <v>163</v>
      </c>
      <c r="D838" s="295"/>
      <c r="E838" s="295"/>
      <c r="F838" s="295"/>
      <c r="G838" s="295"/>
      <c r="H838" s="295"/>
      <c r="I838" s="295"/>
      <c r="J838" s="295"/>
      <c r="K838" s="295"/>
      <c r="L838" s="295"/>
      <c r="M838" s="295"/>
      <c r="N838" s="295">
        <f>N837</f>
        <v>12</v>
      </c>
      <c r="O838" s="295"/>
      <c r="P838" s="295"/>
      <c r="Q838" s="295"/>
      <c r="R838" s="295"/>
      <c r="S838" s="295"/>
      <c r="T838" s="295"/>
      <c r="U838" s="295"/>
      <c r="V838" s="295"/>
      <c r="W838" s="295"/>
      <c r="X838" s="295"/>
      <c r="Y838" s="411">
        <f>Y837</f>
        <v>0</v>
      </c>
      <c r="Z838" s="411">
        <f t="shared" ref="Z838:AL838" si="2451">Z837</f>
        <v>0</v>
      </c>
      <c r="AA838" s="411">
        <f t="shared" si="2451"/>
        <v>0</v>
      </c>
      <c r="AB838" s="411">
        <f t="shared" si="2451"/>
        <v>0</v>
      </c>
      <c r="AC838" s="411">
        <f t="shared" si="2451"/>
        <v>0</v>
      </c>
      <c r="AD838" s="411">
        <f t="shared" si="2451"/>
        <v>0</v>
      </c>
      <c r="AE838" s="411">
        <f t="shared" si="2451"/>
        <v>0</v>
      </c>
      <c r="AF838" s="411">
        <f t="shared" si="2451"/>
        <v>0</v>
      </c>
      <c r="AG838" s="411">
        <f t="shared" si="2451"/>
        <v>0</v>
      </c>
      <c r="AH838" s="411">
        <f t="shared" si="2451"/>
        <v>0</v>
      </c>
      <c r="AI838" s="411">
        <f t="shared" si="2451"/>
        <v>0</v>
      </c>
      <c r="AJ838" s="411">
        <f t="shared" si="2451"/>
        <v>0</v>
      </c>
      <c r="AK838" s="411">
        <f t="shared" si="2451"/>
        <v>0</v>
      </c>
      <c r="AL838" s="411">
        <f t="shared" si="2451"/>
        <v>0</v>
      </c>
      <c r="AM838" s="306"/>
    </row>
    <row r="839" spans="1:39" ht="15.75" outlineLevel="1">
      <c r="A839" s="532"/>
      <c r="B839" s="323"/>
      <c r="C839" s="300"/>
      <c r="D839" s="291"/>
      <c r="E839" s="291"/>
      <c r="F839" s="291"/>
      <c r="G839" s="291"/>
      <c r="H839" s="291"/>
      <c r="I839" s="291"/>
      <c r="J839" s="291"/>
      <c r="K839" s="291"/>
      <c r="L839" s="291"/>
      <c r="M839" s="291"/>
      <c r="N839" s="300"/>
      <c r="O839" s="291"/>
      <c r="P839" s="291"/>
      <c r="Q839" s="291"/>
      <c r="R839" s="291"/>
      <c r="S839" s="291"/>
      <c r="T839" s="291"/>
      <c r="U839" s="291"/>
      <c r="V839" s="291"/>
      <c r="W839" s="291"/>
      <c r="X839" s="291"/>
      <c r="Y839" s="412"/>
      <c r="Z839" s="412"/>
      <c r="AA839" s="412"/>
      <c r="AB839" s="412"/>
      <c r="AC839" s="412"/>
      <c r="AD839" s="412"/>
      <c r="AE839" s="412"/>
      <c r="AF839" s="412"/>
      <c r="AG839" s="412"/>
      <c r="AH839" s="412"/>
      <c r="AI839" s="412"/>
      <c r="AJ839" s="412"/>
      <c r="AK839" s="412"/>
      <c r="AL839" s="412"/>
      <c r="AM839" s="306"/>
    </row>
    <row r="840" spans="1:39" ht="15.75" outlineLevel="1">
      <c r="A840" s="532"/>
      <c r="B840" s="518" t="s">
        <v>502</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2"/>
      <c r="Z840" s="425"/>
      <c r="AA840" s="425"/>
      <c r="AB840" s="425"/>
      <c r="AC840" s="425"/>
      <c r="AD840" s="425"/>
      <c r="AE840" s="425"/>
      <c r="AF840" s="425"/>
      <c r="AG840" s="425"/>
      <c r="AH840" s="425"/>
      <c r="AI840" s="425"/>
      <c r="AJ840" s="425"/>
      <c r="AK840" s="425"/>
      <c r="AL840" s="425"/>
      <c r="AM840" s="306"/>
    </row>
    <row r="841" spans="1:39" ht="15.75" outlineLevel="1">
      <c r="A841" s="532"/>
      <c r="B841" s="504" t="s">
        <v>498</v>
      </c>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22"/>
      <c r="Z841" s="425"/>
      <c r="AA841" s="425"/>
      <c r="AB841" s="425"/>
      <c r="AC841" s="425"/>
      <c r="AD841" s="425"/>
      <c r="AE841" s="425"/>
      <c r="AF841" s="425"/>
      <c r="AG841" s="425"/>
      <c r="AH841" s="425"/>
      <c r="AI841" s="425"/>
      <c r="AJ841" s="425"/>
      <c r="AK841" s="425"/>
      <c r="AL841" s="425"/>
      <c r="AM841" s="306"/>
    </row>
    <row r="842" spans="1:39" outlineLevel="1">
      <c r="A842" s="532">
        <v>21</v>
      </c>
      <c r="B842" s="428" t="s">
        <v>113</v>
      </c>
      <c r="C842" s="291" t="s">
        <v>25</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415"/>
      <c r="Z842" s="415"/>
      <c r="AA842" s="415"/>
      <c r="AB842" s="415"/>
      <c r="AC842" s="415"/>
      <c r="AD842" s="415"/>
      <c r="AE842" s="415"/>
      <c r="AF842" s="410"/>
      <c r="AG842" s="410"/>
      <c r="AH842" s="410"/>
      <c r="AI842" s="410"/>
      <c r="AJ842" s="410"/>
      <c r="AK842" s="410"/>
      <c r="AL842" s="410"/>
      <c r="AM842" s="296">
        <f>SUM(Y842:AL842)</f>
        <v>0</v>
      </c>
    </row>
    <row r="843" spans="1:39" outlineLevel="1">
      <c r="A843" s="532"/>
      <c r="B843" s="294" t="s">
        <v>342</v>
      </c>
      <c r="C843" s="291" t="s">
        <v>163</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1">
        <f>Y842</f>
        <v>0</v>
      </c>
      <c r="Z843" s="411">
        <f t="shared" ref="Z843" si="2452">Z842</f>
        <v>0</v>
      </c>
      <c r="AA843" s="411">
        <f t="shared" ref="AA843" si="2453">AA842</f>
        <v>0</v>
      </c>
      <c r="AB843" s="411">
        <f t="shared" ref="AB843" si="2454">AB842</f>
        <v>0</v>
      </c>
      <c r="AC843" s="411">
        <f t="shared" ref="AC843" si="2455">AC842</f>
        <v>0</v>
      </c>
      <c r="AD843" s="411">
        <f t="shared" ref="AD843" si="2456">AD842</f>
        <v>0</v>
      </c>
      <c r="AE843" s="411">
        <f t="shared" ref="AE843" si="2457">AE842</f>
        <v>0</v>
      </c>
      <c r="AF843" s="411">
        <f t="shared" ref="AF843" si="2458">AF842</f>
        <v>0</v>
      </c>
      <c r="AG843" s="411">
        <f t="shared" ref="AG843" si="2459">AG842</f>
        <v>0</v>
      </c>
      <c r="AH843" s="411">
        <f t="shared" ref="AH843" si="2460">AH842</f>
        <v>0</v>
      </c>
      <c r="AI843" s="411">
        <f t="shared" ref="AI843" si="2461">AI842</f>
        <v>0</v>
      </c>
      <c r="AJ843" s="411">
        <f t="shared" ref="AJ843" si="2462">AJ842</f>
        <v>0</v>
      </c>
      <c r="AK843" s="411">
        <f t="shared" ref="AK843" si="2463">AK842</f>
        <v>0</v>
      </c>
      <c r="AL843" s="411">
        <f t="shared" ref="AL843" si="2464">AL842</f>
        <v>0</v>
      </c>
      <c r="AM843" s="306"/>
    </row>
    <row r="844" spans="1:39" outlineLevel="1">
      <c r="A844" s="532"/>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2"/>
      <c r="Z844" s="425"/>
      <c r="AA844" s="425"/>
      <c r="AB844" s="425"/>
      <c r="AC844" s="425"/>
      <c r="AD844" s="425"/>
      <c r="AE844" s="425"/>
      <c r="AF844" s="425"/>
      <c r="AG844" s="425"/>
      <c r="AH844" s="425"/>
      <c r="AI844" s="425"/>
      <c r="AJ844" s="425"/>
      <c r="AK844" s="425"/>
      <c r="AL844" s="425"/>
      <c r="AM844" s="306"/>
    </row>
    <row r="845" spans="1:39" ht="30" outlineLevel="1">
      <c r="A845" s="532">
        <v>22</v>
      </c>
      <c r="B845" s="428" t="s">
        <v>114</v>
      </c>
      <c r="C845" s="291" t="s">
        <v>25</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5"/>
      <c r="Z845" s="415"/>
      <c r="AA845" s="415"/>
      <c r="AB845" s="415"/>
      <c r="AC845" s="415"/>
      <c r="AD845" s="415"/>
      <c r="AE845" s="415"/>
      <c r="AF845" s="410"/>
      <c r="AG845" s="410"/>
      <c r="AH845" s="410"/>
      <c r="AI845" s="410"/>
      <c r="AJ845" s="410"/>
      <c r="AK845" s="410"/>
      <c r="AL845" s="410"/>
      <c r="AM845" s="296">
        <f>SUM(Y845:AL845)</f>
        <v>0</v>
      </c>
    </row>
    <row r="846" spans="1:39" outlineLevel="1">
      <c r="A846" s="532"/>
      <c r="B846" s="294" t="s">
        <v>342</v>
      </c>
      <c r="C846" s="291" t="s">
        <v>163</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1">
        <f>Y845</f>
        <v>0</v>
      </c>
      <c r="Z846" s="411">
        <f t="shared" ref="Z846" si="2465">Z845</f>
        <v>0</v>
      </c>
      <c r="AA846" s="411">
        <f t="shared" ref="AA846" si="2466">AA845</f>
        <v>0</v>
      </c>
      <c r="AB846" s="411">
        <f t="shared" ref="AB846" si="2467">AB845</f>
        <v>0</v>
      </c>
      <c r="AC846" s="411">
        <f t="shared" ref="AC846" si="2468">AC845</f>
        <v>0</v>
      </c>
      <c r="AD846" s="411">
        <f t="shared" ref="AD846" si="2469">AD845</f>
        <v>0</v>
      </c>
      <c r="AE846" s="411">
        <f t="shared" ref="AE846" si="2470">AE845</f>
        <v>0</v>
      </c>
      <c r="AF846" s="411">
        <f t="shared" ref="AF846" si="2471">AF845</f>
        <v>0</v>
      </c>
      <c r="AG846" s="411">
        <f t="shared" ref="AG846" si="2472">AG845</f>
        <v>0</v>
      </c>
      <c r="AH846" s="411">
        <f t="shared" ref="AH846" si="2473">AH845</f>
        <v>0</v>
      </c>
      <c r="AI846" s="411">
        <f t="shared" ref="AI846" si="2474">AI845</f>
        <v>0</v>
      </c>
      <c r="AJ846" s="411">
        <f t="shared" ref="AJ846" si="2475">AJ845</f>
        <v>0</v>
      </c>
      <c r="AK846" s="411">
        <f t="shared" ref="AK846" si="2476">AK845</f>
        <v>0</v>
      </c>
      <c r="AL846" s="411">
        <f t="shared" ref="AL846" si="2477">AL845</f>
        <v>0</v>
      </c>
      <c r="AM846" s="306"/>
    </row>
    <row r="847" spans="1:39" outlineLevel="1">
      <c r="A847" s="532"/>
      <c r="B847" s="294"/>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30" outlineLevel="1">
      <c r="A848" s="532">
        <v>23</v>
      </c>
      <c r="B848" s="428" t="s">
        <v>115</v>
      </c>
      <c r="C848" s="291" t="s">
        <v>25</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5"/>
      <c r="Z848" s="415"/>
      <c r="AA848" s="415"/>
      <c r="AB848" s="415"/>
      <c r="AC848" s="415"/>
      <c r="AD848" s="415"/>
      <c r="AE848" s="415"/>
      <c r="AF848" s="410"/>
      <c r="AG848" s="410"/>
      <c r="AH848" s="410"/>
      <c r="AI848" s="410"/>
      <c r="AJ848" s="410"/>
      <c r="AK848" s="410"/>
      <c r="AL848" s="410"/>
      <c r="AM848" s="296">
        <f>SUM(Y848:AL848)</f>
        <v>0</v>
      </c>
    </row>
    <row r="849" spans="1:39" outlineLevel="1">
      <c r="A849" s="532"/>
      <c r="B849" s="294" t="s">
        <v>342</v>
      </c>
      <c r="C849" s="291" t="s">
        <v>163</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1">
        <f>Y848</f>
        <v>0</v>
      </c>
      <c r="Z849" s="411">
        <f t="shared" ref="Z849" si="2478">Z848</f>
        <v>0</v>
      </c>
      <c r="AA849" s="411">
        <f t="shared" ref="AA849" si="2479">AA848</f>
        <v>0</v>
      </c>
      <c r="AB849" s="411">
        <f t="shared" ref="AB849" si="2480">AB848</f>
        <v>0</v>
      </c>
      <c r="AC849" s="411">
        <f t="shared" ref="AC849" si="2481">AC848</f>
        <v>0</v>
      </c>
      <c r="AD849" s="411">
        <f t="shared" ref="AD849" si="2482">AD848</f>
        <v>0</v>
      </c>
      <c r="AE849" s="411">
        <f t="shared" ref="AE849" si="2483">AE848</f>
        <v>0</v>
      </c>
      <c r="AF849" s="411">
        <f t="shared" ref="AF849" si="2484">AF848</f>
        <v>0</v>
      </c>
      <c r="AG849" s="411">
        <f t="shared" ref="AG849" si="2485">AG848</f>
        <v>0</v>
      </c>
      <c r="AH849" s="411">
        <f t="shared" ref="AH849" si="2486">AH848</f>
        <v>0</v>
      </c>
      <c r="AI849" s="411">
        <f t="shared" ref="AI849" si="2487">AI848</f>
        <v>0</v>
      </c>
      <c r="AJ849" s="411">
        <f t="shared" ref="AJ849" si="2488">AJ848</f>
        <v>0</v>
      </c>
      <c r="AK849" s="411">
        <f t="shared" ref="AK849" si="2489">AK848</f>
        <v>0</v>
      </c>
      <c r="AL849" s="411">
        <f t="shared" ref="AL849" si="2490">AL848</f>
        <v>0</v>
      </c>
      <c r="AM849" s="306"/>
    </row>
    <row r="850" spans="1:39" outlineLevel="1">
      <c r="A850" s="532"/>
      <c r="B850" s="430"/>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22"/>
      <c r="Z850" s="425"/>
      <c r="AA850" s="425"/>
      <c r="AB850" s="425"/>
      <c r="AC850" s="425"/>
      <c r="AD850" s="425"/>
      <c r="AE850" s="425"/>
      <c r="AF850" s="425"/>
      <c r="AG850" s="425"/>
      <c r="AH850" s="425"/>
      <c r="AI850" s="425"/>
      <c r="AJ850" s="425"/>
      <c r="AK850" s="425"/>
      <c r="AL850" s="425"/>
      <c r="AM850" s="306"/>
    </row>
    <row r="851" spans="1:39" ht="30" outlineLevel="1">
      <c r="A851" s="532">
        <v>24</v>
      </c>
      <c r="B851" s="428" t="s">
        <v>116</v>
      </c>
      <c r="C851" s="291" t="s">
        <v>25</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5"/>
      <c r="Z851" s="415"/>
      <c r="AA851" s="415"/>
      <c r="AB851" s="415"/>
      <c r="AC851" s="415"/>
      <c r="AD851" s="415"/>
      <c r="AE851" s="415"/>
      <c r="AF851" s="410"/>
      <c r="AG851" s="410"/>
      <c r="AH851" s="410"/>
      <c r="AI851" s="410"/>
      <c r="AJ851" s="410"/>
      <c r="AK851" s="410"/>
      <c r="AL851" s="410"/>
      <c r="AM851" s="296">
        <f>SUM(Y851:AL851)</f>
        <v>0</v>
      </c>
    </row>
    <row r="852" spans="1:39" outlineLevel="1">
      <c r="A852" s="532"/>
      <c r="B852" s="294" t="s">
        <v>342</v>
      </c>
      <c r="C852" s="291" t="s">
        <v>163</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1">
        <f>Y851</f>
        <v>0</v>
      </c>
      <c r="Z852" s="411">
        <f t="shared" ref="Z852" si="2491">Z851</f>
        <v>0</v>
      </c>
      <c r="AA852" s="411">
        <f t="shared" ref="AA852" si="2492">AA851</f>
        <v>0</v>
      </c>
      <c r="AB852" s="411">
        <f t="shared" ref="AB852" si="2493">AB851</f>
        <v>0</v>
      </c>
      <c r="AC852" s="411">
        <f t="shared" ref="AC852" si="2494">AC851</f>
        <v>0</v>
      </c>
      <c r="AD852" s="411">
        <f t="shared" ref="AD852" si="2495">AD851</f>
        <v>0</v>
      </c>
      <c r="AE852" s="411">
        <f t="shared" ref="AE852" si="2496">AE851</f>
        <v>0</v>
      </c>
      <c r="AF852" s="411">
        <f t="shared" ref="AF852" si="2497">AF851</f>
        <v>0</v>
      </c>
      <c r="AG852" s="411">
        <f t="shared" ref="AG852" si="2498">AG851</f>
        <v>0</v>
      </c>
      <c r="AH852" s="411">
        <f t="shared" ref="AH852" si="2499">AH851</f>
        <v>0</v>
      </c>
      <c r="AI852" s="411">
        <f t="shared" ref="AI852" si="2500">AI851</f>
        <v>0</v>
      </c>
      <c r="AJ852" s="411">
        <f t="shared" ref="AJ852" si="2501">AJ851</f>
        <v>0</v>
      </c>
      <c r="AK852" s="411">
        <f t="shared" ref="AK852" si="2502">AK851</f>
        <v>0</v>
      </c>
      <c r="AL852" s="411">
        <f t="shared" ref="AL852" si="2503">AL851</f>
        <v>0</v>
      </c>
      <c r="AM852" s="306"/>
    </row>
    <row r="853" spans="1:39" outlineLevel="1">
      <c r="A853" s="532"/>
      <c r="B853" s="294"/>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412"/>
      <c r="Z853" s="425"/>
      <c r="AA853" s="425"/>
      <c r="AB853" s="425"/>
      <c r="AC853" s="425"/>
      <c r="AD853" s="425"/>
      <c r="AE853" s="425"/>
      <c r="AF853" s="425"/>
      <c r="AG853" s="425"/>
      <c r="AH853" s="425"/>
      <c r="AI853" s="425"/>
      <c r="AJ853" s="425"/>
      <c r="AK853" s="425"/>
      <c r="AL853" s="425"/>
      <c r="AM853" s="306"/>
    </row>
    <row r="854" spans="1:39" ht="15.75" outlineLevel="1">
      <c r="A854" s="532"/>
      <c r="B854" s="288" t="s">
        <v>499</v>
      </c>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outlineLevel="1">
      <c r="A855" s="532">
        <v>25</v>
      </c>
      <c r="B855" s="428" t="s">
        <v>117</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6"/>
      <c r="Z855" s="415"/>
      <c r="AA855" s="415"/>
      <c r="AB855" s="415"/>
      <c r="AC855" s="415"/>
      <c r="AD855" s="415"/>
      <c r="AE855" s="415"/>
      <c r="AF855" s="415"/>
      <c r="AG855" s="415"/>
      <c r="AH855" s="415"/>
      <c r="AI855" s="415"/>
      <c r="AJ855" s="415"/>
      <c r="AK855" s="415"/>
      <c r="AL855" s="415"/>
      <c r="AM855" s="296">
        <f>SUM(Y855:AL855)</f>
        <v>0</v>
      </c>
    </row>
    <row r="856" spans="1:39" outlineLevel="1">
      <c r="A856" s="532"/>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1">
        <f>Y855</f>
        <v>0</v>
      </c>
      <c r="Z856" s="411">
        <f t="shared" ref="Z856" si="2504">Z855</f>
        <v>0</v>
      </c>
      <c r="AA856" s="411">
        <f t="shared" ref="AA856" si="2505">AA855</f>
        <v>0</v>
      </c>
      <c r="AB856" s="411">
        <f t="shared" ref="AB856" si="2506">AB855</f>
        <v>0</v>
      </c>
      <c r="AC856" s="411">
        <f t="shared" ref="AC856" si="2507">AC855</f>
        <v>0</v>
      </c>
      <c r="AD856" s="411">
        <f t="shared" ref="AD856" si="2508">AD855</f>
        <v>0</v>
      </c>
      <c r="AE856" s="411">
        <f t="shared" ref="AE856" si="2509">AE855</f>
        <v>0</v>
      </c>
      <c r="AF856" s="411">
        <f t="shared" ref="AF856" si="2510">AF855</f>
        <v>0</v>
      </c>
      <c r="AG856" s="411">
        <f t="shared" ref="AG856" si="2511">AG855</f>
        <v>0</v>
      </c>
      <c r="AH856" s="411">
        <f t="shared" ref="AH856" si="2512">AH855</f>
        <v>0</v>
      </c>
      <c r="AI856" s="411">
        <f t="shared" ref="AI856" si="2513">AI855</f>
        <v>0</v>
      </c>
      <c r="AJ856" s="411">
        <f t="shared" ref="AJ856" si="2514">AJ855</f>
        <v>0</v>
      </c>
      <c r="AK856" s="411">
        <f t="shared" ref="AK856" si="2515">AK855</f>
        <v>0</v>
      </c>
      <c r="AL856" s="411">
        <f t="shared" ref="AL856" si="2516">AL855</f>
        <v>0</v>
      </c>
      <c r="AM856" s="306"/>
    </row>
    <row r="857" spans="1:39" outlineLevel="1">
      <c r="A857" s="532"/>
      <c r="B857" s="294"/>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outlineLevel="1">
      <c r="A858" s="532">
        <v>26</v>
      </c>
      <c r="B858" s="428" t="s">
        <v>118</v>
      </c>
      <c r="C858" s="291" t="s">
        <v>25</v>
      </c>
      <c r="D858" s="295"/>
      <c r="E858" s="295"/>
      <c r="F858" s="295"/>
      <c r="G858" s="295"/>
      <c r="H858" s="295"/>
      <c r="I858" s="295"/>
      <c r="J858" s="295"/>
      <c r="K858" s="295"/>
      <c r="L858" s="295"/>
      <c r="M858" s="295"/>
      <c r="N858" s="295">
        <v>12</v>
      </c>
      <c r="O858" s="295"/>
      <c r="P858" s="295"/>
      <c r="Q858" s="295"/>
      <c r="R858" s="295"/>
      <c r="S858" s="295"/>
      <c r="T858" s="295"/>
      <c r="U858" s="295"/>
      <c r="V858" s="295"/>
      <c r="W858" s="295"/>
      <c r="X858" s="295"/>
      <c r="Y858" s="426"/>
      <c r="Z858" s="415"/>
      <c r="AA858" s="415"/>
      <c r="AB858" s="415"/>
      <c r="AC858" s="415"/>
      <c r="AD858" s="415"/>
      <c r="AE858" s="415"/>
      <c r="AF858" s="415"/>
      <c r="AG858" s="415"/>
      <c r="AH858" s="415"/>
      <c r="AI858" s="415"/>
      <c r="AJ858" s="415"/>
      <c r="AK858" s="415"/>
      <c r="AL858" s="415"/>
      <c r="AM858" s="296">
        <f>SUM(Y858:AL858)</f>
        <v>0</v>
      </c>
    </row>
    <row r="859" spans="1:39" outlineLevel="1">
      <c r="A859" s="532"/>
      <c r="B859" s="294" t="s">
        <v>342</v>
      </c>
      <c r="C859" s="291" t="s">
        <v>163</v>
      </c>
      <c r="D859" s="295"/>
      <c r="E859" s="295"/>
      <c r="F859" s="295"/>
      <c r="G859" s="295"/>
      <c r="H859" s="295"/>
      <c r="I859" s="295"/>
      <c r="J859" s="295"/>
      <c r="K859" s="295"/>
      <c r="L859" s="295"/>
      <c r="M859" s="295"/>
      <c r="N859" s="295">
        <f>N858</f>
        <v>12</v>
      </c>
      <c r="O859" s="295"/>
      <c r="P859" s="295"/>
      <c r="Q859" s="295"/>
      <c r="R859" s="295"/>
      <c r="S859" s="295"/>
      <c r="T859" s="295"/>
      <c r="U859" s="295"/>
      <c r="V859" s="295"/>
      <c r="W859" s="295"/>
      <c r="X859" s="295"/>
      <c r="Y859" s="411">
        <f>Y858</f>
        <v>0</v>
      </c>
      <c r="Z859" s="411">
        <f t="shared" ref="Z859" si="2517">Z858</f>
        <v>0</v>
      </c>
      <c r="AA859" s="411">
        <f t="shared" ref="AA859" si="2518">AA858</f>
        <v>0</v>
      </c>
      <c r="AB859" s="411">
        <f t="shared" ref="AB859" si="2519">AB858</f>
        <v>0</v>
      </c>
      <c r="AC859" s="411">
        <f t="shared" ref="AC859" si="2520">AC858</f>
        <v>0</v>
      </c>
      <c r="AD859" s="411">
        <f t="shared" ref="AD859" si="2521">AD858</f>
        <v>0</v>
      </c>
      <c r="AE859" s="411">
        <f t="shared" ref="AE859" si="2522">AE858</f>
        <v>0</v>
      </c>
      <c r="AF859" s="411">
        <f t="shared" ref="AF859" si="2523">AF858</f>
        <v>0</v>
      </c>
      <c r="AG859" s="411">
        <f t="shared" ref="AG859" si="2524">AG858</f>
        <v>0</v>
      </c>
      <c r="AH859" s="411">
        <f t="shared" ref="AH859" si="2525">AH858</f>
        <v>0</v>
      </c>
      <c r="AI859" s="411">
        <f t="shared" ref="AI859" si="2526">AI858</f>
        <v>0</v>
      </c>
      <c r="AJ859" s="411">
        <f t="shared" ref="AJ859" si="2527">AJ858</f>
        <v>0</v>
      </c>
      <c r="AK859" s="411">
        <f t="shared" ref="AK859" si="2528">AK858</f>
        <v>0</v>
      </c>
      <c r="AL859" s="411">
        <f t="shared" ref="AL859" si="2529">AL858</f>
        <v>0</v>
      </c>
      <c r="AM859" s="306"/>
    </row>
    <row r="860" spans="1:39" outlineLevel="1">
      <c r="A860" s="532"/>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30" outlineLevel="1">
      <c r="A861" s="532">
        <v>27</v>
      </c>
      <c r="B861" s="428" t="s">
        <v>119</v>
      </c>
      <c r="C861" s="291" t="s">
        <v>25</v>
      </c>
      <c r="D861" s="295"/>
      <c r="E861" s="295"/>
      <c r="F861" s="295"/>
      <c r="G861" s="295"/>
      <c r="H861" s="295"/>
      <c r="I861" s="295"/>
      <c r="J861" s="295"/>
      <c r="K861" s="295"/>
      <c r="L861" s="295"/>
      <c r="M861" s="295"/>
      <c r="N861" s="295">
        <v>12</v>
      </c>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outlineLevel="1">
      <c r="A862" s="532"/>
      <c r="B862" s="294" t="s">
        <v>342</v>
      </c>
      <c r="C862" s="291" t="s">
        <v>163</v>
      </c>
      <c r="D862" s="295"/>
      <c r="E862" s="295"/>
      <c r="F862" s="295"/>
      <c r="G862" s="295"/>
      <c r="H862" s="295"/>
      <c r="I862" s="295"/>
      <c r="J862" s="295"/>
      <c r="K862" s="295"/>
      <c r="L862" s="295"/>
      <c r="M862" s="295"/>
      <c r="N862" s="295">
        <f>N861</f>
        <v>12</v>
      </c>
      <c r="O862" s="295"/>
      <c r="P862" s="295"/>
      <c r="Q862" s="295"/>
      <c r="R862" s="295"/>
      <c r="S862" s="295"/>
      <c r="T862" s="295"/>
      <c r="U862" s="295"/>
      <c r="V862" s="295"/>
      <c r="W862" s="295"/>
      <c r="X862" s="295"/>
      <c r="Y862" s="411">
        <f>Y861</f>
        <v>0</v>
      </c>
      <c r="Z862" s="411">
        <f t="shared" ref="Z862" si="2530">Z861</f>
        <v>0</v>
      </c>
      <c r="AA862" s="411">
        <f t="shared" ref="AA862" si="2531">AA861</f>
        <v>0</v>
      </c>
      <c r="AB862" s="411">
        <f t="shared" ref="AB862" si="2532">AB861</f>
        <v>0</v>
      </c>
      <c r="AC862" s="411">
        <f t="shared" ref="AC862" si="2533">AC861</f>
        <v>0</v>
      </c>
      <c r="AD862" s="411">
        <f t="shared" ref="AD862" si="2534">AD861</f>
        <v>0</v>
      </c>
      <c r="AE862" s="411">
        <f t="shared" ref="AE862" si="2535">AE861</f>
        <v>0</v>
      </c>
      <c r="AF862" s="411">
        <f t="shared" ref="AF862" si="2536">AF861</f>
        <v>0</v>
      </c>
      <c r="AG862" s="411">
        <f t="shared" ref="AG862" si="2537">AG861</f>
        <v>0</v>
      </c>
      <c r="AH862" s="411">
        <f t="shared" ref="AH862" si="2538">AH861</f>
        <v>0</v>
      </c>
      <c r="AI862" s="411">
        <f t="shared" ref="AI862" si="2539">AI861</f>
        <v>0</v>
      </c>
      <c r="AJ862" s="411">
        <f t="shared" ref="AJ862" si="2540">AJ861</f>
        <v>0</v>
      </c>
      <c r="AK862" s="411">
        <f t="shared" ref="AK862" si="2541">AK861</f>
        <v>0</v>
      </c>
      <c r="AL862" s="411">
        <f t="shared" ref="AL862" si="2542">AL861</f>
        <v>0</v>
      </c>
      <c r="AM862" s="306"/>
    </row>
    <row r="863" spans="1:39" outlineLevel="1">
      <c r="A863" s="532"/>
      <c r="B863" s="294"/>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30" outlineLevel="1">
      <c r="A864" s="532">
        <v>28</v>
      </c>
      <c r="B864" s="428" t="s">
        <v>120</v>
      </c>
      <c r="C864" s="291" t="s">
        <v>25</v>
      </c>
      <c r="D864" s="295"/>
      <c r="E864" s="295"/>
      <c r="F864" s="295"/>
      <c r="G864" s="295"/>
      <c r="H864" s="295"/>
      <c r="I864" s="295"/>
      <c r="J864" s="295"/>
      <c r="K864" s="295"/>
      <c r="L864" s="295"/>
      <c r="M864" s="295"/>
      <c r="N864" s="295">
        <v>12</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outlineLevel="1">
      <c r="A865" s="532"/>
      <c r="B865" s="294" t="s">
        <v>342</v>
      </c>
      <c r="C865" s="291" t="s">
        <v>163</v>
      </c>
      <c r="D865" s="295"/>
      <c r="E865" s="295"/>
      <c r="F865" s="295"/>
      <c r="G865" s="295"/>
      <c r="H865" s="295"/>
      <c r="I865" s="295"/>
      <c r="J865" s="295"/>
      <c r="K865" s="295"/>
      <c r="L865" s="295"/>
      <c r="M865" s="295"/>
      <c r="N865" s="295">
        <f>N864</f>
        <v>12</v>
      </c>
      <c r="O865" s="295"/>
      <c r="P865" s="295"/>
      <c r="Q865" s="295"/>
      <c r="R865" s="295"/>
      <c r="S865" s="295"/>
      <c r="T865" s="295"/>
      <c r="U865" s="295"/>
      <c r="V865" s="295"/>
      <c r="W865" s="295"/>
      <c r="X865" s="295"/>
      <c r="Y865" s="411">
        <f>Y864</f>
        <v>0</v>
      </c>
      <c r="Z865" s="411">
        <f t="shared" ref="Z865" si="2543">Z864</f>
        <v>0</v>
      </c>
      <c r="AA865" s="411">
        <f t="shared" ref="AA865" si="2544">AA864</f>
        <v>0</v>
      </c>
      <c r="AB865" s="411">
        <f t="shared" ref="AB865" si="2545">AB864</f>
        <v>0</v>
      </c>
      <c r="AC865" s="411">
        <f t="shared" ref="AC865" si="2546">AC864</f>
        <v>0</v>
      </c>
      <c r="AD865" s="411">
        <f t="shared" ref="AD865" si="2547">AD864</f>
        <v>0</v>
      </c>
      <c r="AE865" s="411">
        <f t="shared" ref="AE865" si="2548">AE864</f>
        <v>0</v>
      </c>
      <c r="AF865" s="411">
        <f t="shared" ref="AF865" si="2549">AF864</f>
        <v>0</v>
      </c>
      <c r="AG865" s="411">
        <f t="shared" ref="AG865" si="2550">AG864</f>
        <v>0</v>
      </c>
      <c r="AH865" s="411">
        <f t="shared" ref="AH865" si="2551">AH864</f>
        <v>0</v>
      </c>
      <c r="AI865" s="411">
        <f t="shared" ref="AI865" si="2552">AI864</f>
        <v>0</v>
      </c>
      <c r="AJ865" s="411">
        <f t="shared" ref="AJ865" si="2553">AJ864</f>
        <v>0</v>
      </c>
      <c r="AK865" s="411">
        <f t="shared" ref="AK865" si="2554">AK864</f>
        <v>0</v>
      </c>
      <c r="AL865" s="411">
        <f t="shared" ref="AL865" si="2555">AL864</f>
        <v>0</v>
      </c>
      <c r="AM865" s="306"/>
    </row>
    <row r="866" spans="1:39" outlineLevel="1">
      <c r="A866" s="532"/>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30" outlineLevel="1">
      <c r="A867" s="532">
        <v>29</v>
      </c>
      <c r="B867" s="428" t="s">
        <v>121</v>
      </c>
      <c r="C867" s="291" t="s">
        <v>25</v>
      </c>
      <c r="D867" s="295"/>
      <c r="E867" s="295"/>
      <c r="F867" s="295"/>
      <c r="G867" s="295"/>
      <c r="H867" s="295"/>
      <c r="I867" s="295"/>
      <c r="J867" s="295"/>
      <c r="K867" s="295"/>
      <c r="L867" s="295"/>
      <c r="M867" s="295"/>
      <c r="N867" s="295">
        <v>3</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outlineLevel="1">
      <c r="A868" s="532"/>
      <c r="B868" s="294" t="s">
        <v>342</v>
      </c>
      <c r="C868" s="291" t="s">
        <v>163</v>
      </c>
      <c r="D868" s="295"/>
      <c r="E868" s="295"/>
      <c r="F868" s="295"/>
      <c r="G868" s="295"/>
      <c r="H868" s="295"/>
      <c r="I868" s="295"/>
      <c r="J868" s="295"/>
      <c r="K868" s="295"/>
      <c r="L868" s="295"/>
      <c r="M868" s="295"/>
      <c r="N868" s="295">
        <f>N867</f>
        <v>3</v>
      </c>
      <c r="O868" s="295"/>
      <c r="P868" s="295"/>
      <c r="Q868" s="295"/>
      <c r="R868" s="295"/>
      <c r="S868" s="295"/>
      <c r="T868" s="295"/>
      <c r="U868" s="295"/>
      <c r="V868" s="295"/>
      <c r="W868" s="295"/>
      <c r="X868" s="295"/>
      <c r="Y868" s="411">
        <f>Y867</f>
        <v>0</v>
      </c>
      <c r="Z868" s="411">
        <f t="shared" ref="Z868" si="2556">Z867</f>
        <v>0</v>
      </c>
      <c r="AA868" s="411">
        <f t="shared" ref="AA868" si="2557">AA867</f>
        <v>0</v>
      </c>
      <c r="AB868" s="411">
        <f t="shared" ref="AB868" si="2558">AB867</f>
        <v>0</v>
      </c>
      <c r="AC868" s="411">
        <f t="shared" ref="AC868" si="2559">AC867</f>
        <v>0</v>
      </c>
      <c r="AD868" s="411">
        <f t="shared" ref="AD868" si="2560">AD867</f>
        <v>0</v>
      </c>
      <c r="AE868" s="411">
        <f t="shared" ref="AE868" si="2561">AE867</f>
        <v>0</v>
      </c>
      <c r="AF868" s="411">
        <f t="shared" ref="AF868" si="2562">AF867</f>
        <v>0</v>
      </c>
      <c r="AG868" s="411">
        <f t="shared" ref="AG868" si="2563">AG867</f>
        <v>0</v>
      </c>
      <c r="AH868" s="411">
        <f t="shared" ref="AH868" si="2564">AH867</f>
        <v>0</v>
      </c>
      <c r="AI868" s="411">
        <f t="shared" ref="AI868" si="2565">AI867</f>
        <v>0</v>
      </c>
      <c r="AJ868" s="411">
        <f t="shared" ref="AJ868" si="2566">AJ867</f>
        <v>0</v>
      </c>
      <c r="AK868" s="411">
        <f t="shared" ref="AK868" si="2567">AK867</f>
        <v>0</v>
      </c>
      <c r="AL868" s="411">
        <f t="shared" ref="AL868" si="2568">AL867</f>
        <v>0</v>
      </c>
      <c r="AM868" s="306"/>
    </row>
    <row r="869" spans="1:39" outlineLevel="1">
      <c r="A869" s="532"/>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outlineLevel="1">
      <c r="A870" s="532">
        <v>30</v>
      </c>
      <c r="B870" s="428" t="s">
        <v>122</v>
      </c>
      <c r="C870" s="291" t="s">
        <v>25</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outlineLevel="1">
      <c r="A871" s="532"/>
      <c r="B871" s="294" t="s">
        <v>342</v>
      </c>
      <c r="C871" s="291" t="s">
        <v>163</v>
      </c>
      <c r="D871" s="295"/>
      <c r="E871" s="295"/>
      <c r="F871" s="295"/>
      <c r="G871" s="295"/>
      <c r="H871" s="295"/>
      <c r="I871" s="295"/>
      <c r="J871" s="295"/>
      <c r="K871" s="295"/>
      <c r="L871" s="295"/>
      <c r="M871" s="295"/>
      <c r="N871" s="295">
        <f>N870</f>
        <v>12</v>
      </c>
      <c r="O871" s="295"/>
      <c r="P871" s="295"/>
      <c r="Q871" s="295"/>
      <c r="R871" s="295"/>
      <c r="S871" s="295"/>
      <c r="T871" s="295"/>
      <c r="U871" s="295"/>
      <c r="V871" s="295"/>
      <c r="W871" s="295"/>
      <c r="X871" s="295"/>
      <c r="Y871" s="411">
        <f>Y870</f>
        <v>0</v>
      </c>
      <c r="Z871" s="411">
        <f t="shared" ref="Z871" si="2569">Z870</f>
        <v>0</v>
      </c>
      <c r="AA871" s="411">
        <f t="shared" ref="AA871" si="2570">AA870</f>
        <v>0</v>
      </c>
      <c r="AB871" s="411">
        <f t="shared" ref="AB871" si="2571">AB870</f>
        <v>0</v>
      </c>
      <c r="AC871" s="411">
        <f t="shared" ref="AC871" si="2572">AC870</f>
        <v>0</v>
      </c>
      <c r="AD871" s="411">
        <f t="shared" ref="AD871" si="2573">AD870</f>
        <v>0</v>
      </c>
      <c r="AE871" s="411">
        <f t="shared" ref="AE871" si="2574">AE870</f>
        <v>0</v>
      </c>
      <c r="AF871" s="411">
        <f t="shared" ref="AF871" si="2575">AF870</f>
        <v>0</v>
      </c>
      <c r="AG871" s="411">
        <f t="shared" ref="AG871" si="2576">AG870</f>
        <v>0</v>
      </c>
      <c r="AH871" s="411">
        <f t="shared" ref="AH871" si="2577">AH870</f>
        <v>0</v>
      </c>
      <c r="AI871" s="411">
        <f t="shared" ref="AI871" si="2578">AI870</f>
        <v>0</v>
      </c>
      <c r="AJ871" s="411">
        <f t="shared" ref="AJ871" si="2579">AJ870</f>
        <v>0</v>
      </c>
      <c r="AK871" s="411">
        <f t="shared" ref="AK871" si="2580">AK870</f>
        <v>0</v>
      </c>
      <c r="AL871" s="411">
        <f t="shared" ref="AL871" si="2581">AL870</f>
        <v>0</v>
      </c>
      <c r="AM871" s="306"/>
    </row>
    <row r="872" spans="1:39" outlineLevel="1">
      <c r="A872" s="532"/>
      <c r="B872" s="294"/>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outlineLevel="1">
      <c r="A873" s="532">
        <v>31</v>
      </c>
      <c r="B873" s="428" t="s">
        <v>123</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outlineLevel="1">
      <c r="A874" s="532"/>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1">
        <f>Y873</f>
        <v>0</v>
      </c>
      <c r="Z874" s="411">
        <f t="shared" ref="Z874" si="2582">Z873</f>
        <v>0</v>
      </c>
      <c r="AA874" s="411">
        <f t="shared" ref="AA874" si="2583">AA873</f>
        <v>0</v>
      </c>
      <c r="AB874" s="411">
        <f t="shared" ref="AB874" si="2584">AB873</f>
        <v>0</v>
      </c>
      <c r="AC874" s="411">
        <f t="shared" ref="AC874" si="2585">AC873</f>
        <v>0</v>
      </c>
      <c r="AD874" s="411">
        <f t="shared" ref="AD874" si="2586">AD873</f>
        <v>0</v>
      </c>
      <c r="AE874" s="411">
        <f t="shared" ref="AE874" si="2587">AE873</f>
        <v>0</v>
      </c>
      <c r="AF874" s="411">
        <f t="shared" ref="AF874" si="2588">AF873</f>
        <v>0</v>
      </c>
      <c r="AG874" s="411">
        <f t="shared" ref="AG874" si="2589">AG873</f>
        <v>0</v>
      </c>
      <c r="AH874" s="411">
        <f t="shared" ref="AH874" si="2590">AH873</f>
        <v>0</v>
      </c>
      <c r="AI874" s="411">
        <f t="shared" ref="AI874" si="2591">AI873</f>
        <v>0</v>
      </c>
      <c r="AJ874" s="411">
        <f t="shared" ref="AJ874" si="2592">AJ873</f>
        <v>0</v>
      </c>
      <c r="AK874" s="411">
        <f t="shared" ref="AK874" si="2593">AK873</f>
        <v>0</v>
      </c>
      <c r="AL874" s="411">
        <f t="shared" ref="AL874" si="2594">AL873</f>
        <v>0</v>
      </c>
      <c r="AM874" s="306"/>
    </row>
    <row r="875" spans="1:39" outlineLevel="1">
      <c r="A875" s="532"/>
      <c r="B875" s="428"/>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outlineLevel="1">
      <c r="A876" s="532">
        <v>32</v>
      </c>
      <c r="B876" s="428" t="s">
        <v>124</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6"/>
      <c r="Z876" s="415"/>
      <c r="AA876" s="415"/>
      <c r="AB876" s="415"/>
      <c r="AC876" s="415"/>
      <c r="AD876" s="415"/>
      <c r="AE876" s="415"/>
      <c r="AF876" s="415"/>
      <c r="AG876" s="415"/>
      <c r="AH876" s="415"/>
      <c r="AI876" s="415"/>
      <c r="AJ876" s="415"/>
      <c r="AK876" s="415"/>
      <c r="AL876" s="415"/>
      <c r="AM876" s="296">
        <f>SUM(Y876:AL876)</f>
        <v>0</v>
      </c>
    </row>
    <row r="877" spans="1:39" outlineLevel="1">
      <c r="A877" s="532"/>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1">
        <f>Y876</f>
        <v>0</v>
      </c>
      <c r="Z877" s="411">
        <f t="shared" ref="Z877" si="2595">Z876</f>
        <v>0</v>
      </c>
      <c r="AA877" s="411">
        <f t="shared" ref="AA877" si="2596">AA876</f>
        <v>0</v>
      </c>
      <c r="AB877" s="411">
        <f t="shared" ref="AB877" si="2597">AB876</f>
        <v>0</v>
      </c>
      <c r="AC877" s="411">
        <f t="shared" ref="AC877" si="2598">AC876</f>
        <v>0</v>
      </c>
      <c r="AD877" s="411">
        <f t="shared" ref="AD877" si="2599">AD876</f>
        <v>0</v>
      </c>
      <c r="AE877" s="411">
        <f t="shared" ref="AE877" si="2600">AE876</f>
        <v>0</v>
      </c>
      <c r="AF877" s="411">
        <f t="shared" ref="AF877" si="2601">AF876</f>
        <v>0</v>
      </c>
      <c r="AG877" s="411">
        <f t="shared" ref="AG877" si="2602">AG876</f>
        <v>0</v>
      </c>
      <c r="AH877" s="411">
        <f t="shared" ref="AH877" si="2603">AH876</f>
        <v>0</v>
      </c>
      <c r="AI877" s="411">
        <f t="shared" ref="AI877" si="2604">AI876</f>
        <v>0</v>
      </c>
      <c r="AJ877" s="411">
        <f t="shared" ref="AJ877" si="2605">AJ876</f>
        <v>0</v>
      </c>
      <c r="AK877" s="411">
        <f t="shared" ref="AK877" si="2606">AK876</f>
        <v>0</v>
      </c>
      <c r="AL877" s="411">
        <f>AL876</f>
        <v>0</v>
      </c>
      <c r="AM877" s="306"/>
    </row>
    <row r="878" spans="1:39" outlineLevel="1">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15.75" outlineLevel="1">
      <c r="A879" s="532"/>
      <c r="B879" s="288" t="s">
        <v>500</v>
      </c>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outlineLevel="1">
      <c r="A880" s="532">
        <v>33</v>
      </c>
      <c r="B880" s="428" t="s">
        <v>125</v>
      </c>
      <c r="C880" s="291" t="s">
        <v>25</v>
      </c>
      <c r="D880" s="295"/>
      <c r="E880" s="295"/>
      <c r="F880" s="295"/>
      <c r="G880" s="295"/>
      <c r="H880" s="295"/>
      <c r="I880" s="295"/>
      <c r="J880" s="295"/>
      <c r="K880" s="295"/>
      <c r="L880" s="295"/>
      <c r="M880" s="295"/>
      <c r="N880" s="295">
        <v>0</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outlineLevel="1">
      <c r="A881" s="532"/>
      <c r="B881" s="294" t="s">
        <v>342</v>
      </c>
      <c r="C881" s="291" t="s">
        <v>163</v>
      </c>
      <c r="D881" s="295"/>
      <c r="E881" s="295"/>
      <c r="F881" s="295"/>
      <c r="G881" s="295"/>
      <c r="H881" s="295"/>
      <c r="I881" s="295"/>
      <c r="J881" s="295"/>
      <c r="K881" s="295"/>
      <c r="L881" s="295"/>
      <c r="M881" s="295"/>
      <c r="N881" s="295">
        <f>N880</f>
        <v>0</v>
      </c>
      <c r="O881" s="295"/>
      <c r="P881" s="295"/>
      <c r="Q881" s="295"/>
      <c r="R881" s="295"/>
      <c r="S881" s="295"/>
      <c r="T881" s="295"/>
      <c r="U881" s="295"/>
      <c r="V881" s="295"/>
      <c r="W881" s="295"/>
      <c r="X881" s="295"/>
      <c r="Y881" s="411">
        <f>Y880</f>
        <v>0</v>
      </c>
      <c r="Z881" s="411">
        <f t="shared" ref="Z881" si="2607">Z880</f>
        <v>0</v>
      </c>
      <c r="AA881" s="411">
        <f t="shared" ref="AA881" si="2608">AA880</f>
        <v>0</v>
      </c>
      <c r="AB881" s="411">
        <f t="shared" ref="AB881" si="2609">AB880</f>
        <v>0</v>
      </c>
      <c r="AC881" s="411">
        <f t="shared" ref="AC881" si="2610">AC880</f>
        <v>0</v>
      </c>
      <c r="AD881" s="411">
        <f t="shared" ref="AD881" si="2611">AD880</f>
        <v>0</v>
      </c>
      <c r="AE881" s="411">
        <f t="shared" ref="AE881" si="2612">AE880</f>
        <v>0</v>
      </c>
      <c r="AF881" s="411">
        <f t="shared" ref="AF881" si="2613">AF880</f>
        <v>0</v>
      </c>
      <c r="AG881" s="411">
        <f t="shared" ref="AG881" si="2614">AG880</f>
        <v>0</v>
      </c>
      <c r="AH881" s="411">
        <f t="shared" ref="AH881" si="2615">AH880</f>
        <v>0</v>
      </c>
      <c r="AI881" s="411">
        <f t="shared" ref="AI881" si="2616">AI880</f>
        <v>0</v>
      </c>
      <c r="AJ881" s="411">
        <f t="shared" ref="AJ881" si="2617">AJ880</f>
        <v>0</v>
      </c>
      <c r="AK881" s="411">
        <f t="shared" ref="AK881" si="2618">AK880</f>
        <v>0</v>
      </c>
      <c r="AL881" s="411">
        <f t="shared" ref="AL881" si="2619">AL880</f>
        <v>0</v>
      </c>
      <c r="AM881" s="306"/>
    </row>
    <row r="882" spans="1:39" outlineLevel="1">
      <c r="A882" s="532"/>
      <c r="B882" s="428"/>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outlineLevel="1">
      <c r="A883" s="532">
        <v>34</v>
      </c>
      <c r="B883" s="428" t="s">
        <v>126</v>
      </c>
      <c r="C883" s="291" t="s">
        <v>25</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outlineLevel="1">
      <c r="A884" s="532"/>
      <c r="B884" s="294" t="s">
        <v>342</v>
      </c>
      <c r="C884" s="291" t="s">
        <v>163</v>
      </c>
      <c r="D884" s="295"/>
      <c r="E884" s="295"/>
      <c r="F884" s="295"/>
      <c r="G884" s="295"/>
      <c r="H884" s="295"/>
      <c r="I884" s="295"/>
      <c r="J884" s="295"/>
      <c r="K884" s="295"/>
      <c r="L884" s="295"/>
      <c r="M884" s="295"/>
      <c r="N884" s="295">
        <f>N883</f>
        <v>0</v>
      </c>
      <c r="O884" s="295"/>
      <c r="P884" s="295"/>
      <c r="Q884" s="295"/>
      <c r="R884" s="295"/>
      <c r="S884" s="295"/>
      <c r="T884" s="295"/>
      <c r="U884" s="295"/>
      <c r="V884" s="295"/>
      <c r="W884" s="295"/>
      <c r="X884" s="295"/>
      <c r="Y884" s="411">
        <f>Y883</f>
        <v>0</v>
      </c>
      <c r="Z884" s="411">
        <f t="shared" ref="Z884" si="2620">Z883</f>
        <v>0</v>
      </c>
      <c r="AA884" s="411">
        <f t="shared" ref="AA884" si="2621">AA883</f>
        <v>0</v>
      </c>
      <c r="AB884" s="411">
        <f t="shared" ref="AB884" si="2622">AB883</f>
        <v>0</v>
      </c>
      <c r="AC884" s="411">
        <f t="shared" ref="AC884" si="2623">AC883</f>
        <v>0</v>
      </c>
      <c r="AD884" s="411">
        <f t="shared" ref="AD884" si="2624">AD883</f>
        <v>0</v>
      </c>
      <c r="AE884" s="411">
        <f t="shared" ref="AE884" si="2625">AE883</f>
        <v>0</v>
      </c>
      <c r="AF884" s="411">
        <f t="shared" ref="AF884" si="2626">AF883</f>
        <v>0</v>
      </c>
      <c r="AG884" s="411">
        <f t="shared" ref="AG884" si="2627">AG883</f>
        <v>0</v>
      </c>
      <c r="AH884" s="411">
        <f t="shared" ref="AH884" si="2628">AH883</f>
        <v>0</v>
      </c>
      <c r="AI884" s="411">
        <f t="shared" ref="AI884" si="2629">AI883</f>
        <v>0</v>
      </c>
      <c r="AJ884" s="411">
        <f t="shared" ref="AJ884" si="2630">AJ883</f>
        <v>0</v>
      </c>
      <c r="AK884" s="411">
        <f t="shared" ref="AK884" si="2631">AK883</f>
        <v>0</v>
      </c>
      <c r="AL884" s="411">
        <f t="shared" ref="AL884" si="2632">AL883</f>
        <v>0</v>
      </c>
      <c r="AM884" s="306"/>
    </row>
    <row r="885" spans="1:39" outlineLevel="1">
      <c r="A885" s="532"/>
      <c r="B885" s="428"/>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outlineLevel="1">
      <c r="A886" s="532">
        <v>35</v>
      </c>
      <c r="B886" s="428" t="s">
        <v>127</v>
      </c>
      <c r="C886" s="291" t="s">
        <v>25</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outlineLevel="1">
      <c r="A887" s="532"/>
      <c r="B887" s="294" t="s">
        <v>342</v>
      </c>
      <c r="C887" s="291" t="s">
        <v>163</v>
      </c>
      <c r="D887" s="295"/>
      <c r="E887" s="295"/>
      <c r="F887" s="295"/>
      <c r="G887" s="295"/>
      <c r="H887" s="295"/>
      <c r="I887" s="295"/>
      <c r="J887" s="295"/>
      <c r="K887" s="295"/>
      <c r="L887" s="295"/>
      <c r="M887" s="295"/>
      <c r="N887" s="295">
        <f>N886</f>
        <v>0</v>
      </c>
      <c r="O887" s="295"/>
      <c r="P887" s="295"/>
      <c r="Q887" s="295"/>
      <c r="R887" s="295"/>
      <c r="S887" s="295"/>
      <c r="T887" s="295"/>
      <c r="U887" s="295"/>
      <c r="V887" s="295"/>
      <c r="W887" s="295"/>
      <c r="X887" s="295"/>
      <c r="Y887" s="411">
        <f>Y886</f>
        <v>0</v>
      </c>
      <c r="Z887" s="411">
        <f t="shared" ref="Z887" si="2633">Z886</f>
        <v>0</v>
      </c>
      <c r="AA887" s="411">
        <f t="shared" ref="AA887" si="2634">AA886</f>
        <v>0</v>
      </c>
      <c r="AB887" s="411">
        <f t="shared" ref="AB887" si="2635">AB886</f>
        <v>0</v>
      </c>
      <c r="AC887" s="411">
        <f t="shared" ref="AC887" si="2636">AC886</f>
        <v>0</v>
      </c>
      <c r="AD887" s="411">
        <f t="shared" ref="AD887" si="2637">AD886</f>
        <v>0</v>
      </c>
      <c r="AE887" s="411">
        <f t="shared" ref="AE887" si="2638">AE886</f>
        <v>0</v>
      </c>
      <c r="AF887" s="411">
        <f t="shared" ref="AF887" si="2639">AF886</f>
        <v>0</v>
      </c>
      <c r="AG887" s="411">
        <f t="shared" ref="AG887" si="2640">AG886</f>
        <v>0</v>
      </c>
      <c r="AH887" s="411">
        <f t="shared" ref="AH887" si="2641">AH886</f>
        <v>0</v>
      </c>
      <c r="AI887" s="411">
        <f t="shared" ref="AI887" si="2642">AI886</f>
        <v>0</v>
      </c>
      <c r="AJ887" s="411">
        <f t="shared" ref="AJ887" si="2643">AJ886</f>
        <v>0</v>
      </c>
      <c r="AK887" s="411">
        <f t="shared" ref="AK887" si="2644">AK886</f>
        <v>0</v>
      </c>
      <c r="AL887" s="411">
        <f t="shared" ref="AL887" si="2645">AL886</f>
        <v>0</v>
      </c>
      <c r="AM887" s="306"/>
    </row>
    <row r="888" spans="1:39" outlineLevel="1">
      <c r="A888" s="532"/>
      <c r="B888" s="431"/>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15.75" outlineLevel="1">
      <c r="A889" s="532"/>
      <c r="B889" s="288" t="s">
        <v>501</v>
      </c>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45" outlineLevel="1">
      <c r="A890" s="532">
        <v>36</v>
      </c>
      <c r="B890" s="428" t="s">
        <v>128</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outlineLevel="1">
      <c r="A891" s="532"/>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Y890</f>
        <v>0</v>
      </c>
      <c r="Z891" s="411">
        <f t="shared" ref="Z891" si="2646">Z890</f>
        <v>0</v>
      </c>
      <c r="AA891" s="411">
        <f t="shared" ref="AA891" si="2647">AA890</f>
        <v>0</v>
      </c>
      <c r="AB891" s="411">
        <f t="shared" ref="AB891" si="2648">AB890</f>
        <v>0</v>
      </c>
      <c r="AC891" s="411">
        <f t="shared" ref="AC891" si="2649">AC890</f>
        <v>0</v>
      </c>
      <c r="AD891" s="411">
        <f t="shared" ref="AD891" si="2650">AD890</f>
        <v>0</v>
      </c>
      <c r="AE891" s="411">
        <f t="shared" ref="AE891" si="2651">AE890</f>
        <v>0</v>
      </c>
      <c r="AF891" s="411">
        <f t="shared" ref="AF891" si="2652">AF890</f>
        <v>0</v>
      </c>
      <c r="AG891" s="411">
        <f t="shared" ref="AG891" si="2653">AG890</f>
        <v>0</v>
      </c>
      <c r="AH891" s="411">
        <f t="shared" ref="AH891" si="2654">AH890</f>
        <v>0</v>
      </c>
      <c r="AI891" s="411">
        <f t="shared" ref="AI891" si="2655">AI890</f>
        <v>0</v>
      </c>
      <c r="AJ891" s="411">
        <f t="shared" ref="AJ891" si="2656">AJ890</f>
        <v>0</v>
      </c>
      <c r="AK891" s="411">
        <f t="shared" ref="AK891" si="2657">AK890</f>
        <v>0</v>
      </c>
      <c r="AL891" s="411">
        <f t="shared" ref="AL891" si="2658">AL890</f>
        <v>0</v>
      </c>
      <c r="AM891" s="306"/>
    </row>
    <row r="892" spans="1:39" outlineLevel="1">
      <c r="A892" s="532"/>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30" outlineLevel="1">
      <c r="A893" s="532">
        <v>37</v>
      </c>
      <c r="B893" s="428" t="s">
        <v>129</v>
      </c>
      <c r="C893" s="291" t="s">
        <v>25</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outlineLevel="1">
      <c r="A894" s="532"/>
      <c r="B894" s="294" t="s">
        <v>342</v>
      </c>
      <c r="C894" s="291" t="s">
        <v>163</v>
      </c>
      <c r="D894" s="295"/>
      <c r="E894" s="295"/>
      <c r="F894" s="295"/>
      <c r="G894" s="295"/>
      <c r="H894" s="295"/>
      <c r="I894" s="295"/>
      <c r="J894" s="295"/>
      <c r="K894" s="295"/>
      <c r="L894" s="295"/>
      <c r="M894" s="295"/>
      <c r="N894" s="295">
        <f>N893</f>
        <v>12</v>
      </c>
      <c r="O894" s="295"/>
      <c r="P894" s="295"/>
      <c r="Q894" s="295"/>
      <c r="R894" s="295"/>
      <c r="S894" s="295"/>
      <c r="T894" s="295"/>
      <c r="U894" s="295"/>
      <c r="V894" s="295"/>
      <c r="W894" s="295"/>
      <c r="X894" s="295"/>
      <c r="Y894" s="411">
        <f>Y893</f>
        <v>0</v>
      </c>
      <c r="Z894" s="411">
        <f t="shared" ref="Z894" si="2659">Z893</f>
        <v>0</v>
      </c>
      <c r="AA894" s="411">
        <f t="shared" ref="AA894" si="2660">AA893</f>
        <v>0</v>
      </c>
      <c r="AB894" s="411">
        <f t="shared" ref="AB894" si="2661">AB893</f>
        <v>0</v>
      </c>
      <c r="AC894" s="411">
        <f t="shared" ref="AC894" si="2662">AC893</f>
        <v>0</v>
      </c>
      <c r="AD894" s="411">
        <f t="shared" ref="AD894" si="2663">AD893</f>
        <v>0</v>
      </c>
      <c r="AE894" s="411">
        <f t="shared" ref="AE894" si="2664">AE893</f>
        <v>0</v>
      </c>
      <c r="AF894" s="411">
        <f t="shared" ref="AF894" si="2665">AF893</f>
        <v>0</v>
      </c>
      <c r="AG894" s="411">
        <f t="shared" ref="AG894" si="2666">AG893</f>
        <v>0</v>
      </c>
      <c r="AH894" s="411">
        <f t="shared" ref="AH894" si="2667">AH893</f>
        <v>0</v>
      </c>
      <c r="AI894" s="411">
        <f t="shared" ref="AI894" si="2668">AI893</f>
        <v>0</v>
      </c>
      <c r="AJ894" s="411">
        <f t="shared" ref="AJ894" si="2669">AJ893</f>
        <v>0</v>
      </c>
      <c r="AK894" s="411">
        <f t="shared" ref="AK894" si="2670">AK893</f>
        <v>0</v>
      </c>
      <c r="AL894" s="411">
        <f t="shared" ref="AL894" si="2671">AL893</f>
        <v>0</v>
      </c>
      <c r="AM894" s="306"/>
    </row>
    <row r="895" spans="1:39" outlineLevel="1">
      <c r="A895" s="532"/>
      <c r="B895" s="428"/>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outlineLevel="1">
      <c r="A896" s="532">
        <v>38</v>
      </c>
      <c r="B896" s="428" t="s">
        <v>130</v>
      </c>
      <c r="C896" s="291" t="s">
        <v>25</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426"/>
      <c r="Z896" s="415"/>
      <c r="AA896" s="415"/>
      <c r="AB896" s="415"/>
      <c r="AC896" s="415"/>
      <c r="AD896" s="415"/>
      <c r="AE896" s="415"/>
      <c r="AF896" s="415"/>
      <c r="AG896" s="415"/>
      <c r="AH896" s="415"/>
      <c r="AI896" s="415"/>
      <c r="AJ896" s="415"/>
      <c r="AK896" s="415"/>
      <c r="AL896" s="415"/>
      <c r="AM896" s="296">
        <f>SUM(Y896:AL896)</f>
        <v>0</v>
      </c>
    </row>
    <row r="897" spans="1:39" outlineLevel="1">
      <c r="A897" s="532"/>
      <c r="B897" s="294" t="s">
        <v>342</v>
      </c>
      <c r="C897" s="291" t="s">
        <v>163</v>
      </c>
      <c r="D897" s="295"/>
      <c r="E897" s="295"/>
      <c r="F897" s="295"/>
      <c r="G897" s="295"/>
      <c r="H897" s="295"/>
      <c r="I897" s="295"/>
      <c r="J897" s="295"/>
      <c r="K897" s="295"/>
      <c r="L897" s="295"/>
      <c r="M897" s="295"/>
      <c r="N897" s="295">
        <f>N896</f>
        <v>12</v>
      </c>
      <c r="O897" s="295"/>
      <c r="P897" s="295"/>
      <c r="Q897" s="295"/>
      <c r="R897" s="295"/>
      <c r="S897" s="295"/>
      <c r="T897" s="295"/>
      <c r="U897" s="295"/>
      <c r="V897" s="295"/>
      <c r="W897" s="295"/>
      <c r="X897" s="295"/>
      <c r="Y897" s="411">
        <f>Y896</f>
        <v>0</v>
      </c>
      <c r="Z897" s="411">
        <f t="shared" ref="Z897" si="2672">Z896</f>
        <v>0</v>
      </c>
      <c r="AA897" s="411">
        <f t="shared" ref="AA897" si="2673">AA896</f>
        <v>0</v>
      </c>
      <c r="AB897" s="411">
        <f t="shared" ref="AB897" si="2674">AB896</f>
        <v>0</v>
      </c>
      <c r="AC897" s="411">
        <f t="shared" ref="AC897" si="2675">AC896</f>
        <v>0</v>
      </c>
      <c r="AD897" s="411">
        <f t="shared" ref="AD897" si="2676">AD896</f>
        <v>0</v>
      </c>
      <c r="AE897" s="411">
        <f t="shared" ref="AE897" si="2677">AE896</f>
        <v>0</v>
      </c>
      <c r="AF897" s="411">
        <f t="shared" ref="AF897" si="2678">AF896</f>
        <v>0</v>
      </c>
      <c r="AG897" s="411">
        <f t="shared" ref="AG897" si="2679">AG896</f>
        <v>0</v>
      </c>
      <c r="AH897" s="411">
        <f t="shared" ref="AH897" si="2680">AH896</f>
        <v>0</v>
      </c>
      <c r="AI897" s="411">
        <f t="shared" ref="AI897" si="2681">AI896</f>
        <v>0</v>
      </c>
      <c r="AJ897" s="411">
        <f t="shared" ref="AJ897" si="2682">AJ896</f>
        <v>0</v>
      </c>
      <c r="AK897" s="411">
        <f t="shared" ref="AK897" si="2683">AK896</f>
        <v>0</v>
      </c>
      <c r="AL897" s="411">
        <f t="shared" ref="AL897" si="2684">AL896</f>
        <v>0</v>
      </c>
      <c r="AM897" s="306"/>
    </row>
    <row r="898" spans="1:39" outlineLevel="1">
      <c r="A898" s="532"/>
      <c r="B898" s="428"/>
      <c r="C898" s="291"/>
      <c r="D898" s="291"/>
      <c r="E898" s="291"/>
      <c r="F898" s="291"/>
      <c r="G898" s="291"/>
      <c r="H898" s="291"/>
      <c r="I898" s="291"/>
      <c r="J898" s="291"/>
      <c r="K898" s="291"/>
      <c r="L898" s="291"/>
      <c r="M898" s="291"/>
      <c r="N898" s="291"/>
      <c r="O898" s="291"/>
      <c r="P898" s="291"/>
      <c r="Q898" s="291"/>
      <c r="R898" s="291"/>
      <c r="S898" s="291"/>
      <c r="T898" s="291"/>
      <c r="U898" s="291"/>
      <c r="V898" s="291"/>
      <c r="W898" s="291"/>
      <c r="X898" s="291"/>
      <c r="Y898" s="412"/>
      <c r="Z898" s="425"/>
      <c r="AA898" s="425"/>
      <c r="AB898" s="425"/>
      <c r="AC898" s="425"/>
      <c r="AD898" s="425"/>
      <c r="AE898" s="425"/>
      <c r="AF898" s="425"/>
      <c r="AG898" s="425"/>
      <c r="AH898" s="425"/>
      <c r="AI898" s="425"/>
      <c r="AJ898" s="425"/>
      <c r="AK898" s="425"/>
      <c r="AL898" s="425"/>
      <c r="AM898" s="306"/>
    </row>
    <row r="899" spans="1:39" ht="30" outlineLevel="1">
      <c r="A899" s="532">
        <v>39</v>
      </c>
      <c r="B899" s="428" t="s">
        <v>131</v>
      </c>
      <c r="C899" s="291" t="s">
        <v>25</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426"/>
      <c r="Z899" s="415"/>
      <c r="AA899" s="415"/>
      <c r="AB899" s="415"/>
      <c r="AC899" s="415"/>
      <c r="AD899" s="415"/>
      <c r="AE899" s="415"/>
      <c r="AF899" s="415"/>
      <c r="AG899" s="415"/>
      <c r="AH899" s="415"/>
      <c r="AI899" s="415"/>
      <c r="AJ899" s="415"/>
      <c r="AK899" s="415"/>
      <c r="AL899" s="415"/>
      <c r="AM899" s="296">
        <f>SUM(Y899:AL899)</f>
        <v>0</v>
      </c>
    </row>
    <row r="900" spans="1:39" outlineLevel="1">
      <c r="A900" s="532"/>
      <c r="B900" s="294" t="s">
        <v>342</v>
      </c>
      <c r="C900" s="291" t="s">
        <v>163</v>
      </c>
      <c r="D900" s="295"/>
      <c r="E900" s="295"/>
      <c r="F900" s="295"/>
      <c r="G900" s="295"/>
      <c r="H900" s="295"/>
      <c r="I900" s="295"/>
      <c r="J900" s="295"/>
      <c r="K900" s="295"/>
      <c r="L900" s="295"/>
      <c r="M900" s="295"/>
      <c r="N900" s="295">
        <f>N899</f>
        <v>12</v>
      </c>
      <c r="O900" s="295"/>
      <c r="P900" s="295"/>
      <c r="Q900" s="295"/>
      <c r="R900" s="295"/>
      <c r="S900" s="295"/>
      <c r="T900" s="295"/>
      <c r="U900" s="295"/>
      <c r="V900" s="295"/>
      <c r="W900" s="295"/>
      <c r="X900" s="295"/>
      <c r="Y900" s="411">
        <f>Y899</f>
        <v>0</v>
      </c>
      <c r="Z900" s="411">
        <f t="shared" ref="Z900" si="2685">Z899</f>
        <v>0</v>
      </c>
      <c r="AA900" s="411">
        <f t="shared" ref="AA900" si="2686">AA899</f>
        <v>0</v>
      </c>
      <c r="AB900" s="411">
        <f t="shared" ref="AB900" si="2687">AB899</f>
        <v>0</v>
      </c>
      <c r="AC900" s="411">
        <f t="shared" ref="AC900" si="2688">AC899</f>
        <v>0</v>
      </c>
      <c r="AD900" s="411">
        <f t="shared" ref="AD900" si="2689">AD899</f>
        <v>0</v>
      </c>
      <c r="AE900" s="411">
        <f t="shared" ref="AE900" si="2690">AE899</f>
        <v>0</v>
      </c>
      <c r="AF900" s="411">
        <f t="shared" ref="AF900" si="2691">AF899</f>
        <v>0</v>
      </c>
      <c r="AG900" s="411">
        <f t="shared" ref="AG900" si="2692">AG899</f>
        <v>0</v>
      </c>
      <c r="AH900" s="411">
        <f t="shared" ref="AH900" si="2693">AH899</f>
        <v>0</v>
      </c>
      <c r="AI900" s="411">
        <f t="shared" ref="AI900" si="2694">AI899</f>
        <v>0</v>
      </c>
      <c r="AJ900" s="411">
        <f t="shared" ref="AJ900" si="2695">AJ899</f>
        <v>0</v>
      </c>
      <c r="AK900" s="411">
        <f t="shared" ref="AK900" si="2696">AK899</f>
        <v>0</v>
      </c>
      <c r="AL900" s="411">
        <f t="shared" ref="AL900" si="2697">AL899</f>
        <v>0</v>
      </c>
      <c r="AM900" s="306"/>
    </row>
    <row r="901" spans="1:39" outlineLevel="1">
      <c r="A901" s="532"/>
      <c r="B901" s="428"/>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t="30" outlineLevel="1">
      <c r="A902" s="532">
        <v>40</v>
      </c>
      <c r="B902" s="428" t="s">
        <v>132</v>
      </c>
      <c r="C902" s="291" t="s">
        <v>25</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outlineLevel="1">
      <c r="A903" s="532"/>
      <c r="B903" s="294" t="s">
        <v>342</v>
      </c>
      <c r="C903" s="291" t="s">
        <v>163</v>
      </c>
      <c r="D903" s="295"/>
      <c r="E903" s="295"/>
      <c r="F903" s="295"/>
      <c r="G903" s="295"/>
      <c r="H903" s="295"/>
      <c r="I903" s="295"/>
      <c r="J903" s="295"/>
      <c r="K903" s="295"/>
      <c r="L903" s="295"/>
      <c r="M903" s="295"/>
      <c r="N903" s="295">
        <f>N902</f>
        <v>12</v>
      </c>
      <c r="O903" s="295"/>
      <c r="P903" s="295"/>
      <c r="Q903" s="295"/>
      <c r="R903" s="295"/>
      <c r="S903" s="295"/>
      <c r="T903" s="295"/>
      <c r="U903" s="295"/>
      <c r="V903" s="295"/>
      <c r="W903" s="295"/>
      <c r="X903" s="295"/>
      <c r="Y903" s="411">
        <f>Y902</f>
        <v>0</v>
      </c>
      <c r="Z903" s="411">
        <f t="shared" ref="Z903" si="2698">Z902</f>
        <v>0</v>
      </c>
      <c r="AA903" s="411">
        <f t="shared" ref="AA903" si="2699">AA902</f>
        <v>0</v>
      </c>
      <c r="AB903" s="411">
        <f t="shared" ref="AB903" si="2700">AB902</f>
        <v>0</v>
      </c>
      <c r="AC903" s="411">
        <f t="shared" ref="AC903" si="2701">AC902</f>
        <v>0</v>
      </c>
      <c r="AD903" s="411">
        <f t="shared" ref="AD903" si="2702">AD902</f>
        <v>0</v>
      </c>
      <c r="AE903" s="411">
        <f t="shared" ref="AE903" si="2703">AE902</f>
        <v>0</v>
      </c>
      <c r="AF903" s="411">
        <f t="shared" ref="AF903" si="2704">AF902</f>
        <v>0</v>
      </c>
      <c r="AG903" s="411">
        <f t="shared" ref="AG903" si="2705">AG902</f>
        <v>0</v>
      </c>
      <c r="AH903" s="411">
        <f t="shared" ref="AH903" si="2706">AH902</f>
        <v>0</v>
      </c>
      <c r="AI903" s="411">
        <f t="shared" ref="AI903" si="2707">AI902</f>
        <v>0</v>
      </c>
      <c r="AJ903" s="411">
        <f t="shared" ref="AJ903" si="2708">AJ902</f>
        <v>0</v>
      </c>
      <c r="AK903" s="411">
        <f t="shared" ref="AK903" si="2709">AK902</f>
        <v>0</v>
      </c>
      <c r="AL903" s="411">
        <f t="shared" ref="AL903" si="2710">AL902</f>
        <v>0</v>
      </c>
      <c r="AM903" s="306"/>
    </row>
    <row r="904" spans="1:39" outlineLevel="1">
      <c r="A904" s="532"/>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t="45" outlineLevel="1">
      <c r="A905" s="532">
        <v>41</v>
      </c>
      <c r="B905" s="428" t="s">
        <v>133</v>
      </c>
      <c r="C905" s="291" t="s">
        <v>25</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outlineLevel="1">
      <c r="A906" s="532"/>
      <c r="B906" s="294" t="s">
        <v>342</v>
      </c>
      <c r="C906" s="291" t="s">
        <v>163</v>
      </c>
      <c r="D906" s="295"/>
      <c r="E906" s="295"/>
      <c r="F906" s="295"/>
      <c r="G906" s="295"/>
      <c r="H906" s="295"/>
      <c r="I906" s="295"/>
      <c r="J906" s="295"/>
      <c r="K906" s="295"/>
      <c r="L906" s="295"/>
      <c r="M906" s="295"/>
      <c r="N906" s="295">
        <f>N905</f>
        <v>12</v>
      </c>
      <c r="O906" s="295"/>
      <c r="P906" s="295"/>
      <c r="Q906" s="295"/>
      <c r="R906" s="295"/>
      <c r="S906" s="295"/>
      <c r="T906" s="295"/>
      <c r="U906" s="295"/>
      <c r="V906" s="295"/>
      <c r="W906" s="295"/>
      <c r="X906" s="295"/>
      <c r="Y906" s="411">
        <f>Y905</f>
        <v>0</v>
      </c>
      <c r="Z906" s="411">
        <f t="shared" ref="Z906" si="2711">Z905</f>
        <v>0</v>
      </c>
      <c r="AA906" s="411">
        <f t="shared" ref="AA906" si="2712">AA905</f>
        <v>0</v>
      </c>
      <c r="AB906" s="411">
        <f t="shared" ref="AB906" si="2713">AB905</f>
        <v>0</v>
      </c>
      <c r="AC906" s="411">
        <f t="shared" ref="AC906" si="2714">AC905</f>
        <v>0</v>
      </c>
      <c r="AD906" s="411">
        <f t="shared" ref="AD906" si="2715">AD905</f>
        <v>0</v>
      </c>
      <c r="AE906" s="411">
        <f t="shared" ref="AE906" si="2716">AE905</f>
        <v>0</v>
      </c>
      <c r="AF906" s="411">
        <f t="shared" ref="AF906" si="2717">AF905</f>
        <v>0</v>
      </c>
      <c r="AG906" s="411">
        <f t="shared" ref="AG906" si="2718">AG905</f>
        <v>0</v>
      </c>
      <c r="AH906" s="411">
        <f t="shared" ref="AH906" si="2719">AH905</f>
        <v>0</v>
      </c>
      <c r="AI906" s="411">
        <f t="shared" ref="AI906" si="2720">AI905</f>
        <v>0</v>
      </c>
      <c r="AJ906" s="411">
        <f t="shared" ref="AJ906" si="2721">AJ905</f>
        <v>0</v>
      </c>
      <c r="AK906" s="411">
        <f t="shared" ref="AK906" si="2722">AK905</f>
        <v>0</v>
      </c>
      <c r="AL906" s="411">
        <f t="shared" ref="AL906" si="2723">AL905</f>
        <v>0</v>
      </c>
      <c r="AM906" s="306"/>
    </row>
    <row r="907" spans="1:39" outlineLevel="1">
      <c r="A907" s="532"/>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t="45" outlineLevel="1">
      <c r="A908" s="532">
        <v>42</v>
      </c>
      <c r="B908" s="428" t="s">
        <v>134</v>
      </c>
      <c r="C908" s="291" t="s">
        <v>25</v>
      </c>
      <c r="D908" s="295"/>
      <c r="E908" s="295"/>
      <c r="F908" s="295"/>
      <c r="G908" s="295"/>
      <c r="H908" s="295"/>
      <c r="I908" s="295"/>
      <c r="J908" s="295"/>
      <c r="K908" s="295"/>
      <c r="L908" s="295"/>
      <c r="M908" s="295"/>
      <c r="N908" s="291"/>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outlineLevel="1">
      <c r="A909" s="532"/>
      <c r="B909" s="294" t="s">
        <v>342</v>
      </c>
      <c r="C909" s="291" t="s">
        <v>163</v>
      </c>
      <c r="D909" s="295"/>
      <c r="E909" s="295"/>
      <c r="F909" s="295"/>
      <c r="G909" s="295"/>
      <c r="H909" s="295"/>
      <c r="I909" s="295"/>
      <c r="J909" s="295"/>
      <c r="K909" s="295"/>
      <c r="L909" s="295"/>
      <c r="M909" s="295"/>
      <c r="N909" s="468"/>
      <c r="O909" s="295"/>
      <c r="P909" s="295"/>
      <c r="Q909" s="295"/>
      <c r="R909" s="295"/>
      <c r="S909" s="295"/>
      <c r="T909" s="295"/>
      <c r="U909" s="295"/>
      <c r="V909" s="295"/>
      <c r="W909" s="295"/>
      <c r="X909" s="295"/>
      <c r="Y909" s="411">
        <f>Y908</f>
        <v>0</v>
      </c>
      <c r="Z909" s="411">
        <f t="shared" ref="Z909" si="2724">Z908</f>
        <v>0</v>
      </c>
      <c r="AA909" s="411">
        <f t="shared" ref="AA909" si="2725">AA908</f>
        <v>0</v>
      </c>
      <c r="AB909" s="411">
        <f t="shared" ref="AB909" si="2726">AB908</f>
        <v>0</v>
      </c>
      <c r="AC909" s="411">
        <f t="shared" ref="AC909" si="2727">AC908</f>
        <v>0</v>
      </c>
      <c r="AD909" s="411">
        <f t="shared" ref="AD909" si="2728">AD908</f>
        <v>0</v>
      </c>
      <c r="AE909" s="411">
        <f t="shared" ref="AE909" si="2729">AE908</f>
        <v>0</v>
      </c>
      <c r="AF909" s="411">
        <f t="shared" ref="AF909" si="2730">AF908</f>
        <v>0</v>
      </c>
      <c r="AG909" s="411">
        <f t="shared" ref="AG909" si="2731">AG908</f>
        <v>0</v>
      </c>
      <c r="AH909" s="411">
        <f t="shared" ref="AH909" si="2732">AH908</f>
        <v>0</v>
      </c>
      <c r="AI909" s="411">
        <f t="shared" ref="AI909" si="2733">AI908</f>
        <v>0</v>
      </c>
      <c r="AJ909" s="411">
        <f t="shared" ref="AJ909" si="2734">AJ908</f>
        <v>0</v>
      </c>
      <c r="AK909" s="411">
        <f t="shared" ref="AK909" si="2735">AK908</f>
        <v>0</v>
      </c>
      <c r="AL909" s="411">
        <f t="shared" ref="AL909" si="2736">AL908</f>
        <v>0</v>
      </c>
      <c r="AM909" s="306"/>
    </row>
    <row r="910" spans="1:39" outlineLevel="1">
      <c r="A910" s="532"/>
      <c r="B910" s="428"/>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30" outlineLevel="1">
      <c r="A911" s="532">
        <v>43</v>
      </c>
      <c r="B911" s="428" t="s">
        <v>135</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6"/>
      <c r="Z911" s="415"/>
      <c r="AA911" s="415"/>
      <c r="AB911" s="415"/>
      <c r="AC911" s="415"/>
      <c r="AD911" s="415"/>
      <c r="AE911" s="415"/>
      <c r="AF911" s="415"/>
      <c r="AG911" s="415"/>
      <c r="AH911" s="415"/>
      <c r="AI911" s="415"/>
      <c r="AJ911" s="415"/>
      <c r="AK911" s="415"/>
      <c r="AL911" s="415"/>
      <c r="AM911" s="296">
        <f>SUM(Y911:AL911)</f>
        <v>0</v>
      </c>
    </row>
    <row r="912" spans="1:39" outlineLevel="1">
      <c r="A912" s="532"/>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1">
        <f>Y911</f>
        <v>0</v>
      </c>
      <c r="Z912" s="411">
        <f t="shared" ref="Z912" si="2737">Z911</f>
        <v>0</v>
      </c>
      <c r="AA912" s="411">
        <f t="shared" ref="AA912" si="2738">AA911</f>
        <v>0</v>
      </c>
      <c r="AB912" s="411">
        <f t="shared" ref="AB912" si="2739">AB911</f>
        <v>0</v>
      </c>
      <c r="AC912" s="411">
        <f t="shared" ref="AC912" si="2740">AC911</f>
        <v>0</v>
      </c>
      <c r="AD912" s="411">
        <f t="shared" ref="AD912" si="2741">AD911</f>
        <v>0</v>
      </c>
      <c r="AE912" s="411">
        <f t="shared" ref="AE912" si="2742">AE911</f>
        <v>0</v>
      </c>
      <c r="AF912" s="411">
        <f t="shared" ref="AF912" si="2743">AF911</f>
        <v>0</v>
      </c>
      <c r="AG912" s="411">
        <f t="shared" ref="AG912" si="2744">AG911</f>
        <v>0</v>
      </c>
      <c r="AH912" s="411">
        <f t="shared" ref="AH912" si="2745">AH911</f>
        <v>0</v>
      </c>
      <c r="AI912" s="411">
        <f t="shared" ref="AI912" si="2746">AI911</f>
        <v>0</v>
      </c>
      <c r="AJ912" s="411">
        <f t="shared" ref="AJ912" si="2747">AJ911</f>
        <v>0</v>
      </c>
      <c r="AK912" s="411">
        <f t="shared" ref="AK912" si="2748">AK911</f>
        <v>0</v>
      </c>
      <c r="AL912" s="411">
        <f t="shared" ref="AL912" si="2749">AL911</f>
        <v>0</v>
      </c>
      <c r="AM912" s="306"/>
    </row>
    <row r="913" spans="1:39" outlineLevel="1">
      <c r="A913" s="532"/>
      <c r="B913" s="428"/>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2"/>
      <c r="Z913" s="425"/>
      <c r="AA913" s="425"/>
      <c r="AB913" s="425"/>
      <c r="AC913" s="425"/>
      <c r="AD913" s="425"/>
      <c r="AE913" s="425"/>
      <c r="AF913" s="425"/>
      <c r="AG913" s="425"/>
      <c r="AH913" s="425"/>
      <c r="AI913" s="425"/>
      <c r="AJ913" s="425"/>
      <c r="AK913" s="425"/>
      <c r="AL913" s="425"/>
      <c r="AM913" s="306"/>
    </row>
    <row r="914" spans="1:39" ht="45" outlineLevel="1">
      <c r="A914" s="532">
        <v>44</v>
      </c>
      <c r="B914" s="428" t="s">
        <v>136</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6"/>
      <c r="Z914" s="415"/>
      <c r="AA914" s="415"/>
      <c r="AB914" s="415"/>
      <c r="AC914" s="415"/>
      <c r="AD914" s="415"/>
      <c r="AE914" s="415"/>
      <c r="AF914" s="415"/>
      <c r="AG914" s="415"/>
      <c r="AH914" s="415"/>
      <c r="AI914" s="415"/>
      <c r="AJ914" s="415"/>
      <c r="AK914" s="415"/>
      <c r="AL914" s="415"/>
      <c r="AM914" s="296">
        <f>SUM(Y914:AL914)</f>
        <v>0</v>
      </c>
    </row>
    <row r="915" spans="1:39" outlineLevel="1">
      <c r="A915" s="532"/>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1">
        <f>Y914</f>
        <v>0</v>
      </c>
      <c r="Z915" s="411">
        <f t="shared" ref="Z915" si="2750">Z914</f>
        <v>0</v>
      </c>
      <c r="AA915" s="411">
        <f t="shared" ref="AA915" si="2751">AA914</f>
        <v>0</v>
      </c>
      <c r="AB915" s="411">
        <f t="shared" ref="AB915" si="2752">AB914</f>
        <v>0</v>
      </c>
      <c r="AC915" s="411">
        <f t="shared" ref="AC915" si="2753">AC914</f>
        <v>0</v>
      </c>
      <c r="AD915" s="411">
        <f t="shared" ref="AD915" si="2754">AD914</f>
        <v>0</v>
      </c>
      <c r="AE915" s="411">
        <f t="shared" ref="AE915" si="2755">AE914</f>
        <v>0</v>
      </c>
      <c r="AF915" s="411">
        <f t="shared" ref="AF915" si="2756">AF914</f>
        <v>0</v>
      </c>
      <c r="AG915" s="411">
        <f t="shared" ref="AG915" si="2757">AG914</f>
        <v>0</v>
      </c>
      <c r="AH915" s="411">
        <f t="shared" ref="AH915" si="2758">AH914</f>
        <v>0</v>
      </c>
      <c r="AI915" s="411">
        <f t="shared" ref="AI915" si="2759">AI914</f>
        <v>0</v>
      </c>
      <c r="AJ915" s="411">
        <f t="shared" ref="AJ915" si="2760">AJ914</f>
        <v>0</v>
      </c>
      <c r="AK915" s="411">
        <f t="shared" ref="AK915" si="2761">AK914</f>
        <v>0</v>
      </c>
      <c r="AL915" s="411">
        <f t="shared" ref="AL915" si="2762">AL914</f>
        <v>0</v>
      </c>
      <c r="AM915" s="306"/>
    </row>
    <row r="916" spans="1:39" outlineLevel="1">
      <c r="A916" s="532"/>
      <c r="B916" s="428"/>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2"/>
      <c r="Z916" s="425"/>
      <c r="AA916" s="425"/>
      <c r="AB916" s="425"/>
      <c r="AC916" s="425"/>
      <c r="AD916" s="425"/>
      <c r="AE916" s="425"/>
      <c r="AF916" s="425"/>
      <c r="AG916" s="425"/>
      <c r="AH916" s="425"/>
      <c r="AI916" s="425"/>
      <c r="AJ916" s="425"/>
      <c r="AK916" s="425"/>
      <c r="AL916" s="425"/>
      <c r="AM916" s="306"/>
    </row>
    <row r="917" spans="1:39" ht="30" outlineLevel="1">
      <c r="A917" s="532">
        <v>45</v>
      </c>
      <c r="B917" s="428" t="s">
        <v>137</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6"/>
      <c r="Z917" s="415"/>
      <c r="AA917" s="415"/>
      <c r="AB917" s="415"/>
      <c r="AC917" s="415"/>
      <c r="AD917" s="415"/>
      <c r="AE917" s="415"/>
      <c r="AF917" s="415"/>
      <c r="AG917" s="415"/>
      <c r="AH917" s="415"/>
      <c r="AI917" s="415"/>
      <c r="AJ917" s="415"/>
      <c r="AK917" s="415"/>
      <c r="AL917" s="415"/>
      <c r="AM917" s="296">
        <f>SUM(Y917:AL917)</f>
        <v>0</v>
      </c>
    </row>
    <row r="918" spans="1:39" outlineLevel="1">
      <c r="A918" s="532"/>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1">
        <f>Y917</f>
        <v>0</v>
      </c>
      <c r="Z918" s="411">
        <f t="shared" ref="Z918" si="2763">Z917</f>
        <v>0</v>
      </c>
      <c r="AA918" s="411">
        <f t="shared" ref="AA918" si="2764">AA917</f>
        <v>0</v>
      </c>
      <c r="AB918" s="411">
        <f t="shared" ref="AB918" si="2765">AB917</f>
        <v>0</v>
      </c>
      <c r="AC918" s="411">
        <f t="shared" ref="AC918" si="2766">AC917</f>
        <v>0</v>
      </c>
      <c r="AD918" s="411">
        <f t="shared" ref="AD918" si="2767">AD917</f>
        <v>0</v>
      </c>
      <c r="AE918" s="411">
        <f t="shared" ref="AE918" si="2768">AE917</f>
        <v>0</v>
      </c>
      <c r="AF918" s="411">
        <f t="shared" ref="AF918" si="2769">AF917</f>
        <v>0</v>
      </c>
      <c r="AG918" s="411">
        <f t="shared" ref="AG918" si="2770">AG917</f>
        <v>0</v>
      </c>
      <c r="AH918" s="411">
        <f t="shared" ref="AH918" si="2771">AH917</f>
        <v>0</v>
      </c>
      <c r="AI918" s="411">
        <f t="shared" ref="AI918" si="2772">AI917</f>
        <v>0</v>
      </c>
      <c r="AJ918" s="411">
        <f t="shared" ref="AJ918" si="2773">AJ917</f>
        <v>0</v>
      </c>
      <c r="AK918" s="411">
        <f t="shared" ref="AK918" si="2774">AK917</f>
        <v>0</v>
      </c>
      <c r="AL918" s="411">
        <f t="shared" ref="AL918" si="2775">AL917</f>
        <v>0</v>
      </c>
      <c r="AM918" s="306"/>
    </row>
    <row r="919" spans="1:39" outlineLevel="1">
      <c r="A919" s="532"/>
      <c r="B919" s="428"/>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25"/>
      <c r="AA919" s="425"/>
      <c r="AB919" s="425"/>
      <c r="AC919" s="425"/>
      <c r="AD919" s="425"/>
      <c r="AE919" s="425"/>
      <c r="AF919" s="425"/>
      <c r="AG919" s="425"/>
      <c r="AH919" s="425"/>
      <c r="AI919" s="425"/>
      <c r="AJ919" s="425"/>
      <c r="AK919" s="425"/>
      <c r="AL919" s="425"/>
      <c r="AM919" s="306"/>
    </row>
    <row r="920" spans="1:39" ht="30" outlineLevel="1">
      <c r="A920" s="532">
        <v>46</v>
      </c>
      <c r="B920" s="428" t="s">
        <v>138</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6"/>
      <c r="Z920" s="415"/>
      <c r="AA920" s="415"/>
      <c r="AB920" s="415"/>
      <c r="AC920" s="415"/>
      <c r="AD920" s="415"/>
      <c r="AE920" s="415"/>
      <c r="AF920" s="415"/>
      <c r="AG920" s="415"/>
      <c r="AH920" s="415"/>
      <c r="AI920" s="415"/>
      <c r="AJ920" s="415"/>
      <c r="AK920" s="415"/>
      <c r="AL920" s="415"/>
      <c r="AM920" s="296">
        <f>SUM(Y920:AL920)</f>
        <v>0</v>
      </c>
    </row>
    <row r="921" spans="1:39" outlineLevel="1">
      <c r="A921" s="532"/>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1">
        <f>Y920</f>
        <v>0</v>
      </c>
      <c r="Z921" s="411">
        <f t="shared" ref="Z921" si="2776">Z920</f>
        <v>0</v>
      </c>
      <c r="AA921" s="411">
        <f t="shared" ref="AA921" si="2777">AA920</f>
        <v>0</v>
      </c>
      <c r="AB921" s="411">
        <f t="shared" ref="AB921" si="2778">AB920</f>
        <v>0</v>
      </c>
      <c r="AC921" s="411">
        <f t="shared" ref="AC921" si="2779">AC920</f>
        <v>0</v>
      </c>
      <c r="AD921" s="411">
        <f t="shared" ref="AD921" si="2780">AD920</f>
        <v>0</v>
      </c>
      <c r="AE921" s="411">
        <f t="shared" ref="AE921" si="2781">AE920</f>
        <v>0</v>
      </c>
      <c r="AF921" s="411">
        <f t="shared" ref="AF921" si="2782">AF920</f>
        <v>0</v>
      </c>
      <c r="AG921" s="411">
        <f t="shared" ref="AG921" si="2783">AG920</f>
        <v>0</v>
      </c>
      <c r="AH921" s="411">
        <f t="shared" ref="AH921" si="2784">AH920</f>
        <v>0</v>
      </c>
      <c r="AI921" s="411">
        <f t="shared" ref="AI921" si="2785">AI920</f>
        <v>0</v>
      </c>
      <c r="AJ921" s="411">
        <f t="shared" ref="AJ921" si="2786">AJ920</f>
        <v>0</v>
      </c>
      <c r="AK921" s="411">
        <f t="shared" ref="AK921" si="2787">AK920</f>
        <v>0</v>
      </c>
      <c r="AL921" s="411">
        <f t="shared" ref="AL921" si="2788">AL920</f>
        <v>0</v>
      </c>
      <c r="AM921" s="306"/>
    </row>
    <row r="922" spans="1:39" outlineLevel="1">
      <c r="A922" s="532"/>
      <c r="B922" s="428"/>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2"/>
      <c r="Z922" s="425"/>
      <c r="AA922" s="425"/>
      <c r="AB922" s="425"/>
      <c r="AC922" s="425"/>
      <c r="AD922" s="425"/>
      <c r="AE922" s="425"/>
      <c r="AF922" s="425"/>
      <c r="AG922" s="425"/>
      <c r="AH922" s="425"/>
      <c r="AI922" s="425"/>
      <c r="AJ922" s="425"/>
      <c r="AK922" s="425"/>
      <c r="AL922" s="425"/>
      <c r="AM922" s="306"/>
    </row>
    <row r="923" spans="1:39" ht="30" outlineLevel="1">
      <c r="A923" s="532">
        <v>47</v>
      </c>
      <c r="B923" s="428" t="s">
        <v>139</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6"/>
      <c r="Z923" s="415"/>
      <c r="AA923" s="415"/>
      <c r="AB923" s="415"/>
      <c r="AC923" s="415"/>
      <c r="AD923" s="415"/>
      <c r="AE923" s="415"/>
      <c r="AF923" s="415"/>
      <c r="AG923" s="415"/>
      <c r="AH923" s="415"/>
      <c r="AI923" s="415"/>
      <c r="AJ923" s="415"/>
      <c r="AK923" s="415"/>
      <c r="AL923" s="415"/>
      <c r="AM923" s="296">
        <f>SUM(Y923:AL923)</f>
        <v>0</v>
      </c>
    </row>
    <row r="924" spans="1:39" outlineLevel="1">
      <c r="A924" s="532"/>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1">
        <f>Y923</f>
        <v>0</v>
      </c>
      <c r="Z924" s="411">
        <f t="shared" ref="Z924" si="2789">Z923</f>
        <v>0</v>
      </c>
      <c r="AA924" s="411">
        <f t="shared" ref="AA924" si="2790">AA923</f>
        <v>0</v>
      </c>
      <c r="AB924" s="411">
        <f t="shared" ref="AB924" si="2791">AB923</f>
        <v>0</v>
      </c>
      <c r="AC924" s="411">
        <f t="shared" ref="AC924" si="2792">AC923</f>
        <v>0</v>
      </c>
      <c r="AD924" s="411">
        <f t="shared" ref="AD924" si="2793">AD923</f>
        <v>0</v>
      </c>
      <c r="AE924" s="411">
        <f t="shared" ref="AE924" si="2794">AE923</f>
        <v>0</v>
      </c>
      <c r="AF924" s="411">
        <f t="shared" ref="AF924" si="2795">AF923</f>
        <v>0</v>
      </c>
      <c r="AG924" s="411">
        <f t="shared" ref="AG924" si="2796">AG923</f>
        <v>0</v>
      </c>
      <c r="AH924" s="411">
        <f t="shared" ref="AH924" si="2797">AH923</f>
        <v>0</v>
      </c>
      <c r="AI924" s="411">
        <f t="shared" ref="AI924" si="2798">AI923</f>
        <v>0</v>
      </c>
      <c r="AJ924" s="411">
        <f t="shared" ref="AJ924" si="2799">AJ923</f>
        <v>0</v>
      </c>
      <c r="AK924" s="411">
        <f t="shared" ref="AK924" si="2800">AK923</f>
        <v>0</v>
      </c>
      <c r="AL924" s="411">
        <f t="shared" ref="AL924" si="2801">AL923</f>
        <v>0</v>
      </c>
      <c r="AM924" s="306"/>
    </row>
    <row r="925" spans="1:39" outlineLevel="1">
      <c r="A925" s="532"/>
      <c r="B925" s="428"/>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2"/>
      <c r="Z925" s="425"/>
      <c r="AA925" s="425"/>
      <c r="AB925" s="425"/>
      <c r="AC925" s="425"/>
      <c r="AD925" s="425"/>
      <c r="AE925" s="425"/>
      <c r="AF925" s="425"/>
      <c r="AG925" s="425"/>
      <c r="AH925" s="425"/>
      <c r="AI925" s="425"/>
      <c r="AJ925" s="425"/>
      <c r="AK925" s="425"/>
      <c r="AL925" s="425"/>
      <c r="AM925" s="306"/>
    </row>
    <row r="926" spans="1:39" ht="45" outlineLevel="1">
      <c r="A926" s="532">
        <v>48</v>
      </c>
      <c r="B926" s="428" t="s">
        <v>140</v>
      </c>
      <c r="C926" s="291" t="s">
        <v>25</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426"/>
      <c r="Z926" s="415"/>
      <c r="AA926" s="415"/>
      <c r="AB926" s="415"/>
      <c r="AC926" s="415"/>
      <c r="AD926" s="415"/>
      <c r="AE926" s="415"/>
      <c r="AF926" s="415"/>
      <c r="AG926" s="415"/>
      <c r="AH926" s="415"/>
      <c r="AI926" s="415"/>
      <c r="AJ926" s="415"/>
      <c r="AK926" s="415"/>
      <c r="AL926" s="415"/>
      <c r="AM926" s="296">
        <f>SUM(Y926:AL926)</f>
        <v>0</v>
      </c>
    </row>
    <row r="927" spans="1:39" outlineLevel="1">
      <c r="A927" s="532"/>
      <c r="B927" s="294" t="s">
        <v>342</v>
      </c>
      <c r="C927" s="291" t="s">
        <v>163</v>
      </c>
      <c r="D927" s="295"/>
      <c r="E927" s="295"/>
      <c r="F927" s="295"/>
      <c r="G927" s="295"/>
      <c r="H927" s="295"/>
      <c r="I927" s="295"/>
      <c r="J927" s="295"/>
      <c r="K927" s="295"/>
      <c r="L927" s="295"/>
      <c r="M927" s="295"/>
      <c r="N927" s="295">
        <f>N926</f>
        <v>12</v>
      </c>
      <c r="O927" s="295"/>
      <c r="P927" s="295"/>
      <c r="Q927" s="295"/>
      <c r="R927" s="295"/>
      <c r="S927" s="295"/>
      <c r="T927" s="295"/>
      <c r="U927" s="295"/>
      <c r="V927" s="295"/>
      <c r="W927" s="295"/>
      <c r="X927" s="295"/>
      <c r="Y927" s="411">
        <f>Y926</f>
        <v>0</v>
      </c>
      <c r="Z927" s="411">
        <f t="shared" ref="Z927" si="2802">Z926</f>
        <v>0</v>
      </c>
      <c r="AA927" s="411">
        <f t="shared" ref="AA927" si="2803">AA926</f>
        <v>0</v>
      </c>
      <c r="AB927" s="411">
        <f t="shared" ref="AB927" si="2804">AB926</f>
        <v>0</v>
      </c>
      <c r="AC927" s="411">
        <f t="shared" ref="AC927" si="2805">AC926</f>
        <v>0</v>
      </c>
      <c r="AD927" s="411">
        <f t="shared" ref="AD927" si="2806">AD926</f>
        <v>0</v>
      </c>
      <c r="AE927" s="411">
        <f t="shared" ref="AE927" si="2807">AE926</f>
        <v>0</v>
      </c>
      <c r="AF927" s="411">
        <f t="shared" ref="AF927" si="2808">AF926</f>
        <v>0</v>
      </c>
      <c r="AG927" s="411">
        <f t="shared" ref="AG927" si="2809">AG926</f>
        <v>0</v>
      </c>
      <c r="AH927" s="411">
        <f t="shared" ref="AH927" si="2810">AH926</f>
        <v>0</v>
      </c>
      <c r="AI927" s="411">
        <f t="shared" ref="AI927" si="2811">AI926</f>
        <v>0</v>
      </c>
      <c r="AJ927" s="411">
        <f t="shared" ref="AJ927" si="2812">AJ926</f>
        <v>0</v>
      </c>
      <c r="AK927" s="411">
        <f t="shared" ref="AK927" si="2813">AK926</f>
        <v>0</v>
      </c>
      <c r="AL927" s="411">
        <f t="shared" ref="AL927" si="2814">AL926</f>
        <v>0</v>
      </c>
      <c r="AM927" s="306"/>
    </row>
    <row r="928" spans="1:39" outlineLevel="1">
      <c r="A928" s="532"/>
      <c r="B928" s="428"/>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2"/>
      <c r="Z928" s="425"/>
      <c r="AA928" s="425"/>
      <c r="AB928" s="425"/>
      <c r="AC928" s="425"/>
      <c r="AD928" s="425"/>
      <c r="AE928" s="425"/>
      <c r="AF928" s="425"/>
      <c r="AG928" s="425"/>
      <c r="AH928" s="425"/>
      <c r="AI928" s="425"/>
      <c r="AJ928" s="425"/>
      <c r="AK928" s="425"/>
      <c r="AL928" s="425"/>
      <c r="AM928" s="306"/>
    </row>
    <row r="929" spans="1:39" ht="30" outlineLevel="1">
      <c r="A929" s="532">
        <v>49</v>
      </c>
      <c r="B929" s="428" t="s">
        <v>141</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6"/>
      <c r="Z929" s="415"/>
      <c r="AA929" s="415"/>
      <c r="AB929" s="415"/>
      <c r="AC929" s="415"/>
      <c r="AD929" s="415"/>
      <c r="AE929" s="415"/>
      <c r="AF929" s="415"/>
      <c r="AG929" s="415"/>
      <c r="AH929" s="415"/>
      <c r="AI929" s="415"/>
      <c r="AJ929" s="415"/>
      <c r="AK929" s="415"/>
      <c r="AL929" s="415"/>
      <c r="AM929" s="296">
        <f>SUM(Y929:AL929)</f>
        <v>0</v>
      </c>
    </row>
    <row r="930" spans="1:39" outlineLevel="1">
      <c r="A930" s="532"/>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1">
        <f>Y929</f>
        <v>0</v>
      </c>
      <c r="Z930" s="411">
        <f t="shared" ref="Z930" si="2815">Z929</f>
        <v>0</v>
      </c>
      <c r="AA930" s="411">
        <f t="shared" ref="AA930" si="2816">AA929</f>
        <v>0</v>
      </c>
      <c r="AB930" s="411">
        <f t="shared" ref="AB930" si="2817">AB929</f>
        <v>0</v>
      </c>
      <c r="AC930" s="411">
        <f t="shared" ref="AC930" si="2818">AC929</f>
        <v>0</v>
      </c>
      <c r="AD930" s="411">
        <f t="shared" ref="AD930" si="2819">AD929</f>
        <v>0</v>
      </c>
      <c r="AE930" s="411">
        <f t="shared" ref="AE930" si="2820">AE929</f>
        <v>0</v>
      </c>
      <c r="AF930" s="411">
        <f t="shared" ref="AF930" si="2821">AF929</f>
        <v>0</v>
      </c>
      <c r="AG930" s="411">
        <f t="shared" ref="AG930" si="2822">AG929</f>
        <v>0</v>
      </c>
      <c r="AH930" s="411">
        <f t="shared" ref="AH930" si="2823">AH929</f>
        <v>0</v>
      </c>
      <c r="AI930" s="411">
        <f t="shared" ref="AI930" si="2824">AI929</f>
        <v>0</v>
      </c>
      <c r="AJ930" s="411">
        <f t="shared" ref="AJ930" si="2825">AJ929</f>
        <v>0</v>
      </c>
      <c r="AK930" s="411">
        <f t="shared" ref="AK930" si="2826">AK929</f>
        <v>0</v>
      </c>
      <c r="AL930" s="411">
        <f t="shared" ref="AL930" si="2827">AL929</f>
        <v>0</v>
      </c>
      <c r="AM930" s="306"/>
    </row>
    <row r="931" spans="1:39" outlineLevel="1">
      <c r="A931" s="532"/>
      <c r="B931" s="294"/>
      <c r="C931" s="305"/>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301"/>
      <c r="Z931" s="301"/>
      <c r="AA931" s="301"/>
      <c r="AB931" s="301"/>
      <c r="AC931" s="301"/>
      <c r="AD931" s="301"/>
      <c r="AE931" s="301"/>
      <c r="AF931" s="301"/>
      <c r="AG931" s="301"/>
      <c r="AH931" s="301"/>
      <c r="AI931" s="301"/>
      <c r="AJ931" s="301"/>
      <c r="AK931" s="301"/>
      <c r="AL931" s="301"/>
      <c r="AM931" s="306"/>
    </row>
    <row r="932" spans="1:39" ht="15.75">
      <c r="B932" s="327" t="s">
        <v>328</v>
      </c>
      <c r="C932" s="329"/>
      <c r="D932" s="329">
        <f>SUM(D775:D930)</f>
        <v>0</v>
      </c>
      <c r="E932" s="329"/>
      <c r="F932" s="329"/>
      <c r="G932" s="329"/>
      <c r="H932" s="329"/>
      <c r="I932" s="329"/>
      <c r="J932" s="329"/>
      <c r="K932" s="329"/>
      <c r="L932" s="329"/>
      <c r="M932" s="329"/>
      <c r="N932" s="329"/>
      <c r="O932" s="329">
        <f>SUM(O775:O930)</f>
        <v>0</v>
      </c>
      <c r="P932" s="329"/>
      <c r="Q932" s="329"/>
      <c r="R932" s="329"/>
      <c r="S932" s="329"/>
      <c r="T932" s="329"/>
      <c r="U932" s="329"/>
      <c r="V932" s="329"/>
      <c r="W932" s="329"/>
      <c r="X932" s="329"/>
      <c r="Y932" s="329">
        <f>IF(Y773="kWh",SUMPRODUCT(D775:D930,Y775:Y930))</f>
        <v>0</v>
      </c>
      <c r="Z932" s="329">
        <f>IF(Z773="kWh",SUMPRODUCT(D775:D930,Z775:Z930))</f>
        <v>0</v>
      </c>
      <c r="AA932" s="329">
        <f>IF(AA773="kw",SUMPRODUCT(N775:N930,O775:O930,AA775:AA930),SUMPRODUCT(D775:D930,AA775:AA930))</f>
        <v>0</v>
      </c>
      <c r="AB932" s="329">
        <f>IF(AB773="kw",SUMPRODUCT(N775:N930,O775:O930,AB775:AB930),SUMPRODUCT(D775:D930,AB775:AB930))</f>
        <v>0</v>
      </c>
      <c r="AC932" s="329">
        <f>IF(AC773="kw",SUMPRODUCT(N775:N930,O775:O930,AC775:AC930),SUMPRODUCT(D775:D930,AC775:AC930))</f>
        <v>0</v>
      </c>
      <c r="AD932" s="329">
        <f>IF(AD773="kw",SUMPRODUCT(N775:N930,O775:O930,AD775:AD930),SUMPRODUCT(D775:D930,AD775:AD930))</f>
        <v>0</v>
      </c>
      <c r="AE932" s="329">
        <f>IF(AE773="kw",SUMPRODUCT(N775:N930,O775:O930,AE775:AE930),SUMPRODUCT(D775:D930,AE775:AE930))</f>
        <v>0</v>
      </c>
      <c r="AF932" s="329">
        <f>IF(AF773="kw",SUMPRODUCT(N775:N930,O775:O930,AF775:AF930),SUMPRODUCT(D775:D930,AF775:AF930))</f>
        <v>0</v>
      </c>
      <c r="AG932" s="329">
        <f>IF(AG773="kw",SUMPRODUCT(N775:N930,O775:O930,AG775:AG930),SUMPRODUCT(D775:D930,AG775:AG930))</f>
        <v>0</v>
      </c>
      <c r="AH932" s="329">
        <f>IF(AH773="kw",SUMPRODUCT(N775:N930,O775:O930,AH775:AH930),SUMPRODUCT(D775:D930,AH775:AH930))</f>
        <v>0</v>
      </c>
      <c r="AI932" s="329">
        <f>IF(AI773="kw",SUMPRODUCT(N775:N930,O775:O930,AI775:AI930),SUMPRODUCT(D775:D930,AI775:AI930))</f>
        <v>0</v>
      </c>
      <c r="AJ932" s="329">
        <f>IF(AJ773="kw",SUMPRODUCT(N775:N930,O775:O930,AJ775:AJ930),SUMPRODUCT(D775:D930,AJ775:AJ930))</f>
        <v>0</v>
      </c>
      <c r="AK932" s="329">
        <f>IF(AK773="kw",SUMPRODUCT(N775:N930,O775:O930,AK775:AK930),SUMPRODUCT(D775:D930,AK775:AK930))</f>
        <v>0</v>
      </c>
      <c r="AL932" s="329">
        <f>IF(AL773="kw",SUMPRODUCT(N775:N930,O775:O930,AL775:AL930),SUMPRODUCT(D775:D930,AL775:AL930))</f>
        <v>0</v>
      </c>
      <c r="AM932" s="330"/>
    </row>
    <row r="933" spans="1:39" ht="15.75">
      <c r="B933" s="391" t="s">
        <v>329</v>
      </c>
      <c r="C933" s="392"/>
      <c r="D933" s="392"/>
      <c r="E933" s="392"/>
      <c r="F933" s="392"/>
      <c r="G933" s="392"/>
      <c r="H933" s="392"/>
      <c r="I933" s="392"/>
      <c r="J933" s="392"/>
      <c r="K933" s="392"/>
      <c r="L933" s="392"/>
      <c r="M933" s="392"/>
      <c r="N933" s="392"/>
      <c r="O933" s="392"/>
      <c r="P933" s="392"/>
      <c r="Q933" s="392"/>
      <c r="R933" s="392"/>
      <c r="S933" s="392"/>
      <c r="T933" s="392"/>
      <c r="U933" s="392"/>
      <c r="V933" s="392"/>
      <c r="W933" s="392"/>
      <c r="X933" s="392"/>
      <c r="Y933" s="392">
        <f>HLOOKUP(Y589,'2. LRAMVA Threshold'!$B$42:$Q$53,11,FALSE)</f>
        <v>0</v>
      </c>
      <c r="Z933" s="392">
        <f>HLOOKUP(Z589,'2. LRAMVA Threshold'!$B$42:$Q$53,11,FALSE)</f>
        <v>0</v>
      </c>
      <c r="AA933" s="392">
        <f>HLOOKUP(AA589,'2. LRAMVA Threshold'!$B$42:$Q$53,11,FALSE)</f>
        <v>0</v>
      </c>
      <c r="AB933" s="392">
        <f>HLOOKUP(AB589,'2. LRAMVA Threshold'!$B$42:$Q$53,11,FALSE)</f>
        <v>0</v>
      </c>
      <c r="AC933" s="392">
        <f>HLOOKUP(AC589,'2. LRAMVA Threshold'!$B$42:$Q$53,11,FALSE)</f>
        <v>0</v>
      </c>
      <c r="AD933" s="392">
        <f>HLOOKUP(AD589,'2. LRAMVA Threshold'!$B$42:$Q$53,11,FALSE)</f>
        <v>0</v>
      </c>
      <c r="AE933" s="392">
        <f>HLOOKUP(AE589,'2. LRAMVA Threshold'!$B$42:$Q$53,11,FALSE)</f>
        <v>0</v>
      </c>
      <c r="AF933" s="392">
        <f>HLOOKUP(AF589,'2. LRAMVA Threshold'!$B$42:$Q$53,11,FALSE)</f>
        <v>0</v>
      </c>
      <c r="AG933" s="392">
        <f>HLOOKUP(AG589,'2. LRAMVA Threshold'!$B$42:$Q$53,11,FALSE)</f>
        <v>0</v>
      </c>
      <c r="AH933" s="392">
        <f>HLOOKUP(AH589,'2. LRAMVA Threshold'!$B$42:$Q$53,11,FALSE)</f>
        <v>0</v>
      </c>
      <c r="AI933" s="392">
        <f>HLOOKUP(AI589,'2. LRAMVA Threshold'!$B$42:$Q$53,11,FALSE)</f>
        <v>0</v>
      </c>
      <c r="AJ933" s="392">
        <f>HLOOKUP(AJ589,'2. LRAMVA Threshold'!$B$42:$Q$53,11,FALSE)</f>
        <v>0</v>
      </c>
      <c r="AK933" s="392">
        <f>HLOOKUP(AK589,'2. LRAMVA Threshold'!$B$42:$Q$53,11,FALSE)</f>
        <v>0</v>
      </c>
      <c r="AL933" s="392">
        <f>HLOOKUP(AL589,'2. LRAMVA Threshold'!$B$42:$Q$53,11,FALSE)</f>
        <v>0</v>
      </c>
      <c r="AM933" s="442"/>
    </row>
    <row r="934" spans="1:39">
      <c r="B934" s="394"/>
      <c r="C934" s="432"/>
      <c r="D934" s="433"/>
      <c r="E934" s="433"/>
      <c r="F934" s="433"/>
      <c r="G934" s="433"/>
      <c r="H934" s="433"/>
      <c r="I934" s="433"/>
      <c r="J934" s="433"/>
      <c r="K934" s="433"/>
      <c r="L934" s="433"/>
      <c r="M934" s="433"/>
      <c r="N934" s="433"/>
      <c r="O934" s="434"/>
      <c r="P934" s="433"/>
      <c r="Q934" s="433"/>
      <c r="R934" s="433"/>
      <c r="S934" s="435"/>
      <c r="T934" s="435"/>
      <c r="U934" s="435"/>
      <c r="V934" s="435"/>
      <c r="W934" s="433"/>
      <c r="X934" s="433"/>
      <c r="Y934" s="436"/>
      <c r="Z934" s="436"/>
      <c r="AA934" s="436"/>
      <c r="AB934" s="436"/>
      <c r="AC934" s="436"/>
      <c r="AD934" s="436"/>
      <c r="AE934" s="436"/>
      <c r="AF934" s="399"/>
      <c r="AG934" s="399"/>
      <c r="AH934" s="399"/>
      <c r="AI934" s="399"/>
      <c r="AJ934" s="399"/>
      <c r="AK934" s="399"/>
      <c r="AL934" s="399"/>
      <c r="AM934" s="400"/>
    </row>
    <row r="935" spans="1:39">
      <c r="B935" s="324" t="s">
        <v>330</v>
      </c>
      <c r="C935" s="338"/>
      <c r="D935" s="338"/>
      <c r="E935" s="376"/>
      <c r="F935" s="376"/>
      <c r="G935" s="376"/>
      <c r="H935" s="376"/>
      <c r="I935" s="376"/>
      <c r="J935" s="376"/>
      <c r="K935" s="376"/>
      <c r="L935" s="376"/>
      <c r="M935" s="376"/>
      <c r="N935" s="376"/>
      <c r="O935" s="291"/>
      <c r="P935" s="340"/>
      <c r="Q935" s="340"/>
      <c r="R935" s="340"/>
      <c r="S935" s="339"/>
      <c r="T935" s="339"/>
      <c r="U935" s="339"/>
      <c r="V935" s="339"/>
      <c r="W935" s="340"/>
      <c r="X935" s="340"/>
      <c r="Y935" s="341">
        <f>HLOOKUP(Y$35,'3.  Distribution Rates'!$C$122:$P$133,11,FALSE)</f>
        <v>0</v>
      </c>
      <c r="Z935" s="341">
        <f>HLOOKUP(Z$35,'3.  Distribution Rates'!$C$122:$P$133,11,FALSE)</f>
        <v>0</v>
      </c>
      <c r="AA935" s="341">
        <f>HLOOKUP(AA$35,'3.  Distribution Rates'!$C$122:$P$133,11,FALSE)</f>
        <v>0</v>
      </c>
      <c r="AB935" s="341">
        <f>HLOOKUP(AB$35,'3.  Distribution Rates'!$C$122:$P$133,11,FALSE)</f>
        <v>0</v>
      </c>
      <c r="AC935" s="341">
        <f>HLOOKUP(AC$35,'3.  Distribution Rates'!$C$122:$P$133,11,FALSE)</f>
        <v>0</v>
      </c>
      <c r="AD935" s="341">
        <f>HLOOKUP(AD$35,'3.  Distribution Rates'!$C$122:$P$133,11,FALSE)</f>
        <v>0</v>
      </c>
      <c r="AE935" s="341">
        <f>HLOOKUP(AE$35,'3.  Distribution Rates'!$C$122:$P$133,11,FALSE)</f>
        <v>0</v>
      </c>
      <c r="AF935" s="341">
        <f>HLOOKUP(AF$35,'3.  Distribution Rates'!$C$122:$P$133,11,FALSE)</f>
        <v>0</v>
      </c>
      <c r="AG935" s="341">
        <f>HLOOKUP(AG$35,'3.  Distribution Rates'!$C$122:$P$133,11,FALSE)</f>
        <v>0</v>
      </c>
      <c r="AH935" s="341">
        <f>HLOOKUP(AH$35,'3.  Distribution Rates'!$C$122:$P$133,11,FALSE)</f>
        <v>0</v>
      </c>
      <c r="AI935" s="341">
        <f>HLOOKUP(AI$35,'3.  Distribution Rates'!$C$122:$P$133,11,FALSE)</f>
        <v>0</v>
      </c>
      <c r="AJ935" s="341">
        <f>HLOOKUP(AJ$35,'3.  Distribution Rates'!$C$122:$P$133,11,FALSE)</f>
        <v>0</v>
      </c>
      <c r="AK935" s="341">
        <f>HLOOKUP(AK$35,'3.  Distribution Rates'!$C$122:$P$133,11,FALSE)</f>
        <v>0</v>
      </c>
      <c r="AL935" s="341">
        <f>HLOOKUP(AL$35,'3.  Distribution Rates'!$C$122:$P$133,11,FALSE)</f>
        <v>0</v>
      </c>
      <c r="AM935" s="377"/>
    </row>
    <row r="936" spans="1:39">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LRAM'!Y142*Y935</f>
        <v>0</v>
      </c>
      <c r="Z936" s="378">
        <f>'4.  2011-2014 LRAM'!Z142*Z935</f>
        <v>0</v>
      </c>
      <c r="AA936" s="378">
        <f>'4.  2011-2014 LRAM'!AA142*AA935</f>
        <v>0</v>
      </c>
      <c r="AB936" s="378">
        <f>'4.  2011-2014 LRAM'!AB142*AB935</f>
        <v>0</v>
      </c>
      <c r="AC936" s="378">
        <f>'4.  2011-2014 LRAM'!AC142*AC935</f>
        <v>0</v>
      </c>
      <c r="AD936" s="378">
        <f>'4.  2011-2014 LRAM'!AD142*AD935</f>
        <v>0</v>
      </c>
      <c r="AE936" s="378">
        <f>'4.  2011-2014 LRAM'!AE142*AE935</f>
        <v>0</v>
      </c>
      <c r="AF936" s="378">
        <f>'4.  2011-2014 LRAM'!AF142*AF935</f>
        <v>0</v>
      </c>
      <c r="AG936" s="378">
        <f>'4.  2011-2014 LRAM'!AG142*AG935</f>
        <v>0</v>
      </c>
      <c r="AH936" s="378">
        <f>'4.  2011-2014 LRAM'!AH142*AH935</f>
        <v>0</v>
      </c>
      <c r="AI936" s="378">
        <f>'4.  2011-2014 LRAM'!AI142*AI935</f>
        <v>0</v>
      </c>
      <c r="AJ936" s="378">
        <f>'4.  2011-2014 LRAM'!AJ142*AJ935</f>
        <v>0</v>
      </c>
      <c r="AK936" s="378">
        <f>'4.  2011-2014 LRAM'!AK142*AK935</f>
        <v>0</v>
      </c>
      <c r="AL936" s="378">
        <f>'4.  2011-2014 LRAM'!AL142*AL935</f>
        <v>0</v>
      </c>
      <c r="AM936" s="629">
        <f t="shared" ref="AM936:AM944" si="2828">SUM(Y936:AL936)</f>
        <v>0</v>
      </c>
    </row>
    <row r="937" spans="1:39">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LRAM'!Y271*Y935</f>
        <v>0</v>
      </c>
      <c r="Z937" s="378">
        <f>'4.  2011-2014 LRAM'!Z271*Z935</f>
        <v>0</v>
      </c>
      <c r="AA937" s="378">
        <f>'4.  2011-2014 LRAM'!AA271*AA935</f>
        <v>0</v>
      </c>
      <c r="AB937" s="378">
        <f>'4.  2011-2014 LRAM'!AB271*AB935</f>
        <v>0</v>
      </c>
      <c r="AC937" s="378">
        <f>'4.  2011-2014 LRAM'!AC271*AC935</f>
        <v>0</v>
      </c>
      <c r="AD937" s="378">
        <f>'4.  2011-2014 LRAM'!AD271*AD935</f>
        <v>0</v>
      </c>
      <c r="AE937" s="378">
        <f>'4.  2011-2014 LRAM'!AE271*AE935</f>
        <v>0</v>
      </c>
      <c r="AF937" s="378">
        <f>'4.  2011-2014 LRAM'!AF271*AF935</f>
        <v>0</v>
      </c>
      <c r="AG937" s="378">
        <f>'4.  2011-2014 LRAM'!AG271*AG935</f>
        <v>0</v>
      </c>
      <c r="AH937" s="378">
        <f>'4.  2011-2014 LRAM'!AH271*AH935</f>
        <v>0</v>
      </c>
      <c r="AI937" s="378">
        <f>'4.  2011-2014 LRAM'!AI271*AI935</f>
        <v>0</v>
      </c>
      <c r="AJ937" s="378">
        <f>'4.  2011-2014 LRAM'!AJ271*AJ935</f>
        <v>0</v>
      </c>
      <c r="AK937" s="378">
        <f>'4.  2011-2014 LRAM'!AK271*AK935</f>
        <v>0</v>
      </c>
      <c r="AL937" s="378">
        <f>'4.  2011-2014 LRAM'!AL271*AL935</f>
        <v>0</v>
      </c>
      <c r="AM937" s="629">
        <f t="shared" si="2828"/>
        <v>0</v>
      </c>
    </row>
    <row r="938" spans="1:39">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LRAM'!Y400*Y935</f>
        <v>0</v>
      </c>
      <c r="Z938" s="378">
        <f>'4.  2011-2014 LRAM'!Z400*Z935</f>
        <v>0</v>
      </c>
      <c r="AA938" s="378">
        <f>'4.  2011-2014 LRAM'!AA400*AA935</f>
        <v>0</v>
      </c>
      <c r="AB938" s="378">
        <f>'4.  2011-2014 LRAM'!AB400*AB935</f>
        <v>0</v>
      </c>
      <c r="AC938" s="378">
        <f>'4.  2011-2014 LRAM'!AC400*AC935</f>
        <v>0</v>
      </c>
      <c r="AD938" s="378">
        <f>'4.  2011-2014 LRAM'!AD400*AD935</f>
        <v>0</v>
      </c>
      <c r="AE938" s="378">
        <f>'4.  2011-2014 LRAM'!AE400*AE935</f>
        <v>0</v>
      </c>
      <c r="AF938" s="378">
        <f>'4.  2011-2014 LRAM'!AF400*AF935</f>
        <v>0</v>
      </c>
      <c r="AG938" s="378">
        <f>'4.  2011-2014 LRAM'!AG400*AG935</f>
        <v>0</v>
      </c>
      <c r="AH938" s="378">
        <f>'4.  2011-2014 LRAM'!AH400*AH935</f>
        <v>0</v>
      </c>
      <c r="AI938" s="378">
        <f>'4.  2011-2014 LRAM'!AI400*AI935</f>
        <v>0</v>
      </c>
      <c r="AJ938" s="378">
        <f>'4.  2011-2014 LRAM'!AJ400*AJ935</f>
        <v>0</v>
      </c>
      <c r="AK938" s="378">
        <f>'4.  2011-2014 LRAM'!AK400*AK935</f>
        <v>0</v>
      </c>
      <c r="AL938" s="378">
        <f>'4.  2011-2014 LRAM'!AL400*AL935</f>
        <v>0</v>
      </c>
      <c r="AM938" s="629">
        <f t="shared" si="2828"/>
        <v>0</v>
      </c>
    </row>
    <row r="939" spans="1:39">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'4.  2011-2014 LRAM'!Y530*Y935</f>
        <v>0</v>
      </c>
      <c r="Z939" s="378">
        <f>'4.  2011-2014 LRAM'!Z530*Z935</f>
        <v>0</v>
      </c>
      <c r="AA939" s="378">
        <f>'4.  2011-2014 LRAM'!AA530*AA935</f>
        <v>0</v>
      </c>
      <c r="AB939" s="378">
        <f>'4.  2011-2014 LRAM'!AB530*AB935</f>
        <v>0</v>
      </c>
      <c r="AC939" s="378">
        <f>'4.  2011-2014 LRAM'!AC530*AC935</f>
        <v>0</v>
      </c>
      <c r="AD939" s="378">
        <f>'4.  2011-2014 LRAM'!AD530*AD935</f>
        <v>0</v>
      </c>
      <c r="AE939" s="378">
        <f>'4.  2011-2014 LRAM'!AE530*AE935</f>
        <v>0</v>
      </c>
      <c r="AF939" s="378">
        <f>'4.  2011-2014 LRAM'!AF530*AF935</f>
        <v>0</v>
      </c>
      <c r="AG939" s="378">
        <f>'4.  2011-2014 LRAM'!AG530*AG935</f>
        <v>0</v>
      </c>
      <c r="AH939" s="378">
        <f>'4.  2011-2014 LRAM'!AH530*AH935</f>
        <v>0</v>
      </c>
      <c r="AI939" s="378">
        <f>'4.  2011-2014 LRAM'!AI530*AI935</f>
        <v>0</v>
      </c>
      <c r="AJ939" s="378">
        <f>'4.  2011-2014 LRAM'!AJ530*AJ935</f>
        <v>0</v>
      </c>
      <c r="AK939" s="378">
        <f>'4.  2011-2014 LRAM'!AK530*AK935</f>
        <v>0</v>
      </c>
      <c r="AL939" s="378">
        <f>'4.  2011-2014 LRAM'!AL530*AL935</f>
        <v>0</v>
      </c>
      <c r="AM939" s="629">
        <f t="shared" si="2828"/>
        <v>0</v>
      </c>
    </row>
    <row r="940" spans="1:39">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29">Y214*Y935</f>
        <v>0</v>
      </c>
      <c r="Z940" s="378">
        <f t="shared" si="2829"/>
        <v>0</v>
      </c>
      <c r="AA940" s="378">
        <f t="shared" si="2829"/>
        <v>0</v>
      </c>
      <c r="AB940" s="378">
        <f t="shared" si="2829"/>
        <v>0</v>
      </c>
      <c r="AC940" s="378">
        <f t="shared" si="2829"/>
        <v>0</v>
      </c>
      <c r="AD940" s="378">
        <f t="shared" si="2829"/>
        <v>0</v>
      </c>
      <c r="AE940" s="378">
        <f t="shared" si="2829"/>
        <v>0</v>
      </c>
      <c r="AF940" s="378">
        <f t="shared" si="2829"/>
        <v>0</v>
      </c>
      <c r="AG940" s="378">
        <f t="shared" si="2829"/>
        <v>0</v>
      </c>
      <c r="AH940" s="378">
        <f t="shared" si="2829"/>
        <v>0</v>
      </c>
      <c r="AI940" s="378">
        <f t="shared" si="2829"/>
        <v>0</v>
      </c>
      <c r="AJ940" s="378">
        <f t="shared" si="2829"/>
        <v>0</v>
      </c>
      <c r="AK940" s="378">
        <f t="shared" si="2829"/>
        <v>0</v>
      </c>
      <c r="AL940" s="378">
        <f t="shared" si="2829"/>
        <v>0</v>
      </c>
      <c r="AM940" s="629">
        <f t="shared" si="2828"/>
        <v>0</v>
      </c>
    </row>
    <row r="941" spans="1:39">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30">Y399*Y935</f>
        <v>0</v>
      </c>
      <c r="Z941" s="378">
        <f t="shared" si="2830"/>
        <v>0</v>
      </c>
      <c r="AA941" s="378">
        <f t="shared" si="2830"/>
        <v>0</v>
      </c>
      <c r="AB941" s="378">
        <f t="shared" si="2830"/>
        <v>0</v>
      </c>
      <c r="AC941" s="378">
        <f t="shared" si="2830"/>
        <v>0</v>
      </c>
      <c r="AD941" s="378">
        <f t="shared" si="2830"/>
        <v>0</v>
      </c>
      <c r="AE941" s="378">
        <f t="shared" si="2830"/>
        <v>0</v>
      </c>
      <c r="AF941" s="378">
        <f t="shared" si="2830"/>
        <v>0</v>
      </c>
      <c r="AG941" s="378">
        <f t="shared" si="2830"/>
        <v>0</v>
      </c>
      <c r="AH941" s="378">
        <f t="shared" si="2830"/>
        <v>0</v>
      </c>
      <c r="AI941" s="378">
        <f t="shared" si="2830"/>
        <v>0</v>
      </c>
      <c r="AJ941" s="378">
        <f t="shared" si="2830"/>
        <v>0</v>
      </c>
      <c r="AK941" s="378">
        <f t="shared" si="2830"/>
        <v>0</v>
      </c>
      <c r="AL941" s="378">
        <f t="shared" si="2830"/>
        <v>0</v>
      </c>
      <c r="AM941" s="629">
        <f t="shared" si="2828"/>
        <v>0</v>
      </c>
    </row>
    <row r="942" spans="1:39">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2831">Y582*Y935</f>
        <v>0</v>
      </c>
      <c r="Z942" s="378">
        <f t="shared" si="2831"/>
        <v>0</v>
      </c>
      <c r="AA942" s="378">
        <f t="shared" si="2831"/>
        <v>0</v>
      </c>
      <c r="AB942" s="378">
        <f t="shared" si="2831"/>
        <v>0</v>
      </c>
      <c r="AC942" s="378">
        <f t="shared" si="2831"/>
        <v>0</v>
      </c>
      <c r="AD942" s="378">
        <f t="shared" si="2831"/>
        <v>0</v>
      </c>
      <c r="AE942" s="378">
        <f t="shared" si="2831"/>
        <v>0</v>
      </c>
      <c r="AF942" s="378">
        <f t="shared" si="2831"/>
        <v>0</v>
      </c>
      <c r="AG942" s="378">
        <f t="shared" si="2831"/>
        <v>0</v>
      </c>
      <c r="AH942" s="378">
        <f t="shared" si="2831"/>
        <v>0</v>
      </c>
      <c r="AI942" s="378">
        <f t="shared" si="2831"/>
        <v>0</v>
      </c>
      <c r="AJ942" s="378">
        <f t="shared" si="2831"/>
        <v>0</v>
      </c>
      <c r="AK942" s="378">
        <f t="shared" si="2831"/>
        <v>0</v>
      </c>
      <c r="AL942" s="378">
        <f t="shared" si="2831"/>
        <v>0</v>
      </c>
      <c r="AM942" s="629">
        <f t="shared" si="2828"/>
        <v>0</v>
      </c>
    </row>
    <row r="943" spans="1:39">
      <c r="B943" s="324" t="s">
        <v>338</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 t="shared" ref="Y943:AL943" si="2832">Y765*Y935</f>
        <v>0</v>
      </c>
      <c r="Z943" s="378">
        <f t="shared" si="2832"/>
        <v>0</v>
      </c>
      <c r="AA943" s="378">
        <f t="shared" si="2832"/>
        <v>0</v>
      </c>
      <c r="AB943" s="378">
        <f t="shared" si="2832"/>
        <v>0</v>
      </c>
      <c r="AC943" s="378">
        <f t="shared" si="2832"/>
        <v>0</v>
      </c>
      <c r="AD943" s="378">
        <f t="shared" si="2832"/>
        <v>0</v>
      </c>
      <c r="AE943" s="378">
        <f t="shared" si="2832"/>
        <v>0</v>
      </c>
      <c r="AF943" s="378">
        <f t="shared" si="2832"/>
        <v>0</v>
      </c>
      <c r="AG943" s="378">
        <f t="shared" si="2832"/>
        <v>0</v>
      </c>
      <c r="AH943" s="378">
        <f t="shared" si="2832"/>
        <v>0</v>
      </c>
      <c r="AI943" s="378">
        <f t="shared" si="2832"/>
        <v>0</v>
      </c>
      <c r="AJ943" s="378">
        <f t="shared" si="2832"/>
        <v>0</v>
      </c>
      <c r="AK943" s="378">
        <f t="shared" si="2832"/>
        <v>0</v>
      </c>
      <c r="AL943" s="378">
        <f t="shared" si="2832"/>
        <v>0</v>
      </c>
      <c r="AM943" s="629">
        <f t="shared" si="2828"/>
        <v>0</v>
      </c>
    </row>
    <row r="944" spans="1:39">
      <c r="B944" s="324" t="s">
        <v>339</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Y932*Y935</f>
        <v>0</v>
      </c>
      <c r="Z944" s="378">
        <f t="shared" ref="Z944:AL944" si="2833">Z932*Z935</f>
        <v>0</v>
      </c>
      <c r="AA944" s="378">
        <f t="shared" si="2833"/>
        <v>0</v>
      </c>
      <c r="AB944" s="378">
        <f t="shared" si="2833"/>
        <v>0</v>
      </c>
      <c r="AC944" s="378">
        <f t="shared" si="2833"/>
        <v>0</v>
      </c>
      <c r="AD944" s="378">
        <f t="shared" si="2833"/>
        <v>0</v>
      </c>
      <c r="AE944" s="378">
        <f t="shared" si="2833"/>
        <v>0</v>
      </c>
      <c r="AF944" s="378">
        <f t="shared" si="2833"/>
        <v>0</v>
      </c>
      <c r="AG944" s="378">
        <f t="shared" si="2833"/>
        <v>0</v>
      </c>
      <c r="AH944" s="378">
        <f t="shared" si="2833"/>
        <v>0</v>
      </c>
      <c r="AI944" s="378">
        <f t="shared" si="2833"/>
        <v>0</v>
      </c>
      <c r="AJ944" s="378">
        <f t="shared" si="2833"/>
        <v>0</v>
      </c>
      <c r="AK944" s="378">
        <f t="shared" si="2833"/>
        <v>0</v>
      </c>
      <c r="AL944" s="378">
        <f t="shared" si="2833"/>
        <v>0</v>
      </c>
      <c r="AM944" s="629">
        <f t="shared" si="2828"/>
        <v>0</v>
      </c>
    </row>
    <row r="945" spans="1:39" ht="15.75">
      <c r="B945" s="349" t="s">
        <v>343</v>
      </c>
      <c r="C945" s="345"/>
      <c r="D945" s="336"/>
      <c r="E945" s="334"/>
      <c r="F945" s="334"/>
      <c r="G945" s="334"/>
      <c r="H945" s="334"/>
      <c r="I945" s="334"/>
      <c r="J945" s="334"/>
      <c r="K945" s="334"/>
      <c r="L945" s="334"/>
      <c r="M945" s="334"/>
      <c r="N945" s="334"/>
      <c r="O945" s="300"/>
      <c r="P945" s="334"/>
      <c r="Q945" s="334"/>
      <c r="R945" s="334"/>
      <c r="S945" s="336"/>
      <c r="T945" s="336"/>
      <c r="U945" s="336"/>
      <c r="V945" s="336"/>
      <c r="W945" s="334"/>
      <c r="X945" s="334"/>
      <c r="Y945" s="346">
        <f>SUM(Y936:Y944)</f>
        <v>0</v>
      </c>
      <c r="Z945" s="346">
        <f t="shared" ref="Z945:AE945" si="2834">SUM(Z936:Z944)</f>
        <v>0</v>
      </c>
      <c r="AA945" s="346">
        <f t="shared" si="2834"/>
        <v>0</v>
      </c>
      <c r="AB945" s="346">
        <f t="shared" si="2834"/>
        <v>0</v>
      </c>
      <c r="AC945" s="346">
        <f t="shared" si="2834"/>
        <v>0</v>
      </c>
      <c r="AD945" s="346">
        <f t="shared" si="2834"/>
        <v>0</v>
      </c>
      <c r="AE945" s="346">
        <f t="shared" si="2834"/>
        <v>0</v>
      </c>
      <c r="AF945" s="346">
        <f>SUM(AF936:AF944)</f>
        <v>0</v>
      </c>
      <c r="AG945" s="346">
        <f t="shared" ref="AG945:AL945" si="2835">SUM(AG936:AG944)</f>
        <v>0</v>
      </c>
      <c r="AH945" s="346">
        <f t="shared" si="2835"/>
        <v>0</v>
      </c>
      <c r="AI945" s="346">
        <f t="shared" si="2835"/>
        <v>0</v>
      </c>
      <c r="AJ945" s="346">
        <f t="shared" si="2835"/>
        <v>0</v>
      </c>
      <c r="AK945" s="346">
        <f t="shared" si="2835"/>
        <v>0</v>
      </c>
      <c r="AL945" s="346">
        <f t="shared" si="2835"/>
        <v>0</v>
      </c>
      <c r="AM945" s="407">
        <f>SUM(AM936:AM944)</f>
        <v>0</v>
      </c>
    </row>
    <row r="946" spans="1:39" ht="15.75">
      <c r="B946" s="349" t="s">
        <v>344</v>
      </c>
      <c r="C946" s="345"/>
      <c r="D946" s="350"/>
      <c r="E946" s="334"/>
      <c r="F946" s="334"/>
      <c r="G946" s="334"/>
      <c r="H946" s="334"/>
      <c r="I946" s="334"/>
      <c r="J946" s="334"/>
      <c r="K946" s="334"/>
      <c r="L946" s="334"/>
      <c r="M946" s="334"/>
      <c r="N946" s="334"/>
      <c r="O946" s="300"/>
      <c r="P946" s="334"/>
      <c r="Q946" s="334"/>
      <c r="R946" s="334"/>
      <c r="S946" s="336"/>
      <c r="T946" s="336"/>
      <c r="U946" s="336"/>
      <c r="V946" s="336"/>
      <c r="W946" s="334"/>
      <c r="X946" s="334"/>
      <c r="Y946" s="347">
        <f>Y933*Y935</f>
        <v>0</v>
      </c>
      <c r="Z946" s="347">
        <f t="shared" ref="Z946:AE946" si="2836">Z933*Z935</f>
        <v>0</v>
      </c>
      <c r="AA946" s="347">
        <f t="shared" si="2836"/>
        <v>0</v>
      </c>
      <c r="AB946" s="347">
        <f t="shared" si="2836"/>
        <v>0</v>
      </c>
      <c r="AC946" s="347">
        <f t="shared" si="2836"/>
        <v>0</v>
      </c>
      <c r="AD946" s="347">
        <f t="shared" si="2836"/>
        <v>0</v>
      </c>
      <c r="AE946" s="347">
        <f t="shared" si="2836"/>
        <v>0</v>
      </c>
      <c r="AF946" s="347">
        <f>AF933*AF935</f>
        <v>0</v>
      </c>
      <c r="AG946" s="347">
        <f t="shared" ref="AG946:AL946" si="2837">AG933*AG935</f>
        <v>0</v>
      </c>
      <c r="AH946" s="347">
        <f t="shared" si="2837"/>
        <v>0</v>
      </c>
      <c r="AI946" s="347">
        <f t="shared" si="2837"/>
        <v>0</v>
      </c>
      <c r="AJ946" s="347">
        <f t="shared" si="2837"/>
        <v>0</v>
      </c>
      <c r="AK946" s="347">
        <f t="shared" si="2837"/>
        <v>0</v>
      </c>
      <c r="AL946" s="347">
        <f t="shared" si="2837"/>
        <v>0</v>
      </c>
      <c r="AM946" s="407">
        <f>SUM(Y946:AL946)</f>
        <v>0</v>
      </c>
    </row>
    <row r="947" spans="1:39" ht="15.75">
      <c r="B947" s="349" t="s">
        <v>345</v>
      </c>
      <c r="C947" s="345"/>
      <c r="D947" s="350"/>
      <c r="E947" s="334"/>
      <c r="F947" s="334"/>
      <c r="G947" s="334"/>
      <c r="H947" s="334"/>
      <c r="I947" s="334"/>
      <c r="J947" s="334"/>
      <c r="K947" s="334"/>
      <c r="L947" s="334"/>
      <c r="M947" s="334"/>
      <c r="N947" s="334"/>
      <c r="O947" s="300"/>
      <c r="P947" s="334"/>
      <c r="Q947" s="334"/>
      <c r="R947" s="334"/>
      <c r="S947" s="350"/>
      <c r="T947" s="350"/>
      <c r="U947" s="350"/>
      <c r="V947" s="350"/>
      <c r="W947" s="334"/>
      <c r="X947" s="334"/>
      <c r="Y947" s="351"/>
      <c r="Z947" s="351"/>
      <c r="AA947" s="351"/>
      <c r="AB947" s="351"/>
      <c r="AC947" s="351"/>
      <c r="AD947" s="351"/>
      <c r="AE947" s="351"/>
      <c r="AF947" s="351"/>
      <c r="AG947" s="351"/>
      <c r="AH947" s="351"/>
      <c r="AI947" s="351"/>
      <c r="AJ947" s="351"/>
      <c r="AK947" s="351"/>
      <c r="AL947" s="351"/>
      <c r="AM947" s="407">
        <f>AM945-AM946</f>
        <v>0</v>
      </c>
    </row>
    <row r="948" spans="1:39">
      <c r="B948" s="324"/>
      <c r="C948" s="350"/>
      <c r="D948" s="350"/>
      <c r="E948" s="334"/>
      <c r="F948" s="334"/>
      <c r="G948" s="334"/>
      <c r="H948" s="334"/>
      <c r="I948" s="334"/>
      <c r="J948" s="334"/>
      <c r="K948" s="334"/>
      <c r="L948" s="334"/>
      <c r="M948" s="334"/>
      <c r="N948" s="334"/>
      <c r="O948" s="300"/>
      <c r="P948" s="334"/>
      <c r="Q948" s="334"/>
      <c r="R948" s="334"/>
      <c r="S948" s="350"/>
      <c r="T948" s="345"/>
      <c r="U948" s="350"/>
      <c r="V948" s="350"/>
      <c r="W948" s="334"/>
      <c r="X948" s="334"/>
      <c r="Y948" s="352"/>
      <c r="Z948" s="352"/>
      <c r="AA948" s="352"/>
      <c r="AB948" s="352"/>
      <c r="AC948" s="352"/>
      <c r="AD948" s="352"/>
      <c r="AE948" s="352"/>
      <c r="AF948" s="352"/>
      <c r="AG948" s="352"/>
      <c r="AH948" s="352"/>
      <c r="AI948" s="352"/>
      <c r="AJ948" s="352"/>
      <c r="AK948" s="352"/>
      <c r="AL948" s="352"/>
      <c r="AM948" s="337"/>
    </row>
    <row r="949" spans="1:39">
      <c r="B949" s="440" t="s">
        <v>340</v>
      </c>
      <c r="C949" s="364"/>
      <c r="D949" s="384"/>
      <c r="E949" s="384"/>
      <c r="F949" s="384"/>
      <c r="G949" s="384"/>
      <c r="H949" s="384"/>
      <c r="I949" s="384"/>
      <c r="J949" s="384"/>
      <c r="K949" s="384"/>
      <c r="L949" s="384"/>
      <c r="M949" s="384"/>
      <c r="N949" s="384"/>
      <c r="O949" s="383"/>
      <c r="P949" s="384"/>
      <c r="Q949" s="384"/>
      <c r="R949" s="384"/>
      <c r="S949" s="364"/>
      <c r="T949" s="385"/>
      <c r="U949" s="385"/>
      <c r="V949" s="384"/>
      <c r="W949" s="384"/>
      <c r="X949" s="385"/>
      <c r="Y949" s="326">
        <f>SUMPRODUCT(E775:E930,Y775:Y930)</f>
        <v>0</v>
      </c>
      <c r="Z949" s="326">
        <f>SUMPRODUCT(E775:E930,Z775:Z930)</f>
        <v>0</v>
      </c>
      <c r="AA949" s="326">
        <f t="shared" ref="AA949:AL949" si="2838">IF(AA773="kw",SUMPRODUCT($N$775:$N$930,$P$775:$P$930,AA775:AA930),SUMPRODUCT($E$775:$E$930,AA775:AA930))</f>
        <v>0</v>
      </c>
      <c r="AB949" s="326">
        <f t="shared" si="2838"/>
        <v>0</v>
      </c>
      <c r="AC949" s="326">
        <f t="shared" si="2838"/>
        <v>0</v>
      </c>
      <c r="AD949" s="326">
        <f t="shared" si="2838"/>
        <v>0</v>
      </c>
      <c r="AE949" s="326">
        <f t="shared" si="2838"/>
        <v>0</v>
      </c>
      <c r="AF949" s="326">
        <f t="shared" si="2838"/>
        <v>0</v>
      </c>
      <c r="AG949" s="326">
        <f t="shared" si="2838"/>
        <v>0</v>
      </c>
      <c r="AH949" s="326">
        <f t="shared" si="2838"/>
        <v>0</v>
      </c>
      <c r="AI949" s="326">
        <f t="shared" si="2838"/>
        <v>0</v>
      </c>
      <c r="AJ949" s="326">
        <f t="shared" si="2838"/>
        <v>0</v>
      </c>
      <c r="AK949" s="326">
        <f t="shared" si="2838"/>
        <v>0</v>
      </c>
      <c r="AL949" s="326">
        <f t="shared" si="2838"/>
        <v>0</v>
      </c>
      <c r="AM949" s="386"/>
    </row>
    <row r="950" spans="1:39" ht="18.75" customHeight="1">
      <c r="B950" s="368" t="s">
        <v>589</v>
      </c>
      <c r="C950" s="387"/>
      <c r="D950" s="388"/>
      <c r="E950" s="388"/>
      <c r="F950" s="388"/>
      <c r="G950" s="388"/>
      <c r="H950" s="388"/>
      <c r="I950" s="388"/>
      <c r="J950" s="388"/>
      <c r="K950" s="388"/>
      <c r="L950" s="388"/>
      <c r="M950" s="388"/>
      <c r="N950" s="388"/>
      <c r="O950" s="388"/>
      <c r="P950" s="388"/>
      <c r="Q950" s="388"/>
      <c r="R950" s="388"/>
      <c r="S950" s="371"/>
      <c r="T950" s="372"/>
      <c r="U950" s="388"/>
      <c r="V950" s="388"/>
      <c r="W950" s="388"/>
      <c r="X950" s="388"/>
      <c r="Y950" s="409"/>
      <c r="Z950" s="409"/>
      <c r="AA950" s="409"/>
      <c r="AB950" s="409"/>
      <c r="AC950" s="409"/>
      <c r="AD950" s="409"/>
      <c r="AE950" s="409"/>
      <c r="AF950" s="409"/>
      <c r="AG950" s="409"/>
      <c r="AH950" s="409"/>
      <c r="AI950" s="409"/>
      <c r="AJ950" s="409"/>
      <c r="AK950" s="409"/>
      <c r="AL950" s="409"/>
      <c r="AM950" s="389"/>
    </row>
    <row r="951" spans="1:39" collapsed="1"/>
    <row r="953" spans="1:39" ht="15.75">
      <c r="B953" s="280" t="s">
        <v>341</v>
      </c>
      <c r="C953" s="281"/>
      <c r="D953" s="590" t="s">
        <v>525</v>
      </c>
      <c r="E953" s="253"/>
      <c r="F953" s="590"/>
      <c r="G953" s="253"/>
      <c r="H953" s="253"/>
      <c r="I953" s="253"/>
      <c r="J953" s="253"/>
      <c r="K953" s="253"/>
      <c r="L953" s="253"/>
      <c r="M953" s="253"/>
      <c r="N953" s="253"/>
      <c r="O953" s="281"/>
      <c r="P953" s="253"/>
      <c r="Q953" s="253"/>
      <c r="R953" s="253"/>
      <c r="S953" s="253"/>
      <c r="T953" s="253"/>
      <c r="U953" s="253"/>
      <c r="V953" s="253"/>
      <c r="W953" s="253"/>
      <c r="X953" s="253"/>
      <c r="Y953" s="270"/>
      <c r="Z953" s="267"/>
      <c r="AA953" s="267"/>
      <c r="AB953" s="267"/>
      <c r="AC953" s="267"/>
      <c r="AD953" s="267"/>
      <c r="AE953" s="267"/>
      <c r="AF953" s="267"/>
      <c r="AG953" s="267"/>
      <c r="AH953" s="267"/>
      <c r="AI953" s="267"/>
      <c r="AJ953" s="267"/>
      <c r="AK953" s="267"/>
      <c r="AL953" s="267"/>
    </row>
    <row r="954" spans="1:39" ht="39.75" customHeight="1">
      <c r="B954" s="819" t="s">
        <v>211</v>
      </c>
      <c r="C954" s="821" t="s">
        <v>33</v>
      </c>
      <c r="D954" s="284" t="s">
        <v>421</v>
      </c>
      <c r="E954" s="823" t="s">
        <v>209</v>
      </c>
      <c r="F954" s="824"/>
      <c r="G954" s="824"/>
      <c r="H954" s="824"/>
      <c r="I954" s="824"/>
      <c r="J954" s="824"/>
      <c r="K954" s="824"/>
      <c r="L954" s="824"/>
      <c r="M954" s="825"/>
      <c r="N954" s="826" t="s">
        <v>213</v>
      </c>
      <c r="O954" s="284" t="s">
        <v>422</v>
      </c>
      <c r="P954" s="823" t="s">
        <v>212</v>
      </c>
      <c r="Q954" s="824"/>
      <c r="R954" s="824"/>
      <c r="S954" s="824"/>
      <c r="T954" s="824"/>
      <c r="U954" s="824"/>
      <c r="V954" s="824"/>
      <c r="W954" s="824"/>
      <c r="X954" s="825"/>
      <c r="Y954" s="816" t="s">
        <v>243</v>
      </c>
      <c r="Z954" s="817"/>
      <c r="AA954" s="817"/>
      <c r="AB954" s="817"/>
      <c r="AC954" s="817"/>
      <c r="AD954" s="817"/>
      <c r="AE954" s="817"/>
      <c r="AF954" s="817"/>
      <c r="AG954" s="817"/>
      <c r="AH954" s="817"/>
      <c r="AI954" s="817"/>
      <c r="AJ954" s="817"/>
      <c r="AK954" s="817"/>
      <c r="AL954" s="817"/>
      <c r="AM954" s="818"/>
    </row>
    <row r="955" spans="1:39" ht="65.25" customHeight="1">
      <c r="B955" s="820"/>
      <c r="C955" s="822"/>
      <c r="D955" s="285">
        <v>2020</v>
      </c>
      <c r="E955" s="285">
        <v>2021</v>
      </c>
      <c r="F955" s="285">
        <v>2022</v>
      </c>
      <c r="G955" s="285">
        <v>2023</v>
      </c>
      <c r="H955" s="285">
        <v>2024</v>
      </c>
      <c r="I955" s="285">
        <v>2025</v>
      </c>
      <c r="J955" s="285">
        <v>2026</v>
      </c>
      <c r="K955" s="285">
        <v>2027</v>
      </c>
      <c r="L955" s="285">
        <v>2028</v>
      </c>
      <c r="M955" s="285">
        <v>2029</v>
      </c>
      <c r="N955" s="827"/>
      <c r="O955" s="285">
        <v>2020</v>
      </c>
      <c r="P955" s="285">
        <v>2021</v>
      </c>
      <c r="Q955" s="285">
        <v>2022</v>
      </c>
      <c r="R955" s="285">
        <v>2023</v>
      </c>
      <c r="S955" s="285">
        <v>2024</v>
      </c>
      <c r="T955" s="285">
        <v>2025</v>
      </c>
      <c r="U955" s="285">
        <v>2026</v>
      </c>
      <c r="V955" s="285">
        <v>2027</v>
      </c>
      <c r="W955" s="285">
        <v>2028</v>
      </c>
      <c r="X955" s="285">
        <v>2029</v>
      </c>
      <c r="Y955" s="285" t="str">
        <f>'1.  LRAMVA Summary'!D52</f>
        <v>Residential</v>
      </c>
      <c r="Z955" s="285" t="str">
        <f>'1.  LRAMVA Summary'!E52</f>
        <v>GS&lt;50 kW</v>
      </c>
      <c r="AA955" s="285" t="str">
        <f>'1.  LRAMVA Summary'!F52</f>
        <v>GS 50-4,999 kW</v>
      </c>
      <c r="AB955" s="285" t="str">
        <f>'1.  LRAMVA Summary'!G52</f>
        <v>Unmetered Scattered Load</v>
      </c>
      <c r="AC955" s="285" t="str">
        <f>'1.  LRAMVA Summary'!H52</f>
        <v>Sentinel Lighting</v>
      </c>
      <c r="AD955" s="285" t="str">
        <f>'1.  LRAMVA Summary'!I52</f>
        <v>Street Lighting</v>
      </c>
      <c r="AE955" s="285" t="str">
        <f>'1.  LRAMVA Summary'!J52</f>
        <v/>
      </c>
      <c r="AF955" s="285" t="str">
        <f>'1.  LRAMVA Summary'!K52</f>
        <v/>
      </c>
      <c r="AG955" s="285" t="str">
        <f>'1.  LRAMVA Summary'!L52</f>
        <v/>
      </c>
      <c r="AH955" s="285" t="str">
        <f>'1.  LRAMVA Summary'!M52</f>
        <v/>
      </c>
      <c r="AI955" s="285" t="str">
        <f>'1.  LRAMVA Summary'!N52</f>
        <v/>
      </c>
      <c r="AJ955" s="285" t="str">
        <f>'1.  LRAMVA Summary'!O52</f>
        <v/>
      </c>
      <c r="AK955" s="285" t="str">
        <f>'1.  LRAMVA Summary'!P52</f>
        <v/>
      </c>
      <c r="AL955" s="285" t="str">
        <f>'1.  LRAMVA Summary'!Q52</f>
        <v/>
      </c>
      <c r="AM955" s="287" t="str">
        <f>'1.  LRAMVA Summary'!R52</f>
        <v>Total</v>
      </c>
    </row>
    <row r="956" spans="1:39" ht="15" customHeight="1">
      <c r="A956" s="532"/>
      <c r="B956" s="518" t="s">
        <v>503</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t="str">
        <f>'1.  LRAMVA Summary'!D53</f>
        <v>kWh</v>
      </c>
      <c r="Z956" s="291" t="str">
        <f>'1.  LRAMVA Summary'!E53</f>
        <v>kWh</v>
      </c>
      <c r="AA956" s="291" t="str">
        <f>'1.  LRAMVA Summary'!F53</f>
        <v>kW</v>
      </c>
      <c r="AB956" s="291" t="str">
        <f>'1.  LRAMVA Summary'!G53</f>
        <v>kWh</v>
      </c>
      <c r="AC956" s="291" t="str">
        <f>'1.  LRAMVA Summary'!H53</f>
        <v>kW</v>
      </c>
      <c r="AD956" s="291" t="str">
        <f>'1.  LRAMVA Summary'!I53</f>
        <v>kW</v>
      </c>
      <c r="AE956" s="291">
        <f>'1.  LRAMVA Summary'!J53</f>
        <v>0</v>
      </c>
      <c r="AF956" s="291">
        <f>'1.  LRAMVA Summary'!K53</f>
        <v>0</v>
      </c>
      <c r="AG956" s="291">
        <f>'1.  LRAMVA Summary'!L53</f>
        <v>0</v>
      </c>
      <c r="AH956" s="291">
        <f>'1.  LRAMVA Summary'!M53</f>
        <v>0</v>
      </c>
      <c r="AI956" s="291">
        <f>'1.  LRAMVA Summary'!N53</f>
        <v>0</v>
      </c>
      <c r="AJ956" s="291">
        <f>'1.  LRAMVA Summary'!O53</f>
        <v>0</v>
      </c>
      <c r="AK956" s="291">
        <f>'1.  LRAMVA Summary'!P53</f>
        <v>0</v>
      </c>
      <c r="AL956" s="291">
        <f>'1.  LRAMVA Summary'!Q53</f>
        <v>0</v>
      </c>
      <c r="AM956" s="292"/>
    </row>
    <row r="957" spans="1:39" ht="15" hidden="1" customHeight="1" outlineLevel="1">
      <c r="A957" s="532"/>
      <c r="B957" s="504" t="s">
        <v>496</v>
      </c>
      <c r="C957" s="289"/>
      <c r="D957" s="289"/>
      <c r="E957" s="289"/>
      <c r="F957" s="289"/>
      <c r="G957" s="289"/>
      <c r="H957" s="289"/>
      <c r="I957" s="289"/>
      <c r="J957" s="289"/>
      <c r="K957" s="289"/>
      <c r="L957" s="289"/>
      <c r="M957" s="289"/>
      <c r="N957" s="290"/>
      <c r="O957" s="289"/>
      <c r="P957" s="289"/>
      <c r="Q957" s="289"/>
      <c r="R957" s="289"/>
      <c r="S957" s="289"/>
      <c r="T957" s="289"/>
      <c r="U957" s="289"/>
      <c r="V957" s="289"/>
      <c r="W957" s="289"/>
      <c r="X957" s="289"/>
      <c r="Y957" s="291"/>
      <c r="Z957" s="291"/>
      <c r="AA957" s="291"/>
      <c r="AB957" s="291"/>
      <c r="AC957" s="291"/>
      <c r="AD957" s="291"/>
      <c r="AE957" s="291"/>
      <c r="AF957" s="291"/>
      <c r="AG957" s="291"/>
      <c r="AH957" s="291"/>
      <c r="AI957" s="291"/>
      <c r="AJ957" s="291"/>
      <c r="AK957" s="291"/>
      <c r="AL957" s="291"/>
      <c r="AM957" s="292"/>
    </row>
    <row r="958" spans="1:39" ht="15" hidden="1" customHeight="1" outlineLevel="1">
      <c r="A958" s="532">
        <v>1</v>
      </c>
      <c r="B958" s="428" t="s">
        <v>95</v>
      </c>
      <c r="C958" s="291" t="s">
        <v>25</v>
      </c>
      <c r="D958" s="295"/>
      <c r="E958" s="295"/>
      <c r="F958" s="295"/>
      <c r="G958" s="295"/>
      <c r="H958" s="295"/>
      <c r="I958" s="295"/>
      <c r="J958" s="295"/>
      <c r="K958" s="295"/>
      <c r="L958" s="295"/>
      <c r="M958" s="295"/>
      <c r="N958" s="291"/>
      <c r="O958" s="295"/>
      <c r="P958" s="295"/>
      <c r="Q958" s="295"/>
      <c r="R958" s="295"/>
      <c r="S958" s="295"/>
      <c r="T958" s="295"/>
      <c r="U958" s="295"/>
      <c r="V958" s="295"/>
      <c r="W958" s="295"/>
      <c r="X958" s="295"/>
      <c r="Y958" s="415"/>
      <c r="Z958" s="415"/>
      <c r="AA958" s="415"/>
      <c r="AB958" s="415"/>
      <c r="AC958" s="415"/>
      <c r="AD958" s="415"/>
      <c r="AE958" s="415"/>
      <c r="AF958" s="410"/>
      <c r="AG958" s="410"/>
      <c r="AH958" s="410"/>
      <c r="AI958" s="410"/>
      <c r="AJ958" s="410"/>
      <c r="AK958" s="410"/>
      <c r="AL958" s="410"/>
      <c r="AM958" s="296">
        <f>SUM(Y958:AL958)</f>
        <v>0</v>
      </c>
    </row>
    <row r="959" spans="1:39" ht="15" hidden="1" customHeight="1" outlineLevel="1">
      <c r="A959" s="532"/>
      <c r="B959" s="294" t="s">
        <v>346</v>
      </c>
      <c r="C959" s="291" t="s">
        <v>163</v>
      </c>
      <c r="D959" s="295"/>
      <c r="E959" s="295"/>
      <c r="F959" s="295"/>
      <c r="G959" s="295"/>
      <c r="H959" s="295"/>
      <c r="I959" s="295"/>
      <c r="J959" s="295"/>
      <c r="K959" s="295"/>
      <c r="L959" s="295"/>
      <c r="M959" s="295"/>
      <c r="N959" s="468"/>
      <c r="O959" s="295"/>
      <c r="P959" s="295"/>
      <c r="Q959" s="295"/>
      <c r="R959" s="295"/>
      <c r="S959" s="295"/>
      <c r="T959" s="295"/>
      <c r="U959" s="295"/>
      <c r="V959" s="295"/>
      <c r="W959" s="295"/>
      <c r="X959" s="295"/>
      <c r="Y959" s="411">
        <f>Y958</f>
        <v>0</v>
      </c>
      <c r="Z959" s="411">
        <f t="shared" ref="Z959" si="2839">Z958</f>
        <v>0</v>
      </c>
      <c r="AA959" s="411">
        <f t="shared" ref="AA959" si="2840">AA958</f>
        <v>0</v>
      </c>
      <c r="AB959" s="411">
        <f t="shared" ref="AB959" si="2841">AB958</f>
        <v>0</v>
      </c>
      <c r="AC959" s="411">
        <f t="shared" ref="AC959" si="2842">AC958</f>
        <v>0</v>
      </c>
      <c r="AD959" s="411">
        <f t="shared" ref="AD959" si="2843">AD958</f>
        <v>0</v>
      </c>
      <c r="AE959" s="411">
        <f t="shared" ref="AE959" si="2844">AE958</f>
        <v>0</v>
      </c>
      <c r="AF959" s="411">
        <f t="shared" ref="AF959" si="2845">AF958</f>
        <v>0</v>
      </c>
      <c r="AG959" s="411">
        <f t="shared" ref="AG959" si="2846">AG958</f>
        <v>0</v>
      </c>
      <c r="AH959" s="411">
        <f t="shared" ref="AH959" si="2847">AH958</f>
        <v>0</v>
      </c>
      <c r="AI959" s="411">
        <f t="shared" ref="AI959" si="2848">AI958</f>
        <v>0</v>
      </c>
      <c r="AJ959" s="411">
        <f t="shared" ref="AJ959" si="2849">AJ958</f>
        <v>0</v>
      </c>
      <c r="AK959" s="411">
        <f t="shared" ref="AK959" si="2850">AK958</f>
        <v>0</v>
      </c>
      <c r="AL959" s="411">
        <f t="shared" ref="AL959" si="2851">AL958</f>
        <v>0</v>
      </c>
      <c r="AM959" s="297"/>
    </row>
    <row r="960" spans="1:39" ht="15" hidden="1" customHeight="1" outlineLevel="1">
      <c r="A960" s="532"/>
      <c r="B960" s="298"/>
      <c r="C960" s="299"/>
      <c r="D960" s="299"/>
      <c r="E960" s="299"/>
      <c r="F960" s="299"/>
      <c r="G960" s="299"/>
      <c r="H960" s="299"/>
      <c r="I960" s="299"/>
      <c r="J960" s="299"/>
      <c r="K960" s="299"/>
      <c r="L960" s="299"/>
      <c r="M960" s="299"/>
      <c r="N960" s="300"/>
      <c r="O960" s="299"/>
      <c r="P960" s="299"/>
      <c r="Q960" s="299"/>
      <c r="R960" s="299"/>
      <c r="S960" s="299"/>
      <c r="T960" s="299"/>
      <c r="U960" s="299"/>
      <c r="V960" s="299"/>
      <c r="W960" s="299"/>
      <c r="X960" s="299"/>
      <c r="Y960" s="412"/>
      <c r="Z960" s="413"/>
      <c r="AA960" s="413"/>
      <c r="AB960" s="413"/>
      <c r="AC960" s="413"/>
      <c r="AD960" s="413"/>
      <c r="AE960" s="413"/>
      <c r="AF960" s="413"/>
      <c r="AG960" s="413"/>
      <c r="AH960" s="413"/>
      <c r="AI960" s="413"/>
      <c r="AJ960" s="413"/>
      <c r="AK960" s="413"/>
      <c r="AL960" s="413"/>
      <c r="AM960" s="302"/>
    </row>
    <row r="961" spans="1:39" ht="15" hidden="1" customHeight="1" outlineLevel="1">
      <c r="A961" s="532">
        <v>2</v>
      </c>
      <c r="B961" s="428" t="s">
        <v>96</v>
      </c>
      <c r="C961" s="291" t="s">
        <v>25</v>
      </c>
      <c r="D961" s="295"/>
      <c r="E961" s="295"/>
      <c r="F961" s="295"/>
      <c r="G961" s="295"/>
      <c r="H961" s="295"/>
      <c r="I961" s="295"/>
      <c r="J961" s="295"/>
      <c r="K961" s="295"/>
      <c r="L961" s="295"/>
      <c r="M961" s="295"/>
      <c r="N961" s="291"/>
      <c r="O961" s="295"/>
      <c r="P961" s="295"/>
      <c r="Q961" s="295"/>
      <c r="R961" s="295"/>
      <c r="S961" s="295"/>
      <c r="T961" s="295"/>
      <c r="U961" s="295"/>
      <c r="V961" s="295"/>
      <c r="W961" s="295"/>
      <c r="X961" s="295"/>
      <c r="Y961" s="415"/>
      <c r="Z961" s="415"/>
      <c r="AA961" s="415"/>
      <c r="AB961" s="415"/>
      <c r="AC961" s="415"/>
      <c r="AD961" s="415"/>
      <c r="AE961" s="415"/>
      <c r="AF961" s="410"/>
      <c r="AG961" s="410"/>
      <c r="AH961" s="410"/>
      <c r="AI961" s="410"/>
      <c r="AJ961" s="410"/>
      <c r="AK961" s="410"/>
      <c r="AL961" s="410"/>
      <c r="AM961" s="296">
        <f>SUM(Y961:AL961)</f>
        <v>0</v>
      </c>
    </row>
    <row r="962" spans="1:39" ht="15" hidden="1" customHeight="1" outlineLevel="1">
      <c r="A962" s="532"/>
      <c r="B962" s="294" t="s">
        <v>346</v>
      </c>
      <c r="C962" s="291" t="s">
        <v>163</v>
      </c>
      <c r="D962" s="295"/>
      <c r="E962" s="295"/>
      <c r="F962" s="295"/>
      <c r="G962" s="295"/>
      <c r="H962" s="295"/>
      <c r="I962" s="295"/>
      <c r="J962" s="295"/>
      <c r="K962" s="295"/>
      <c r="L962" s="295"/>
      <c r="M962" s="295"/>
      <c r="N962" s="468"/>
      <c r="O962" s="295"/>
      <c r="P962" s="295"/>
      <c r="Q962" s="295"/>
      <c r="R962" s="295"/>
      <c r="S962" s="295"/>
      <c r="T962" s="295"/>
      <c r="U962" s="295"/>
      <c r="V962" s="295"/>
      <c r="W962" s="295"/>
      <c r="X962" s="295"/>
      <c r="Y962" s="411">
        <f>Y961</f>
        <v>0</v>
      </c>
      <c r="Z962" s="411">
        <f t="shared" ref="Z962" si="2852">Z961</f>
        <v>0</v>
      </c>
      <c r="AA962" s="411">
        <f t="shared" ref="AA962" si="2853">AA961</f>
        <v>0</v>
      </c>
      <c r="AB962" s="411">
        <f t="shared" ref="AB962" si="2854">AB961</f>
        <v>0</v>
      </c>
      <c r="AC962" s="411">
        <f t="shared" ref="AC962" si="2855">AC961</f>
        <v>0</v>
      </c>
      <c r="AD962" s="411">
        <f t="shared" ref="AD962" si="2856">AD961</f>
        <v>0</v>
      </c>
      <c r="AE962" s="411">
        <f t="shared" ref="AE962" si="2857">AE961</f>
        <v>0</v>
      </c>
      <c r="AF962" s="411">
        <f t="shared" ref="AF962" si="2858">AF961</f>
        <v>0</v>
      </c>
      <c r="AG962" s="411">
        <f t="shared" ref="AG962" si="2859">AG961</f>
        <v>0</v>
      </c>
      <c r="AH962" s="411">
        <f t="shared" ref="AH962" si="2860">AH961</f>
        <v>0</v>
      </c>
      <c r="AI962" s="411">
        <f t="shared" ref="AI962" si="2861">AI961</f>
        <v>0</v>
      </c>
      <c r="AJ962" s="411">
        <f t="shared" ref="AJ962" si="2862">AJ961</f>
        <v>0</v>
      </c>
      <c r="AK962" s="411">
        <f t="shared" ref="AK962" si="2863">AK961</f>
        <v>0</v>
      </c>
      <c r="AL962" s="411">
        <f t="shared" ref="AL962" si="2864">AL961</f>
        <v>0</v>
      </c>
      <c r="AM962" s="297"/>
    </row>
    <row r="963" spans="1:39" ht="15" hidden="1" customHeight="1" outlineLevel="1">
      <c r="A963" s="532"/>
      <c r="B963" s="298"/>
      <c r="C963" s="299"/>
      <c r="D963" s="304"/>
      <c r="E963" s="304"/>
      <c r="F963" s="304"/>
      <c r="G963" s="304"/>
      <c r="H963" s="304"/>
      <c r="I963" s="304"/>
      <c r="J963" s="304"/>
      <c r="K963" s="304"/>
      <c r="L963" s="304"/>
      <c r="M963" s="304"/>
      <c r="N963" s="300"/>
      <c r="O963" s="304"/>
      <c r="P963" s="304"/>
      <c r="Q963" s="304"/>
      <c r="R963" s="304"/>
      <c r="S963" s="304"/>
      <c r="T963" s="304"/>
      <c r="U963" s="304"/>
      <c r="V963" s="304"/>
      <c r="W963" s="304"/>
      <c r="X963" s="304"/>
      <c r="Y963" s="412"/>
      <c r="Z963" s="413"/>
      <c r="AA963" s="413"/>
      <c r="AB963" s="413"/>
      <c r="AC963" s="413"/>
      <c r="AD963" s="413"/>
      <c r="AE963" s="413"/>
      <c r="AF963" s="413"/>
      <c r="AG963" s="413"/>
      <c r="AH963" s="413"/>
      <c r="AI963" s="413"/>
      <c r="AJ963" s="413"/>
      <c r="AK963" s="413"/>
      <c r="AL963" s="413"/>
      <c r="AM963" s="302"/>
    </row>
    <row r="964" spans="1:39" ht="15" hidden="1" customHeight="1" outlineLevel="1">
      <c r="A964" s="532">
        <v>3</v>
      </c>
      <c r="B964" s="428" t="s">
        <v>97</v>
      </c>
      <c r="C964" s="291" t="s">
        <v>25</v>
      </c>
      <c r="D964" s="295"/>
      <c r="E964" s="295"/>
      <c r="F964" s="295"/>
      <c r="G964" s="295"/>
      <c r="H964" s="295"/>
      <c r="I964" s="295"/>
      <c r="J964" s="295"/>
      <c r="K964" s="295"/>
      <c r="L964" s="295"/>
      <c r="M964" s="295"/>
      <c r="N964" s="291"/>
      <c r="O964" s="295"/>
      <c r="P964" s="295"/>
      <c r="Q964" s="295"/>
      <c r="R964" s="295"/>
      <c r="S964" s="295"/>
      <c r="T964" s="295"/>
      <c r="U964" s="295"/>
      <c r="V964" s="295"/>
      <c r="W964" s="295"/>
      <c r="X964" s="295"/>
      <c r="Y964" s="415"/>
      <c r="Z964" s="415"/>
      <c r="AA964" s="415"/>
      <c r="AB964" s="415"/>
      <c r="AC964" s="415"/>
      <c r="AD964" s="415"/>
      <c r="AE964" s="415"/>
      <c r="AF964" s="410"/>
      <c r="AG964" s="410"/>
      <c r="AH964" s="410"/>
      <c r="AI964" s="410"/>
      <c r="AJ964" s="410"/>
      <c r="AK964" s="410"/>
      <c r="AL964" s="410"/>
      <c r="AM964" s="296">
        <f>SUM(Y964:AL964)</f>
        <v>0</v>
      </c>
    </row>
    <row r="965" spans="1:39" ht="15" hidden="1" customHeight="1" outlineLevel="1">
      <c r="A965" s="532"/>
      <c r="B965" s="294" t="s">
        <v>346</v>
      </c>
      <c r="C965" s="291" t="s">
        <v>163</v>
      </c>
      <c r="D965" s="295"/>
      <c r="E965" s="295"/>
      <c r="F965" s="295"/>
      <c r="G965" s="295"/>
      <c r="H965" s="295"/>
      <c r="I965" s="295"/>
      <c r="J965" s="295"/>
      <c r="K965" s="295"/>
      <c r="L965" s="295"/>
      <c r="M965" s="295"/>
      <c r="N965" s="468"/>
      <c r="O965" s="295"/>
      <c r="P965" s="295"/>
      <c r="Q965" s="295"/>
      <c r="R965" s="295"/>
      <c r="S965" s="295"/>
      <c r="T965" s="295"/>
      <c r="U965" s="295"/>
      <c r="V965" s="295"/>
      <c r="W965" s="295"/>
      <c r="X965" s="295"/>
      <c r="Y965" s="411">
        <f>Y964</f>
        <v>0</v>
      </c>
      <c r="Z965" s="411">
        <f t="shared" ref="Z965" si="2865">Z964</f>
        <v>0</v>
      </c>
      <c r="AA965" s="411">
        <f t="shared" ref="AA965" si="2866">AA964</f>
        <v>0</v>
      </c>
      <c r="AB965" s="411">
        <f t="shared" ref="AB965" si="2867">AB964</f>
        <v>0</v>
      </c>
      <c r="AC965" s="411">
        <f t="shared" ref="AC965" si="2868">AC964</f>
        <v>0</v>
      </c>
      <c r="AD965" s="411">
        <f t="shared" ref="AD965" si="2869">AD964</f>
        <v>0</v>
      </c>
      <c r="AE965" s="411">
        <f t="shared" ref="AE965" si="2870">AE964</f>
        <v>0</v>
      </c>
      <c r="AF965" s="411">
        <f t="shared" ref="AF965" si="2871">AF964</f>
        <v>0</v>
      </c>
      <c r="AG965" s="411">
        <f t="shared" ref="AG965" si="2872">AG964</f>
        <v>0</v>
      </c>
      <c r="AH965" s="411">
        <f t="shared" ref="AH965" si="2873">AH964</f>
        <v>0</v>
      </c>
      <c r="AI965" s="411">
        <f t="shared" ref="AI965" si="2874">AI964</f>
        <v>0</v>
      </c>
      <c r="AJ965" s="411">
        <f t="shared" ref="AJ965" si="2875">AJ964</f>
        <v>0</v>
      </c>
      <c r="AK965" s="411">
        <f t="shared" ref="AK965" si="2876">AK964</f>
        <v>0</v>
      </c>
      <c r="AL965" s="411">
        <f t="shared" ref="AL965" si="2877">AL964</f>
        <v>0</v>
      </c>
      <c r="AM965" s="297"/>
    </row>
    <row r="966" spans="1:39" ht="15" hidden="1" customHeight="1" outlineLevel="1">
      <c r="A966" s="532"/>
      <c r="B966" s="294"/>
      <c r="C966" s="305"/>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12"/>
      <c r="Z966" s="412"/>
      <c r="AA966" s="412"/>
      <c r="AB966" s="412"/>
      <c r="AC966" s="412"/>
      <c r="AD966" s="412"/>
      <c r="AE966" s="412"/>
      <c r="AF966" s="412"/>
      <c r="AG966" s="412"/>
      <c r="AH966" s="412"/>
      <c r="AI966" s="412"/>
      <c r="AJ966" s="412"/>
      <c r="AK966" s="412"/>
      <c r="AL966" s="412"/>
      <c r="AM966" s="306"/>
    </row>
    <row r="967" spans="1:39" ht="15" hidden="1" customHeight="1" outlineLevel="1">
      <c r="A967" s="532">
        <v>4</v>
      </c>
      <c r="B967" s="520" t="s">
        <v>678</v>
      </c>
      <c r="C967" s="291" t="s">
        <v>25</v>
      </c>
      <c r="D967" s="295"/>
      <c r="E967" s="295"/>
      <c r="F967" s="295"/>
      <c r="G967" s="295"/>
      <c r="H967" s="295"/>
      <c r="I967" s="295"/>
      <c r="J967" s="295"/>
      <c r="K967" s="295"/>
      <c r="L967" s="295"/>
      <c r="M967" s="295"/>
      <c r="N967" s="291"/>
      <c r="O967" s="295"/>
      <c r="P967" s="295"/>
      <c r="Q967" s="295"/>
      <c r="R967" s="295"/>
      <c r="S967" s="295"/>
      <c r="T967" s="295"/>
      <c r="U967" s="295"/>
      <c r="V967" s="295"/>
      <c r="W967" s="295"/>
      <c r="X967" s="295"/>
      <c r="Y967" s="415"/>
      <c r="Z967" s="415"/>
      <c r="AA967" s="415"/>
      <c r="AB967" s="415"/>
      <c r="AC967" s="415"/>
      <c r="AD967" s="415"/>
      <c r="AE967" s="415"/>
      <c r="AF967" s="410"/>
      <c r="AG967" s="410"/>
      <c r="AH967" s="410"/>
      <c r="AI967" s="410"/>
      <c r="AJ967" s="410"/>
      <c r="AK967" s="410"/>
      <c r="AL967" s="410"/>
      <c r="AM967" s="296">
        <f>SUM(Y967:AL967)</f>
        <v>0</v>
      </c>
    </row>
    <row r="968" spans="1:39" ht="15" hidden="1" customHeight="1" outlineLevel="1">
      <c r="A968" s="532"/>
      <c r="B968" s="294" t="s">
        <v>346</v>
      </c>
      <c r="C968" s="291" t="s">
        <v>163</v>
      </c>
      <c r="D968" s="295"/>
      <c r="E968" s="295"/>
      <c r="F968" s="295"/>
      <c r="G968" s="295"/>
      <c r="H968" s="295"/>
      <c r="I968" s="295"/>
      <c r="J968" s="295"/>
      <c r="K968" s="295"/>
      <c r="L968" s="295"/>
      <c r="M968" s="295"/>
      <c r="N968" s="468"/>
      <c r="O968" s="295"/>
      <c r="P968" s="295"/>
      <c r="Q968" s="295"/>
      <c r="R968" s="295"/>
      <c r="S968" s="295"/>
      <c r="T968" s="295"/>
      <c r="U968" s="295"/>
      <c r="V968" s="295"/>
      <c r="W968" s="295"/>
      <c r="X968" s="295"/>
      <c r="Y968" s="411">
        <f>Y967</f>
        <v>0</v>
      </c>
      <c r="Z968" s="411">
        <f t="shared" ref="Z968" si="2878">Z967</f>
        <v>0</v>
      </c>
      <c r="AA968" s="411">
        <f t="shared" ref="AA968" si="2879">AA967</f>
        <v>0</v>
      </c>
      <c r="AB968" s="411">
        <f t="shared" ref="AB968" si="2880">AB967</f>
        <v>0</v>
      </c>
      <c r="AC968" s="411">
        <f t="shared" ref="AC968" si="2881">AC967</f>
        <v>0</v>
      </c>
      <c r="AD968" s="411">
        <f t="shared" ref="AD968" si="2882">AD967</f>
        <v>0</v>
      </c>
      <c r="AE968" s="411">
        <f t="shared" ref="AE968" si="2883">AE967</f>
        <v>0</v>
      </c>
      <c r="AF968" s="411">
        <f t="shared" ref="AF968" si="2884">AF967</f>
        <v>0</v>
      </c>
      <c r="AG968" s="411">
        <f t="shared" ref="AG968" si="2885">AG967</f>
        <v>0</v>
      </c>
      <c r="AH968" s="411">
        <f t="shared" ref="AH968" si="2886">AH967</f>
        <v>0</v>
      </c>
      <c r="AI968" s="411">
        <f t="shared" ref="AI968" si="2887">AI967</f>
        <v>0</v>
      </c>
      <c r="AJ968" s="411">
        <f t="shared" ref="AJ968" si="2888">AJ967</f>
        <v>0</v>
      </c>
      <c r="AK968" s="411">
        <f t="shared" ref="AK968" si="2889">AK967</f>
        <v>0</v>
      </c>
      <c r="AL968" s="411">
        <f t="shared" ref="AL968" si="2890">AL967</f>
        <v>0</v>
      </c>
      <c r="AM968" s="297"/>
    </row>
    <row r="969" spans="1:39" ht="15" hidden="1" customHeight="1" outlineLevel="1">
      <c r="A969" s="532"/>
      <c r="B969" s="294"/>
      <c r="C969" s="305"/>
      <c r="D969" s="304"/>
      <c r="E969" s="304"/>
      <c r="F969" s="304"/>
      <c r="G969" s="304"/>
      <c r="H969" s="304"/>
      <c r="I969" s="304"/>
      <c r="J969" s="304"/>
      <c r="K969" s="304"/>
      <c r="L969" s="304"/>
      <c r="M969" s="304"/>
      <c r="N969" s="291"/>
      <c r="O969" s="304"/>
      <c r="P969" s="304"/>
      <c r="Q969" s="304"/>
      <c r="R969" s="304"/>
      <c r="S969" s="304"/>
      <c r="T969" s="304"/>
      <c r="U969" s="304"/>
      <c r="V969" s="304"/>
      <c r="W969" s="304"/>
      <c r="X969" s="304"/>
      <c r="Y969" s="412"/>
      <c r="Z969" s="412"/>
      <c r="AA969" s="412"/>
      <c r="AB969" s="412"/>
      <c r="AC969" s="412"/>
      <c r="AD969" s="412"/>
      <c r="AE969" s="412"/>
      <c r="AF969" s="412"/>
      <c r="AG969" s="412"/>
      <c r="AH969" s="412"/>
      <c r="AI969" s="412"/>
      <c r="AJ969" s="412"/>
      <c r="AK969" s="412"/>
      <c r="AL969" s="412"/>
      <c r="AM969" s="306"/>
    </row>
    <row r="970" spans="1:39" ht="15" hidden="1" customHeight="1" outlineLevel="1">
      <c r="A970" s="532">
        <v>5</v>
      </c>
      <c r="B970" s="428" t="s">
        <v>98</v>
      </c>
      <c r="C970" s="291" t="s">
        <v>25</v>
      </c>
      <c r="D970" s="295"/>
      <c r="E970" s="295"/>
      <c r="F970" s="295"/>
      <c r="G970" s="295"/>
      <c r="H970" s="295"/>
      <c r="I970" s="295"/>
      <c r="J970" s="295"/>
      <c r="K970" s="295"/>
      <c r="L970" s="295"/>
      <c r="M970" s="295"/>
      <c r="N970" s="291"/>
      <c r="O970" s="295"/>
      <c r="P970" s="295"/>
      <c r="Q970" s="295"/>
      <c r="R970" s="295"/>
      <c r="S970" s="295"/>
      <c r="T970" s="295"/>
      <c r="U970" s="295"/>
      <c r="V970" s="295"/>
      <c r="W970" s="295"/>
      <c r="X970" s="295"/>
      <c r="Y970" s="415"/>
      <c r="Z970" s="415"/>
      <c r="AA970" s="415"/>
      <c r="AB970" s="415"/>
      <c r="AC970" s="415"/>
      <c r="AD970" s="415"/>
      <c r="AE970" s="415"/>
      <c r="AF970" s="410"/>
      <c r="AG970" s="410"/>
      <c r="AH970" s="410"/>
      <c r="AI970" s="410"/>
      <c r="AJ970" s="410"/>
      <c r="AK970" s="410"/>
      <c r="AL970" s="410"/>
      <c r="AM970" s="296">
        <f>SUM(Y970:AL970)</f>
        <v>0</v>
      </c>
    </row>
    <row r="971" spans="1:39" ht="15" hidden="1" customHeight="1" outlineLevel="1">
      <c r="A971" s="532"/>
      <c r="B971" s="294" t="s">
        <v>346</v>
      </c>
      <c r="C971" s="291" t="s">
        <v>163</v>
      </c>
      <c r="D971" s="295"/>
      <c r="E971" s="295"/>
      <c r="F971" s="295"/>
      <c r="G971" s="295"/>
      <c r="H971" s="295"/>
      <c r="I971" s="295"/>
      <c r="J971" s="295"/>
      <c r="K971" s="295"/>
      <c r="L971" s="295"/>
      <c r="M971" s="295"/>
      <c r="N971" s="468"/>
      <c r="O971" s="295"/>
      <c r="P971" s="295"/>
      <c r="Q971" s="295"/>
      <c r="R971" s="295"/>
      <c r="S971" s="295"/>
      <c r="T971" s="295"/>
      <c r="U971" s="295"/>
      <c r="V971" s="295"/>
      <c r="W971" s="295"/>
      <c r="X971" s="295"/>
      <c r="Y971" s="411">
        <f>Y970</f>
        <v>0</v>
      </c>
      <c r="Z971" s="411">
        <f t="shared" ref="Z971" si="2891">Z970</f>
        <v>0</v>
      </c>
      <c r="AA971" s="411">
        <f t="shared" ref="AA971" si="2892">AA970</f>
        <v>0</v>
      </c>
      <c r="AB971" s="411">
        <f t="shared" ref="AB971" si="2893">AB970</f>
        <v>0</v>
      </c>
      <c r="AC971" s="411">
        <f t="shared" ref="AC971" si="2894">AC970</f>
        <v>0</v>
      </c>
      <c r="AD971" s="411">
        <f t="shared" ref="AD971" si="2895">AD970</f>
        <v>0</v>
      </c>
      <c r="AE971" s="411">
        <f t="shared" ref="AE971" si="2896">AE970</f>
        <v>0</v>
      </c>
      <c r="AF971" s="411">
        <f t="shared" ref="AF971" si="2897">AF970</f>
        <v>0</v>
      </c>
      <c r="AG971" s="411">
        <f t="shared" ref="AG971" si="2898">AG970</f>
        <v>0</v>
      </c>
      <c r="AH971" s="411">
        <f t="shared" ref="AH971" si="2899">AH970</f>
        <v>0</v>
      </c>
      <c r="AI971" s="411">
        <f t="shared" ref="AI971" si="2900">AI970</f>
        <v>0</v>
      </c>
      <c r="AJ971" s="411">
        <f t="shared" ref="AJ971" si="2901">AJ970</f>
        <v>0</v>
      </c>
      <c r="AK971" s="411">
        <f t="shared" ref="AK971" si="2902">AK970</f>
        <v>0</v>
      </c>
      <c r="AL971" s="411">
        <f t="shared" ref="AL971" si="2903">AL970</f>
        <v>0</v>
      </c>
      <c r="AM971" s="297"/>
    </row>
    <row r="972" spans="1:39" ht="15" hidden="1" customHeight="1" outlineLevel="1">
      <c r="A972" s="532"/>
      <c r="B972" s="294"/>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22"/>
      <c r="Z972" s="423"/>
      <c r="AA972" s="423"/>
      <c r="AB972" s="423"/>
      <c r="AC972" s="423"/>
      <c r="AD972" s="423"/>
      <c r="AE972" s="423"/>
      <c r="AF972" s="423"/>
      <c r="AG972" s="423"/>
      <c r="AH972" s="423"/>
      <c r="AI972" s="423"/>
      <c r="AJ972" s="423"/>
      <c r="AK972" s="423"/>
      <c r="AL972" s="423"/>
      <c r="AM972" s="297"/>
    </row>
    <row r="973" spans="1:39" ht="15.75" hidden="1" outlineLevel="1">
      <c r="A973" s="532"/>
      <c r="B973" s="319" t="s">
        <v>497</v>
      </c>
      <c r="C973" s="289"/>
      <c r="D973" s="289"/>
      <c r="E973" s="289"/>
      <c r="F973" s="289"/>
      <c r="G973" s="289"/>
      <c r="H973" s="289"/>
      <c r="I973" s="289"/>
      <c r="J973" s="289"/>
      <c r="K973" s="289"/>
      <c r="L973" s="289"/>
      <c r="M973" s="289"/>
      <c r="N973" s="290"/>
      <c r="O973" s="289"/>
      <c r="P973" s="289"/>
      <c r="Q973" s="289"/>
      <c r="R973" s="289"/>
      <c r="S973" s="289"/>
      <c r="T973" s="289"/>
      <c r="U973" s="289"/>
      <c r="V973" s="289"/>
      <c r="W973" s="289"/>
      <c r="X973" s="289"/>
      <c r="Y973" s="414"/>
      <c r="Z973" s="414"/>
      <c r="AA973" s="414"/>
      <c r="AB973" s="414"/>
      <c r="AC973" s="414"/>
      <c r="AD973" s="414"/>
      <c r="AE973" s="414"/>
      <c r="AF973" s="414"/>
      <c r="AG973" s="414"/>
      <c r="AH973" s="414"/>
      <c r="AI973" s="414"/>
      <c r="AJ973" s="414"/>
      <c r="AK973" s="414"/>
      <c r="AL973" s="414"/>
      <c r="AM973" s="292"/>
    </row>
    <row r="974" spans="1:39" ht="15" hidden="1" customHeight="1" outlineLevel="1">
      <c r="A974" s="532">
        <v>6</v>
      </c>
      <c r="B974" s="428" t="s">
        <v>99</v>
      </c>
      <c r="C974" s="291" t="s">
        <v>25</v>
      </c>
      <c r="D974" s="295"/>
      <c r="E974" s="295"/>
      <c r="F974" s="295"/>
      <c r="G974" s="295"/>
      <c r="H974" s="295"/>
      <c r="I974" s="295"/>
      <c r="J974" s="295"/>
      <c r="K974" s="295"/>
      <c r="L974" s="295"/>
      <c r="M974" s="295"/>
      <c r="N974" s="295">
        <v>12</v>
      </c>
      <c r="O974" s="295"/>
      <c r="P974" s="295"/>
      <c r="Q974" s="295"/>
      <c r="R974" s="295"/>
      <c r="S974" s="295"/>
      <c r="T974" s="295"/>
      <c r="U974" s="295"/>
      <c r="V974" s="295"/>
      <c r="W974" s="295"/>
      <c r="X974" s="295"/>
      <c r="Y974" s="415"/>
      <c r="Z974" s="415"/>
      <c r="AA974" s="415"/>
      <c r="AB974" s="415"/>
      <c r="AC974" s="415"/>
      <c r="AD974" s="415"/>
      <c r="AE974" s="415"/>
      <c r="AF974" s="415"/>
      <c r="AG974" s="415"/>
      <c r="AH974" s="415"/>
      <c r="AI974" s="415"/>
      <c r="AJ974" s="415"/>
      <c r="AK974" s="415"/>
      <c r="AL974" s="415"/>
      <c r="AM974" s="296">
        <f>SUM(Y974:AL974)</f>
        <v>0</v>
      </c>
    </row>
    <row r="975" spans="1:39" ht="15" hidden="1" customHeight="1" outlineLevel="1">
      <c r="A975" s="532"/>
      <c r="B975" s="294" t="s">
        <v>346</v>
      </c>
      <c r="C975" s="291" t="s">
        <v>163</v>
      </c>
      <c r="D975" s="295"/>
      <c r="E975" s="295"/>
      <c r="F975" s="295"/>
      <c r="G975" s="295"/>
      <c r="H975" s="295"/>
      <c r="I975" s="295"/>
      <c r="J975" s="295"/>
      <c r="K975" s="295"/>
      <c r="L975" s="295"/>
      <c r="M975" s="295"/>
      <c r="N975" s="295">
        <f>N974</f>
        <v>12</v>
      </c>
      <c r="O975" s="295"/>
      <c r="P975" s="295"/>
      <c r="Q975" s="295"/>
      <c r="R975" s="295"/>
      <c r="S975" s="295"/>
      <c r="T975" s="295"/>
      <c r="U975" s="295"/>
      <c r="V975" s="295"/>
      <c r="W975" s="295"/>
      <c r="X975" s="295"/>
      <c r="Y975" s="411">
        <f>Y974</f>
        <v>0</v>
      </c>
      <c r="Z975" s="411">
        <f t="shared" ref="Z975" si="2904">Z974</f>
        <v>0</v>
      </c>
      <c r="AA975" s="411">
        <f t="shared" ref="AA975" si="2905">AA974</f>
        <v>0</v>
      </c>
      <c r="AB975" s="411">
        <f t="shared" ref="AB975" si="2906">AB974</f>
        <v>0</v>
      </c>
      <c r="AC975" s="411">
        <f t="shared" ref="AC975" si="2907">AC974</f>
        <v>0</v>
      </c>
      <c r="AD975" s="411">
        <f t="shared" ref="AD975" si="2908">AD974</f>
        <v>0</v>
      </c>
      <c r="AE975" s="411">
        <f t="shared" ref="AE975" si="2909">AE974</f>
        <v>0</v>
      </c>
      <c r="AF975" s="411">
        <f t="shared" ref="AF975" si="2910">AF974</f>
        <v>0</v>
      </c>
      <c r="AG975" s="411">
        <f t="shared" ref="AG975" si="2911">AG974</f>
        <v>0</v>
      </c>
      <c r="AH975" s="411">
        <f t="shared" ref="AH975" si="2912">AH974</f>
        <v>0</v>
      </c>
      <c r="AI975" s="411">
        <f t="shared" ref="AI975" si="2913">AI974</f>
        <v>0</v>
      </c>
      <c r="AJ975" s="411">
        <f t="shared" ref="AJ975" si="2914">AJ974</f>
        <v>0</v>
      </c>
      <c r="AK975" s="411">
        <f t="shared" ref="AK975" si="2915">AK974</f>
        <v>0</v>
      </c>
      <c r="AL975" s="411">
        <f t="shared" ref="AL975" si="2916">AL974</f>
        <v>0</v>
      </c>
      <c r="AM975" s="311"/>
    </row>
    <row r="976" spans="1:39" ht="15" hidden="1" customHeight="1" outlineLevel="1">
      <c r="A976" s="532"/>
      <c r="B976" s="310"/>
      <c r="C976" s="312"/>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16"/>
      <c r="Z976" s="416"/>
      <c r="AA976" s="416"/>
      <c r="AB976" s="416"/>
      <c r="AC976" s="416"/>
      <c r="AD976" s="416"/>
      <c r="AE976" s="416"/>
      <c r="AF976" s="416"/>
      <c r="AG976" s="416"/>
      <c r="AH976" s="416"/>
      <c r="AI976" s="416"/>
      <c r="AJ976" s="416"/>
      <c r="AK976" s="416"/>
      <c r="AL976" s="416"/>
      <c r="AM976" s="313"/>
    </row>
    <row r="977" spans="1:39" ht="15" hidden="1" customHeight="1" outlineLevel="1">
      <c r="A977" s="532">
        <v>7</v>
      </c>
      <c r="B977" s="428" t="s">
        <v>100</v>
      </c>
      <c r="C977" s="291" t="s">
        <v>25</v>
      </c>
      <c r="D977" s="295"/>
      <c r="E977" s="295"/>
      <c r="F977" s="295"/>
      <c r="G977" s="295"/>
      <c r="H977" s="295"/>
      <c r="I977" s="295"/>
      <c r="J977" s="295"/>
      <c r="K977" s="295"/>
      <c r="L977" s="295"/>
      <c r="M977" s="295"/>
      <c r="N977" s="295">
        <v>12</v>
      </c>
      <c r="O977" s="295"/>
      <c r="P977" s="295"/>
      <c r="Q977" s="295"/>
      <c r="R977" s="295"/>
      <c r="S977" s="295"/>
      <c r="T977" s="295"/>
      <c r="U977" s="295"/>
      <c r="V977" s="295"/>
      <c r="W977" s="295"/>
      <c r="X977" s="295"/>
      <c r="Y977" s="415"/>
      <c r="Z977" s="415"/>
      <c r="AA977" s="415"/>
      <c r="AB977" s="415"/>
      <c r="AC977" s="415"/>
      <c r="AD977" s="415"/>
      <c r="AE977" s="415"/>
      <c r="AF977" s="415"/>
      <c r="AG977" s="415"/>
      <c r="AH977" s="415"/>
      <c r="AI977" s="415"/>
      <c r="AJ977" s="415"/>
      <c r="AK977" s="415"/>
      <c r="AL977" s="415"/>
      <c r="AM977" s="296">
        <f>SUM(Y977:AL977)</f>
        <v>0</v>
      </c>
    </row>
    <row r="978" spans="1:39" ht="15" hidden="1" customHeight="1" outlineLevel="1">
      <c r="A978" s="532"/>
      <c r="B978" s="294" t="s">
        <v>346</v>
      </c>
      <c r="C978" s="291" t="s">
        <v>163</v>
      </c>
      <c r="D978" s="295"/>
      <c r="E978" s="295"/>
      <c r="F978" s="295"/>
      <c r="G978" s="295"/>
      <c r="H978" s="295"/>
      <c r="I978" s="295"/>
      <c r="J978" s="295"/>
      <c r="K978" s="295"/>
      <c r="L978" s="295"/>
      <c r="M978" s="295"/>
      <c r="N978" s="295">
        <f>N977</f>
        <v>12</v>
      </c>
      <c r="O978" s="295"/>
      <c r="P978" s="295"/>
      <c r="Q978" s="295"/>
      <c r="R978" s="295"/>
      <c r="S978" s="295"/>
      <c r="T978" s="295"/>
      <c r="U978" s="295"/>
      <c r="V978" s="295"/>
      <c r="W978" s="295"/>
      <c r="X978" s="295"/>
      <c r="Y978" s="411">
        <f>Y977</f>
        <v>0</v>
      </c>
      <c r="Z978" s="411">
        <f t="shared" ref="Z978" si="2917">Z977</f>
        <v>0</v>
      </c>
      <c r="AA978" s="411">
        <f t="shared" ref="AA978" si="2918">AA977</f>
        <v>0</v>
      </c>
      <c r="AB978" s="411">
        <f t="shared" ref="AB978" si="2919">AB977</f>
        <v>0</v>
      </c>
      <c r="AC978" s="411">
        <f t="shared" ref="AC978" si="2920">AC977</f>
        <v>0</v>
      </c>
      <c r="AD978" s="411">
        <f t="shared" ref="AD978" si="2921">AD977</f>
        <v>0</v>
      </c>
      <c r="AE978" s="411">
        <f t="shared" ref="AE978" si="2922">AE977</f>
        <v>0</v>
      </c>
      <c r="AF978" s="411">
        <f t="shared" ref="AF978" si="2923">AF977</f>
        <v>0</v>
      </c>
      <c r="AG978" s="411">
        <f t="shared" ref="AG978" si="2924">AG977</f>
        <v>0</v>
      </c>
      <c r="AH978" s="411">
        <f t="shared" ref="AH978" si="2925">AH977</f>
        <v>0</v>
      </c>
      <c r="AI978" s="411">
        <f t="shared" ref="AI978" si="2926">AI977</f>
        <v>0</v>
      </c>
      <c r="AJ978" s="411">
        <f t="shared" ref="AJ978" si="2927">AJ977</f>
        <v>0</v>
      </c>
      <c r="AK978" s="411">
        <f t="shared" ref="AK978" si="2928">AK977</f>
        <v>0</v>
      </c>
      <c r="AL978" s="411">
        <f t="shared" ref="AL978" si="2929">AL977</f>
        <v>0</v>
      </c>
      <c r="AM978" s="311"/>
    </row>
    <row r="979" spans="1:39" ht="15" hidden="1" customHeight="1" outlineLevel="1">
      <c r="A979" s="532"/>
      <c r="B979" s="314"/>
      <c r="C979" s="312"/>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16"/>
      <c r="Z979" s="417"/>
      <c r="AA979" s="416"/>
      <c r="AB979" s="416"/>
      <c r="AC979" s="416"/>
      <c r="AD979" s="416"/>
      <c r="AE979" s="416"/>
      <c r="AF979" s="416"/>
      <c r="AG979" s="416"/>
      <c r="AH979" s="416"/>
      <c r="AI979" s="416"/>
      <c r="AJ979" s="416"/>
      <c r="AK979" s="416"/>
      <c r="AL979" s="416"/>
      <c r="AM979" s="313"/>
    </row>
    <row r="980" spans="1:39" ht="15" hidden="1" customHeight="1" outlineLevel="1">
      <c r="A980" s="532">
        <v>8</v>
      </c>
      <c r="B980" s="428" t="s">
        <v>101</v>
      </c>
      <c r="C980" s="291" t="s">
        <v>25</v>
      </c>
      <c r="D980" s="295"/>
      <c r="E980" s="295"/>
      <c r="F980" s="295"/>
      <c r="G980" s="295"/>
      <c r="H980" s="295"/>
      <c r="I980" s="295"/>
      <c r="J980" s="295"/>
      <c r="K980" s="295"/>
      <c r="L980" s="295"/>
      <c r="M980" s="295"/>
      <c r="N980" s="295">
        <v>12</v>
      </c>
      <c r="O980" s="295"/>
      <c r="P980" s="295"/>
      <c r="Q980" s="295"/>
      <c r="R980" s="295"/>
      <c r="S980" s="295"/>
      <c r="T980" s="295"/>
      <c r="U980" s="295"/>
      <c r="V980" s="295"/>
      <c r="W980" s="295"/>
      <c r="X980" s="295"/>
      <c r="Y980" s="415"/>
      <c r="Z980" s="415"/>
      <c r="AA980" s="415"/>
      <c r="AB980" s="415"/>
      <c r="AC980" s="415"/>
      <c r="AD980" s="415"/>
      <c r="AE980" s="415"/>
      <c r="AF980" s="415"/>
      <c r="AG980" s="415"/>
      <c r="AH980" s="415"/>
      <c r="AI980" s="415"/>
      <c r="AJ980" s="415"/>
      <c r="AK980" s="415"/>
      <c r="AL980" s="415"/>
      <c r="AM980" s="296">
        <f>SUM(Y980:AL980)</f>
        <v>0</v>
      </c>
    </row>
    <row r="981" spans="1:39" ht="15" hidden="1" customHeight="1" outlineLevel="1">
      <c r="A981" s="532"/>
      <c r="B981" s="294" t="s">
        <v>346</v>
      </c>
      <c r="C981" s="291" t="s">
        <v>163</v>
      </c>
      <c r="D981" s="295"/>
      <c r="E981" s="295"/>
      <c r="F981" s="295"/>
      <c r="G981" s="295"/>
      <c r="H981" s="295"/>
      <c r="I981" s="295"/>
      <c r="J981" s="295"/>
      <c r="K981" s="295"/>
      <c r="L981" s="295"/>
      <c r="M981" s="295"/>
      <c r="N981" s="295">
        <f>N980</f>
        <v>12</v>
      </c>
      <c r="O981" s="295"/>
      <c r="P981" s="295"/>
      <c r="Q981" s="295"/>
      <c r="R981" s="295"/>
      <c r="S981" s="295"/>
      <c r="T981" s="295"/>
      <c r="U981" s="295"/>
      <c r="V981" s="295"/>
      <c r="W981" s="295"/>
      <c r="X981" s="295"/>
      <c r="Y981" s="411">
        <f>Y980</f>
        <v>0</v>
      </c>
      <c r="Z981" s="411">
        <f t="shared" ref="Z981" si="2930">Z980</f>
        <v>0</v>
      </c>
      <c r="AA981" s="411">
        <f t="shared" ref="AA981" si="2931">AA980</f>
        <v>0</v>
      </c>
      <c r="AB981" s="411">
        <f t="shared" ref="AB981" si="2932">AB980</f>
        <v>0</v>
      </c>
      <c r="AC981" s="411">
        <f t="shared" ref="AC981" si="2933">AC980</f>
        <v>0</v>
      </c>
      <c r="AD981" s="411">
        <f t="shared" ref="AD981" si="2934">AD980</f>
        <v>0</v>
      </c>
      <c r="AE981" s="411">
        <f t="shared" ref="AE981" si="2935">AE980</f>
        <v>0</v>
      </c>
      <c r="AF981" s="411">
        <f t="shared" ref="AF981" si="2936">AF980</f>
        <v>0</v>
      </c>
      <c r="AG981" s="411">
        <f t="shared" ref="AG981" si="2937">AG980</f>
        <v>0</v>
      </c>
      <c r="AH981" s="411">
        <f t="shared" ref="AH981" si="2938">AH980</f>
        <v>0</v>
      </c>
      <c r="AI981" s="411">
        <f t="shared" ref="AI981" si="2939">AI980</f>
        <v>0</v>
      </c>
      <c r="AJ981" s="411">
        <f t="shared" ref="AJ981" si="2940">AJ980</f>
        <v>0</v>
      </c>
      <c r="AK981" s="411">
        <f t="shared" ref="AK981" si="2941">AK980</f>
        <v>0</v>
      </c>
      <c r="AL981" s="411">
        <f t="shared" ref="AL981" si="2942">AL980</f>
        <v>0</v>
      </c>
      <c r="AM981" s="311"/>
    </row>
    <row r="982" spans="1:39" ht="15" hidden="1" customHeight="1" outlineLevel="1">
      <c r="A982" s="532"/>
      <c r="B982" s="314"/>
      <c r="C982" s="312"/>
      <c r="D982" s="316"/>
      <c r="E982" s="316"/>
      <c r="F982" s="316"/>
      <c r="G982" s="316"/>
      <c r="H982" s="316"/>
      <c r="I982" s="316"/>
      <c r="J982" s="316"/>
      <c r="K982" s="316"/>
      <c r="L982" s="316"/>
      <c r="M982" s="316"/>
      <c r="N982" s="291"/>
      <c r="O982" s="316"/>
      <c r="P982" s="316"/>
      <c r="Q982" s="316"/>
      <c r="R982" s="316"/>
      <c r="S982" s="316"/>
      <c r="T982" s="316"/>
      <c r="U982" s="316"/>
      <c r="V982" s="316"/>
      <c r="W982" s="316"/>
      <c r="X982" s="316"/>
      <c r="Y982" s="416"/>
      <c r="Z982" s="417"/>
      <c r="AA982" s="416"/>
      <c r="AB982" s="416"/>
      <c r="AC982" s="416"/>
      <c r="AD982" s="416"/>
      <c r="AE982" s="416"/>
      <c r="AF982" s="416"/>
      <c r="AG982" s="416"/>
      <c r="AH982" s="416"/>
      <c r="AI982" s="416"/>
      <c r="AJ982" s="416"/>
      <c r="AK982" s="416"/>
      <c r="AL982" s="416"/>
      <c r="AM982" s="313"/>
    </row>
    <row r="983" spans="1:39" ht="15" hidden="1" customHeight="1" outlineLevel="1">
      <c r="A983" s="532">
        <v>9</v>
      </c>
      <c r="B983" s="428" t="s">
        <v>102</v>
      </c>
      <c r="C983" s="291" t="s">
        <v>25</v>
      </c>
      <c r="D983" s="295"/>
      <c r="E983" s="295"/>
      <c r="F983" s="295"/>
      <c r="G983" s="295"/>
      <c r="H983" s="295"/>
      <c r="I983" s="295"/>
      <c r="J983" s="295"/>
      <c r="K983" s="295"/>
      <c r="L983" s="295"/>
      <c r="M983" s="295"/>
      <c r="N983" s="295">
        <v>12</v>
      </c>
      <c r="O983" s="295"/>
      <c r="P983" s="295"/>
      <c r="Q983" s="295"/>
      <c r="R983" s="295"/>
      <c r="S983" s="295"/>
      <c r="T983" s="295"/>
      <c r="U983" s="295"/>
      <c r="V983" s="295"/>
      <c r="W983" s="295"/>
      <c r="X983" s="295"/>
      <c r="Y983" s="415"/>
      <c r="Z983" s="415"/>
      <c r="AA983" s="415"/>
      <c r="AB983" s="415"/>
      <c r="AC983" s="415"/>
      <c r="AD983" s="415"/>
      <c r="AE983" s="415"/>
      <c r="AF983" s="415"/>
      <c r="AG983" s="415"/>
      <c r="AH983" s="415"/>
      <c r="AI983" s="415"/>
      <c r="AJ983" s="415"/>
      <c r="AK983" s="415"/>
      <c r="AL983" s="415"/>
      <c r="AM983" s="296">
        <f>SUM(Y983:AL983)</f>
        <v>0</v>
      </c>
    </row>
    <row r="984" spans="1:39" ht="15" hidden="1" customHeight="1" outlineLevel="1">
      <c r="A984" s="532"/>
      <c r="B984" s="294" t="s">
        <v>346</v>
      </c>
      <c r="C984" s="291" t="s">
        <v>163</v>
      </c>
      <c r="D984" s="295"/>
      <c r="E984" s="295"/>
      <c r="F984" s="295"/>
      <c r="G984" s="295"/>
      <c r="H984" s="295"/>
      <c r="I984" s="295"/>
      <c r="J984" s="295"/>
      <c r="K984" s="295"/>
      <c r="L984" s="295"/>
      <c r="M984" s="295"/>
      <c r="N984" s="295">
        <f>N983</f>
        <v>12</v>
      </c>
      <c r="O984" s="295"/>
      <c r="P984" s="295"/>
      <c r="Q984" s="295"/>
      <c r="R984" s="295"/>
      <c r="S984" s="295"/>
      <c r="T984" s="295"/>
      <c r="U984" s="295"/>
      <c r="V984" s="295"/>
      <c r="W984" s="295"/>
      <c r="X984" s="295"/>
      <c r="Y984" s="411">
        <f>Y983</f>
        <v>0</v>
      </c>
      <c r="Z984" s="411">
        <f t="shared" ref="Z984" si="2943">Z983</f>
        <v>0</v>
      </c>
      <c r="AA984" s="411">
        <f t="shared" ref="AA984" si="2944">AA983</f>
        <v>0</v>
      </c>
      <c r="AB984" s="411">
        <f t="shared" ref="AB984" si="2945">AB983</f>
        <v>0</v>
      </c>
      <c r="AC984" s="411">
        <f t="shared" ref="AC984" si="2946">AC983</f>
        <v>0</v>
      </c>
      <c r="AD984" s="411">
        <f t="shared" ref="AD984" si="2947">AD983</f>
        <v>0</v>
      </c>
      <c r="AE984" s="411">
        <f t="shared" ref="AE984" si="2948">AE983</f>
        <v>0</v>
      </c>
      <c r="AF984" s="411">
        <f t="shared" ref="AF984" si="2949">AF983</f>
        <v>0</v>
      </c>
      <c r="AG984" s="411">
        <f t="shared" ref="AG984" si="2950">AG983</f>
        <v>0</v>
      </c>
      <c r="AH984" s="411">
        <f t="shared" ref="AH984" si="2951">AH983</f>
        <v>0</v>
      </c>
      <c r="AI984" s="411">
        <f t="shared" ref="AI984" si="2952">AI983</f>
        <v>0</v>
      </c>
      <c r="AJ984" s="411">
        <f t="shared" ref="AJ984" si="2953">AJ983</f>
        <v>0</v>
      </c>
      <c r="AK984" s="411">
        <f t="shared" ref="AK984" si="2954">AK983</f>
        <v>0</v>
      </c>
      <c r="AL984" s="411">
        <f t="shared" ref="AL984" si="2955">AL983</f>
        <v>0</v>
      </c>
      <c r="AM984" s="311"/>
    </row>
    <row r="985" spans="1:39" ht="15" hidden="1" customHeight="1" outlineLevel="1">
      <c r="A985" s="532"/>
      <c r="B985" s="314"/>
      <c r="C985" s="312"/>
      <c r="D985" s="316"/>
      <c r="E985" s="316"/>
      <c r="F985" s="316"/>
      <c r="G985" s="316"/>
      <c r="H985" s="316"/>
      <c r="I985" s="316"/>
      <c r="J985" s="316"/>
      <c r="K985" s="316"/>
      <c r="L985" s="316"/>
      <c r="M985" s="316"/>
      <c r="N985" s="291"/>
      <c r="O985" s="316"/>
      <c r="P985" s="316"/>
      <c r="Q985" s="316"/>
      <c r="R985" s="316"/>
      <c r="S985" s="316"/>
      <c r="T985" s="316"/>
      <c r="U985" s="316"/>
      <c r="V985" s="316"/>
      <c r="W985" s="316"/>
      <c r="X985" s="316"/>
      <c r="Y985" s="416"/>
      <c r="Z985" s="416"/>
      <c r="AA985" s="416"/>
      <c r="AB985" s="416"/>
      <c r="AC985" s="416"/>
      <c r="AD985" s="416"/>
      <c r="AE985" s="416"/>
      <c r="AF985" s="416"/>
      <c r="AG985" s="416"/>
      <c r="AH985" s="416"/>
      <c r="AI985" s="416"/>
      <c r="AJ985" s="416"/>
      <c r="AK985" s="416"/>
      <c r="AL985" s="416"/>
      <c r="AM985" s="313"/>
    </row>
    <row r="986" spans="1:39" ht="15" hidden="1" customHeight="1" outlineLevel="1">
      <c r="A986" s="532">
        <v>10</v>
      </c>
      <c r="B986" s="428" t="s">
        <v>103</v>
      </c>
      <c r="C986" s="291" t="s">
        <v>25</v>
      </c>
      <c r="D986" s="295"/>
      <c r="E986" s="295"/>
      <c r="F986" s="295"/>
      <c r="G986" s="295"/>
      <c r="H986" s="295"/>
      <c r="I986" s="295"/>
      <c r="J986" s="295"/>
      <c r="K986" s="295"/>
      <c r="L986" s="295"/>
      <c r="M986" s="295"/>
      <c r="N986" s="295">
        <v>3</v>
      </c>
      <c r="O986" s="295"/>
      <c r="P986" s="295"/>
      <c r="Q986" s="295"/>
      <c r="R986" s="295"/>
      <c r="S986" s="295"/>
      <c r="T986" s="295"/>
      <c r="U986" s="295"/>
      <c r="V986" s="295"/>
      <c r="W986" s="295"/>
      <c r="X986" s="295"/>
      <c r="Y986" s="415"/>
      <c r="Z986" s="415"/>
      <c r="AA986" s="415"/>
      <c r="AB986" s="415"/>
      <c r="AC986" s="415"/>
      <c r="AD986" s="415"/>
      <c r="AE986" s="415"/>
      <c r="AF986" s="415"/>
      <c r="AG986" s="415"/>
      <c r="AH986" s="415"/>
      <c r="AI986" s="415"/>
      <c r="AJ986" s="415"/>
      <c r="AK986" s="415"/>
      <c r="AL986" s="415"/>
      <c r="AM986" s="296">
        <f>SUM(Y986:AL986)</f>
        <v>0</v>
      </c>
    </row>
    <row r="987" spans="1:39" ht="15" hidden="1" customHeight="1" outlineLevel="1">
      <c r="A987" s="532"/>
      <c r="B987" s="294" t="s">
        <v>346</v>
      </c>
      <c r="C987" s="291" t="s">
        <v>163</v>
      </c>
      <c r="D987" s="295"/>
      <c r="E987" s="295"/>
      <c r="F987" s="295"/>
      <c r="G987" s="295"/>
      <c r="H987" s="295"/>
      <c r="I987" s="295"/>
      <c r="J987" s="295"/>
      <c r="K987" s="295"/>
      <c r="L987" s="295"/>
      <c r="M987" s="295"/>
      <c r="N987" s="295">
        <f>N986</f>
        <v>3</v>
      </c>
      <c r="O987" s="295"/>
      <c r="P987" s="295"/>
      <c r="Q987" s="295"/>
      <c r="R987" s="295"/>
      <c r="S987" s="295"/>
      <c r="T987" s="295"/>
      <c r="U987" s="295"/>
      <c r="V987" s="295"/>
      <c r="W987" s="295"/>
      <c r="X987" s="295"/>
      <c r="Y987" s="411">
        <f>Y986</f>
        <v>0</v>
      </c>
      <c r="Z987" s="411">
        <f t="shared" ref="Z987" si="2956">Z986</f>
        <v>0</v>
      </c>
      <c r="AA987" s="411">
        <f t="shared" ref="AA987" si="2957">AA986</f>
        <v>0</v>
      </c>
      <c r="AB987" s="411">
        <f t="shared" ref="AB987" si="2958">AB986</f>
        <v>0</v>
      </c>
      <c r="AC987" s="411">
        <f t="shared" ref="AC987" si="2959">AC986</f>
        <v>0</v>
      </c>
      <c r="AD987" s="411">
        <f t="shared" ref="AD987" si="2960">AD986</f>
        <v>0</v>
      </c>
      <c r="AE987" s="411">
        <f t="shared" ref="AE987" si="2961">AE986</f>
        <v>0</v>
      </c>
      <c r="AF987" s="411">
        <f t="shared" ref="AF987" si="2962">AF986</f>
        <v>0</v>
      </c>
      <c r="AG987" s="411">
        <f t="shared" ref="AG987" si="2963">AG986</f>
        <v>0</v>
      </c>
      <c r="AH987" s="411">
        <f t="shared" ref="AH987" si="2964">AH986</f>
        <v>0</v>
      </c>
      <c r="AI987" s="411">
        <f t="shared" ref="AI987" si="2965">AI986</f>
        <v>0</v>
      </c>
      <c r="AJ987" s="411">
        <f t="shared" ref="AJ987" si="2966">AJ986</f>
        <v>0</v>
      </c>
      <c r="AK987" s="411">
        <f t="shared" ref="AK987" si="2967">AK986</f>
        <v>0</v>
      </c>
      <c r="AL987" s="411">
        <f t="shared" ref="AL987" si="2968">AL986</f>
        <v>0</v>
      </c>
      <c r="AM987" s="311"/>
    </row>
    <row r="988" spans="1:39" ht="15" hidden="1" customHeight="1" outlineLevel="1">
      <c r="A988" s="532"/>
      <c r="B988" s="314"/>
      <c r="C988" s="312"/>
      <c r="D988" s="316"/>
      <c r="E988" s="316"/>
      <c r="F988" s="316"/>
      <c r="G988" s="316"/>
      <c r="H988" s="316"/>
      <c r="I988" s="316"/>
      <c r="J988" s="316"/>
      <c r="K988" s="316"/>
      <c r="L988" s="316"/>
      <c r="M988" s="316"/>
      <c r="N988" s="291"/>
      <c r="O988" s="316"/>
      <c r="P988" s="316"/>
      <c r="Q988" s="316"/>
      <c r="R988" s="316"/>
      <c r="S988" s="316"/>
      <c r="T988" s="316"/>
      <c r="U988" s="316"/>
      <c r="V988" s="316"/>
      <c r="W988" s="316"/>
      <c r="X988" s="316"/>
      <c r="Y988" s="416"/>
      <c r="Z988" s="417"/>
      <c r="AA988" s="416"/>
      <c r="AB988" s="416"/>
      <c r="AC988" s="416"/>
      <c r="AD988" s="416"/>
      <c r="AE988" s="416"/>
      <c r="AF988" s="416"/>
      <c r="AG988" s="416"/>
      <c r="AH988" s="416"/>
      <c r="AI988" s="416"/>
      <c r="AJ988" s="416"/>
      <c r="AK988" s="416"/>
      <c r="AL988" s="416"/>
      <c r="AM988" s="313"/>
    </row>
    <row r="989" spans="1:39" ht="15" hidden="1" customHeight="1" outlineLevel="1">
      <c r="A989" s="532"/>
      <c r="B989" s="288" t="s">
        <v>10</v>
      </c>
      <c r="C989" s="289"/>
      <c r="D989" s="289"/>
      <c r="E989" s="289"/>
      <c r="F989" s="289"/>
      <c r="G989" s="289"/>
      <c r="H989" s="289"/>
      <c r="I989" s="289"/>
      <c r="J989" s="289"/>
      <c r="K989" s="289"/>
      <c r="L989" s="289"/>
      <c r="M989" s="289"/>
      <c r="N989" s="290"/>
      <c r="O989" s="289"/>
      <c r="P989" s="289"/>
      <c r="Q989" s="289"/>
      <c r="R989" s="289"/>
      <c r="S989" s="289"/>
      <c r="T989" s="289"/>
      <c r="U989" s="289"/>
      <c r="V989" s="289"/>
      <c r="W989" s="289"/>
      <c r="X989" s="289"/>
      <c r="Y989" s="414"/>
      <c r="Z989" s="414"/>
      <c r="AA989" s="414"/>
      <c r="AB989" s="414"/>
      <c r="AC989" s="414"/>
      <c r="AD989" s="414"/>
      <c r="AE989" s="414"/>
      <c r="AF989" s="414"/>
      <c r="AG989" s="414"/>
      <c r="AH989" s="414"/>
      <c r="AI989" s="414"/>
      <c r="AJ989" s="414"/>
      <c r="AK989" s="414"/>
      <c r="AL989" s="414"/>
      <c r="AM989" s="292"/>
    </row>
    <row r="990" spans="1:39" ht="15" hidden="1" customHeight="1" outlineLevel="1">
      <c r="A990" s="532">
        <v>11</v>
      </c>
      <c r="B990" s="428" t="s">
        <v>104</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26"/>
      <c r="Z990" s="415"/>
      <c r="AA990" s="415"/>
      <c r="AB990" s="415"/>
      <c r="AC990" s="415"/>
      <c r="AD990" s="415"/>
      <c r="AE990" s="415"/>
      <c r="AF990" s="415"/>
      <c r="AG990" s="415"/>
      <c r="AH990" s="415"/>
      <c r="AI990" s="415"/>
      <c r="AJ990" s="415"/>
      <c r="AK990" s="415"/>
      <c r="AL990" s="415"/>
      <c r="AM990" s="296">
        <f>SUM(Y990:AL990)</f>
        <v>0</v>
      </c>
    </row>
    <row r="991" spans="1:39" ht="15" hidden="1" customHeight="1" outlineLevel="1">
      <c r="A991" s="532"/>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969">Z990</f>
        <v>0</v>
      </c>
      <c r="AA991" s="411">
        <f t="shared" ref="AA991" si="2970">AA990</f>
        <v>0</v>
      </c>
      <c r="AB991" s="411">
        <f t="shared" ref="AB991" si="2971">AB990</f>
        <v>0</v>
      </c>
      <c r="AC991" s="411">
        <f t="shared" ref="AC991" si="2972">AC990</f>
        <v>0</v>
      </c>
      <c r="AD991" s="411">
        <f t="shared" ref="AD991" si="2973">AD990</f>
        <v>0</v>
      </c>
      <c r="AE991" s="411">
        <f t="shared" ref="AE991" si="2974">AE990</f>
        <v>0</v>
      </c>
      <c r="AF991" s="411">
        <f t="shared" ref="AF991" si="2975">AF990</f>
        <v>0</v>
      </c>
      <c r="AG991" s="411">
        <f t="shared" ref="AG991" si="2976">AG990</f>
        <v>0</v>
      </c>
      <c r="AH991" s="411">
        <f t="shared" ref="AH991" si="2977">AH990</f>
        <v>0</v>
      </c>
      <c r="AI991" s="411">
        <f t="shared" ref="AI991" si="2978">AI990</f>
        <v>0</v>
      </c>
      <c r="AJ991" s="411">
        <f t="shared" ref="AJ991" si="2979">AJ990</f>
        <v>0</v>
      </c>
      <c r="AK991" s="411">
        <f t="shared" ref="AK991" si="2980">AK990</f>
        <v>0</v>
      </c>
      <c r="AL991" s="411">
        <f t="shared" ref="AL991" si="2981">AL990</f>
        <v>0</v>
      </c>
      <c r="AM991" s="297"/>
    </row>
    <row r="992" spans="1:39" ht="15" hidden="1" customHeight="1" outlineLevel="1">
      <c r="A992" s="532"/>
      <c r="B992" s="315"/>
      <c r="C992" s="305"/>
      <c r="D992" s="291"/>
      <c r="E992" s="291"/>
      <c r="F992" s="291"/>
      <c r="G992" s="291"/>
      <c r="H992" s="291"/>
      <c r="I992" s="291"/>
      <c r="J992" s="291"/>
      <c r="K992" s="291"/>
      <c r="L992" s="291"/>
      <c r="M992" s="291"/>
      <c r="N992" s="291"/>
      <c r="O992" s="291"/>
      <c r="P992" s="291"/>
      <c r="Q992" s="291"/>
      <c r="R992" s="291"/>
      <c r="S992" s="291"/>
      <c r="T992" s="291"/>
      <c r="U992" s="291"/>
      <c r="V992" s="291"/>
      <c r="W992" s="291"/>
      <c r="X992" s="291"/>
      <c r="Y992" s="412"/>
      <c r="Z992" s="421"/>
      <c r="AA992" s="421"/>
      <c r="AB992" s="421"/>
      <c r="AC992" s="421"/>
      <c r="AD992" s="421"/>
      <c r="AE992" s="421"/>
      <c r="AF992" s="421"/>
      <c r="AG992" s="421"/>
      <c r="AH992" s="421"/>
      <c r="AI992" s="421"/>
      <c r="AJ992" s="421"/>
      <c r="AK992" s="421"/>
      <c r="AL992" s="421"/>
      <c r="AM992" s="306"/>
    </row>
    <row r="993" spans="1:40" ht="28.5" hidden="1" customHeight="1" outlineLevel="1">
      <c r="A993" s="532">
        <v>12</v>
      </c>
      <c r="B993" s="428" t="s">
        <v>105</v>
      </c>
      <c r="C993" s="291" t="s">
        <v>25</v>
      </c>
      <c r="D993" s="295"/>
      <c r="E993" s="295"/>
      <c r="F993" s="295"/>
      <c r="G993" s="295"/>
      <c r="H993" s="295"/>
      <c r="I993" s="295"/>
      <c r="J993" s="295"/>
      <c r="K993" s="295"/>
      <c r="L993" s="295"/>
      <c r="M993" s="295"/>
      <c r="N993" s="295">
        <v>12</v>
      </c>
      <c r="O993" s="295"/>
      <c r="P993" s="295"/>
      <c r="Q993" s="295"/>
      <c r="R993" s="295"/>
      <c r="S993" s="295"/>
      <c r="T993" s="295"/>
      <c r="U993" s="295"/>
      <c r="V993" s="295"/>
      <c r="W993" s="295"/>
      <c r="X993" s="295"/>
      <c r="Y993" s="410"/>
      <c r="Z993" s="415"/>
      <c r="AA993" s="415"/>
      <c r="AB993" s="415"/>
      <c r="AC993" s="415"/>
      <c r="AD993" s="415"/>
      <c r="AE993" s="415"/>
      <c r="AF993" s="415"/>
      <c r="AG993" s="415"/>
      <c r="AH993" s="415"/>
      <c r="AI993" s="415"/>
      <c r="AJ993" s="415"/>
      <c r="AK993" s="415"/>
      <c r="AL993" s="415"/>
      <c r="AM993" s="296">
        <f>SUM(Y993:AL993)</f>
        <v>0</v>
      </c>
    </row>
    <row r="994" spans="1:40" ht="15" hidden="1" customHeight="1" outlineLevel="1">
      <c r="A994" s="532"/>
      <c r="B994" s="294" t="s">
        <v>346</v>
      </c>
      <c r="C994" s="291" t="s">
        <v>163</v>
      </c>
      <c r="D994" s="295"/>
      <c r="E994" s="295"/>
      <c r="F994" s="295"/>
      <c r="G994" s="295"/>
      <c r="H994" s="295"/>
      <c r="I994" s="295"/>
      <c r="J994" s="295"/>
      <c r="K994" s="295"/>
      <c r="L994" s="295"/>
      <c r="M994" s="295"/>
      <c r="N994" s="295">
        <f>N993</f>
        <v>12</v>
      </c>
      <c r="O994" s="295"/>
      <c r="P994" s="295"/>
      <c r="Q994" s="295"/>
      <c r="R994" s="295"/>
      <c r="S994" s="295"/>
      <c r="T994" s="295"/>
      <c r="U994" s="295"/>
      <c r="V994" s="295"/>
      <c r="W994" s="295"/>
      <c r="X994" s="295"/>
      <c r="Y994" s="411">
        <f>Y993</f>
        <v>0</v>
      </c>
      <c r="Z994" s="411">
        <f t="shared" ref="Z994" si="2982">Z993</f>
        <v>0</v>
      </c>
      <c r="AA994" s="411">
        <f t="shared" ref="AA994" si="2983">AA993</f>
        <v>0</v>
      </c>
      <c r="AB994" s="411">
        <f t="shared" ref="AB994" si="2984">AB993</f>
        <v>0</v>
      </c>
      <c r="AC994" s="411">
        <f t="shared" ref="AC994" si="2985">AC993</f>
        <v>0</v>
      </c>
      <c r="AD994" s="411">
        <f t="shared" ref="AD994" si="2986">AD993</f>
        <v>0</v>
      </c>
      <c r="AE994" s="411">
        <f t="shared" ref="AE994" si="2987">AE993</f>
        <v>0</v>
      </c>
      <c r="AF994" s="411">
        <f t="shared" ref="AF994" si="2988">AF993</f>
        <v>0</v>
      </c>
      <c r="AG994" s="411">
        <f t="shared" ref="AG994" si="2989">AG993</f>
        <v>0</v>
      </c>
      <c r="AH994" s="411">
        <f t="shared" ref="AH994" si="2990">AH993</f>
        <v>0</v>
      </c>
      <c r="AI994" s="411">
        <f t="shared" ref="AI994" si="2991">AI993</f>
        <v>0</v>
      </c>
      <c r="AJ994" s="411">
        <f t="shared" ref="AJ994" si="2992">AJ993</f>
        <v>0</v>
      </c>
      <c r="AK994" s="411">
        <f t="shared" ref="AK994" si="2993">AK993</f>
        <v>0</v>
      </c>
      <c r="AL994" s="411">
        <f t="shared" ref="AL994" si="2994">AL993</f>
        <v>0</v>
      </c>
      <c r="AM994" s="297"/>
    </row>
    <row r="995" spans="1:40" ht="15" hidden="1" customHeight="1" outlineLevel="1">
      <c r="A995" s="532"/>
      <c r="B995" s="315"/>
      <c r="C995" s="305"/>
      <c r="D995" s="291"/>
      <c r="E995" s="291"/>
      <c r="F995" s="291"/>
      <c r="G995" s="291"/>
      <c r="H995" s="291"/>
      <c r="I995" s="291"/>
      <c r="J995" s="291"/>
      <c r="K995" s="291"/>
      <c r="L995" s="291"/>
      <c r="M995" s="291"/>
      <c r="N995" s="291"/>
      <c r="O995" s="291"/>
      <c r="P995" s="291"/>
      <c r="Q995" s="291"/>
      <c r="R995" s="291"/>
      <c r="S995" s="291"/>
      <c r="T995" s="291"/>
      <c r="U995" s="291"/>
      <c r="V995" s="291"/>
      <c r="W995" s="291"/>
      <c r="X995" s="291"/>
      <c r="Y995" s="422"/>
      <c r="Z995" s="422"/>
      <c r="AA995" s="412"/>
      <c r="AB995" s="412"/>
      <c r="AC995" s="412"/>
      <c r="AD995" s="412"/>
      <c r="AE995" s="412"/>
      <c r="AF995" s="412"/>
      <c r="AG995" s="412"/>
      <c r="AH995" s="412"/>
      <c r="AI995" s="412"/>
      <c r="AJ995" s="412"/>
      <c r="AK995" s="412"/>
      <c r="AL995" s="412"/>
      <c r="AM995" s="306"/>
    </row>
    <row r="996" spans="1:40" ht="15" hidden="1" customHeight="1" outlineLevel="1">
      <c r="A996" s="532">
        <v>13</v>
      </c>
      <c r="B996" s="428" t="s">
        <v>106</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0"/>
      <c r="Z996" s="415"/>
      <c r="AA996" s="415"/>
      <c r="AB996" s="415"/>
      <c r="AC996" s="415"/>
      <c r="AD996" s="415"/>
      <c r="AE996" s="415"/>
      <c r="AF996" s="415"/>
      <c r="AG996" s="415"/>
      <c r="AH996" s="415"/>
      <c r="AI996" s="415"/>
      <c r="AJ996" s="415"/>
      <c r="AK996" s="415"/>
      <c r="AL996" s="415"/>
      <c r="AM996" s="296">
        <f>SUM(Y996:AL996)</f>
        <v>0</v>
      </c>
    </row>
    <row r="997" spans="1:40" ht="15" hidden="1" customHeight="1" outlineLevel="1">
      <c r="A997" s="532"/>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995">Z996</f>
        <v>0</v>
      </c>
      <c r="AA997" s="411">
        <f t="shared" ref="AA997" si="2996">AA996</f>
        <v>0</v>
      </c>
      <c r="AB997" s="411">
        <f t="shared" ref="AB997" si="2997">AB996</f>
        <v>0</v>
      </c>
      <c r="AC997" s="411">
        <f t="shared" ref="AC997" si="2998">AC996</f>
        <v>0</v>
      </c>
      <c r="AD997" s="411">
        <f t="shared" ref="AD997" si="2999">AD996</f>
        <v>0</v>
      </c>
      <c r="AE997" s="411">
        <f t="shared" ref="AE997" si="3000">AE996</f>
        <v>0</v>
      </c>
      <c r="AF997" s="411">
        <f t="shared" ref="AF997" si="3001">AF996</f>
        <v>0</v>
      </c>
      <c r="AG997" s="411">
        <f t="shared" ref="AG997" si="3002">AG996</f>
        <v>0</v>
      </c>
      <c r="AH997" s="411">
        <f t="shared" ref="AH997" si="3003">AH996</f>
        <v>0</v>
      </c>
      <c r="AI997" s="411">
        <f t="shared" ref="AI997" si="3004">AI996</f>
        <v>0</v>
      </c>
      <c r="AJ997" s="411">
        <f t="shared" ref="AJ997" si="3005">AJ996</f>
        <v>0</v>
      </c>
      <c r="AK997" s="411">
        <f t="shared" ref="AK997" si="3006">AK996</f>
        <v>0</v>
      </c>
      <c r="AL997" s="411">
        <f t="shared" ref="AL997" si="3007">AL996</f>
        <v>0</v>
      </c>
      <c r="AM997" s="306"/>
    </row>
    <row r="998" spans="1:40" ht="15" hidden="1" customHeight="1" outlineLevel="1">
      <c r="A998" s="532"/>
      <c r="B998" s="315"/>
      <c r="C998" s="305"/>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2"/>
      <c r="AF998" s="412"/>
      <c r="AG998" s="412"/>
      <c r="AH998" s="412"/>
      <c r="AI998" s="412"/>
      <c r="AJ998" s="412"/>
      <c r="AK998" s="412"/>
      <c r="AL998" s="412"/>
      <c r="AM998" s="306"/>
    </row>
    <row r="999" spans="1:40" ht="15" hidden="1" customHeight="1" outlineLevel="1">
      <c r="A999" s="532"/>
      <c r="B999" s="288" t="s">
        <v>107</v>
      </c>
      <c r="C999" s="289"/>
      <c r="D999" s="290"/>
      <c r="E999" s="290"/>
      <c r="F999" s="290"/>
      <c r="G999" s="290"/>
      <c r="H999" s="290"/>
      <c r="I999" s="290"/>
      <c r="J999" s="290"/>
      <c r="K999" s="290"/>
      <c r="L999" s="290"/>
      <c r="M999" s="290"/>
      <c r="N999" s="290"/>
      <c r="O999" s="290"/>
      <c r="P999" s="289"/>
      <c r="Q999" s="289"/>
      <c r="R999" s="289"/>
      <c r="S999" s="289"/>
      <c r="T999" s="289"/>
      <c r="U999" s="289"/>
      <c r="V999" s="289"/>
      <c r="W999" s="289"/>
      <c r="X999" s="289"/>
      <c r="Y999" s="414"/>
      <c r="Z999" s="414"/>
      <c r="AA999" s="414"/>
      <c r="AB999" s="414"/>
      <c r="AC999" s="414"/>
      <c r="AD999" s="414"/>
      <c r="AE999" s="414"/>
      <c r="AF999" s="414"/>
      <c r="AG999" s="414"/>
      <c r="AH999" s="414"/>
      <c r="AI999" s="414"/>
      <c r="AJ999" s="414"/>
      <c r="AK999" s="414"/>
      <c r="AL999" s="414"/>
      <c r="AM999" s="292"/>
    </row>
    <row r="1000" spans="1:40" ht="15" hidden="1" customHeight="1" outlineLevel="1">
      <c r="A1000" s="532">
        <v>14</v>
      </c>
      <c r="B1000" s="315" t="s">
        <v>108</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0"/>
      <c r="Z1000" s="410"/>
      <c r="AA1000" s="410"/>
      <c r="AB1000" s="410"/>
      <c r="AC1000" s="410"/>
      <c r="AD1000" s="410"/>
      <c r="AE1000" s="410"/>
      <c r="AF1000" s="410"/>
      <c r="AG1000" s="410"/>
      <c r="AH1000" s="410"/>
      <c r="AI1000" s="410"/>
      <c r="AJ1000" s="410"/>
      <c r="AK1000" s="410"/>
      <c r="AL1000" s="410"/>
      <c r="AM1000" s="296">
        <f>SUM(Y1000:AL1000)</f>
        <v>0</v>
      </c>
    </row>
    <row r="1001" spans="1:40" ht="15" hidden="1" customHeight="1" outlineLevel="1">
      <c r="A1001" s="532"/>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 t="shared" ref="Z1001" si="3008">Z1000</f>
        <v>0</v>
      </c>
      <c r="AA1001" s="411">
        <f t="shared" ref="AA1001" si="3009">AA1000</f>
        <v>0</v>
      </c>
      <c r="AB1001" s="411">
        <f t="shared" ref="AB1001" si="3010">AB1000</f>
        <v>0</v>
      </c>
      <c r="AC1001" s="411">
        <f t="shared" ref="AC1001" si="3011">AC1000</f>
        <v>0</v>
      </c>
      <c r="AD1001" s="411">
        <f t="shared" ref="AD1001" si="3012">AD1000</f>
        <v>0</v>
      </c>
      <c r="AE1001" s="411">
        <f t="shared" ref="AE1001" si="3013">AE1000</f>
        <v>0</v>
      </c>
      <c r="AF1001" s="411">
        <f t="shared" ref="AF1001" si="3014">AF1000</f>
        <v>0</v>
      </c>
      <c r="AG1001" s="411">
        <f t="shared" ref="AG1001" si="3015">AG1000</f>
        <v>0</v>
      </c>
      <c r="AH1001" s="411">
        <f t="shared" ref="AH1001" si="3016">AH1000</f>
        <v>0</v>
      </c>
      <c r="AI1001" s="411">
        <f t="shared" ref="AI1001" si="3017">AI1000</f>
        <v>0</v>
      </c>
      <c r="AJ1001" s="411">
        <f t="shared" ref="AJ1001" si="3018">AJ1000</f>
        <v>0</v>
      </c>
      <c r="AK1001" s="411">
        <f t="shared" ref="AK1001" si="3019">AK1000</f>
        <v>0</v>
      </c>
      <c r="AL1001" s="411">
        <f t="shared" ref="AL1001" si="3020">AL1000</f>
        <v>0</v>
      </c>
      <c r="AM1001" s="297"/>
    </row>
    <row r="1002" spans="1:40" ht="15" hidden="1" customHeight="1" outlineLevel="1">
      <c r="A1002" s="532"/>
      <c r="B1002" s="315"/>
      <c r="C1002" s="305"/>
      <c r="D1002" s="291"/>
      <c r="E1002" s="291"/>
      <c r="F1002" s="291"/>
      <c r="G1002" s="291"/>
      <c r="H1002" s="291"/>
      <c r="I1002" s="291"/>
      <c r="J1002" s="291"/>
      <c r="K1002" s="291"/>
      <c r="L1002" s="291"/>
      <c r="M1002" s="291"/>
      <c r="N1002" s="468"/>
      <c r="O1002" s="291"/>
      <c r="P1002" s="291"/>
      <c r="Q1002" s="291"/>
      <c r="R1002" s="291"/>
      <c r="S1002" s="291"/>
      <c r="T1002" s="291"/>
      <c r="U1002" s="291"/>
      <c r="V1002" s="291"/>
      <c r="W1002" s="291"/>
      <c r="X1002" s="291"/>
      <c r="Y1002" s="412"/>
      <c r="Z1002" s="412"/>
      <c r="AA1002" s="412"/>
      <c r="AB1002" s="412"/>
      <c r="AC1002" s="412"/>
      <c r="AD1002" s="412"/>
      <c r="AE1002" s="412"/>
      <c r="AF1002" s="412"/>
      <c r="AG1002" s="412"/>
      <c r="AH1002" s="412"/>
      <c r="AI1002" s="412"/>
      <c r="AJ1002" s="412"/>
      <c r="AK1002" s="412"/>
      <c r="AL1002" s="412"/>
      <c r="AM1002" s="301"/>
      <c r="AN1002" s="630"/>
    </row>
    <row r="1003" spans="1:40" s="309" customFormat="1" ht="15.75" hidden="1" outlineLevel="1">
      <c r="A1003" s="532"/>
      <c r="B1003" s="288" t="s">
        <v>489</v>
      </c>
      <c r="C1003" s="291"/>
      <c r="D1003" s="291"/>
      <c r="E1003" s="291"/>
      <c r="F1003" s="291"/>
      <c r="G1003" s="291"/>
      <c r="H1003" s="291"/>
      <c r="I1003" s="291"/>
      <c r="J1003" s="291"/>
      <c r="K1003" s="291"/>
      <c r="L1003" s="291"/>
      <c r="M1003" s="291"/>
      <c r="N1003" s="291"/>
      <c r="O1003" s="291"/>
      <c r="P1003" s="291"/>
      <c r="Q1003" s="291"/>
      <c r="R1003" s="291"/>
      <c r="S1003" s="291"/>
      <c r="T1003" s="291"/>
      <c r="U1003" s="291"/>
      <c r="V1003" s="291"/>
      <c r="W1003" s="291"/>
      <c r="X1003" s="291"/>
      <c r="Y1003" s="412"/>
      <c r="Z1003" s="412"/>
      <c r="AA1003" s="412"/>
      <c r="AB1003" s="412"/>
      <c r="AC1003" s="412"/>
      <c r="AD1003" s="412"/>
      <c r="AE1003" s="416"/>
      <c r="AF1003" s="416"/>
      <c r="AG1003" s="416"/>
      <c r="AH1003" s="416"/>
      <c r="AI1003" s="416"/>
      <c r="AJ1003" s="416"/>
      <c r="AK1003" s="416"/>
      <c r="AL1003" s="416"/>
      <c r="AM1003" s="517"/>
      <c r="AN1003" s="631"/>
    </row>
    <row r="1004" spans="1:40" hidden="1" outlineLevel="1">
      <c r="A1004" s="532">
        <v>15</v>
      </c>
      <c r="B1004" s="294" t="s">
        <v>494</v>
      </c>
      <c r="C1004" s="291" t="s">
        <v>25</v>
      </c>
      <c r="D1004" s="295"/>
      <c r="E1004" s="295"/>
      <c r="F1004" s="295"/>
      <c r="G1004" s="295"/>
      <c r="H1004" s="295"/>
      <c r="I1004" s="295"/>
      <c r="J1004" s="295"/>
      <c r="K1004" s="295"/>
      <c r="L1004" s="295"/>
      <c r="M1004" s="295"/>
      <c r="N1004" s="295">
        <v>0</v>
      </c>
      <c r="O1004" s="295"/>
      <c r="P1004" s="295"/>
      <c r="Q1004" s="295"/>
      <c r="R1004" s="295"/>
      <c r="S1004" s="295"/>
      <c r="T1004" s="295"/>
      <c r="U1004" s="295"/>
      <c r="V1004" s="295"/>
      <c r="W1004" s="295"/>
      <c r="X1004" s="295"/>
      <c r="Y1004" s="410"/>
      <c r="Z1004" s="410"/>
      <c r="AA1004" s="410"/>
      <c r="AB1004" s="410"/>
      <c r="AC1004" s="410"/>
      <c r="AD1004" s="410"/>
      <c r="AE1004" s="410"/>
      <c r="AF1004" s="410"/>
      <c r="AG1004" s="410"/>
      <c r="AH1004" s="410"/>
      <c r="AI1004" s="410"/>
      <c r="AJ1004" s="410"/>
      <c r="AK1004" s="410"/>
      <c r="AL1004" s="410"/>
      <c r="AM1004" s="632">
        <f>SUM(Y1004:AL1004)</f>
        <v>0</v>
      </c>
      <c r="AN1004" s="630"/>
    </row>
    <row r="1005" spans="1:40" hidden="1" outlineLevel="1">
      <c r="A1005" s="532"/>
      <c r="B1005" s="294" t="s">
        <v>342</v>
      </c>
      <c r="C1005" s="291" t="s">
        <v>163</v>
      </c>
      <c r="D1005" s="295"/>
      <c r="E1005" s="295"/>
      <c r="F1005" s="295"/>
      <c r="G1005" s="295"/>
      <c r="H1005" s="295"/>
      <c r="I1005" s="295"/>
      <c r="J1005" s="295"/>
      <c r="K1005" s="295"/>
      <c r="L1005" s="295"/>
      <c r="M1005" s="295"/>
      <c r="N1005" s="295">
        <f>N1004</f>
        <v>0</v>
      </c>
      <c r="O1005" s="295"/>
      <c r="P1005" s="295"/>
      <c r="Q1005" s="295"/>
      <c r="R1005" s="295"/>
      <c r="S1005" s="295"/>
      <c r="T1005" s="295"/>
      <c r="U1005" s="295"/>
      <c r="V1005" s="295"/>
      <c r="W1005" s="295"/>
      <c r="X1005" s="295"/>
      <c r="Y1005" s="411">
        <f>Y1004</f>
        <v>0</v>
      </c>
      <c r="Z1005" s="411">
        <f>Z1004</f>
        <v>0</v>
      </c>
      <c r="AA1005" s="411">
        <f t="shared" ref="AA1005:AL1005" si="3021">AA1004</f>
        <v>0</v>
      </c>
      <c r="AB1005" s="411">
        <f t="shared" si="3021"/>
        <v>0</v>
      </c>
      <c r="AC1005" s="411">
        <f t="shared" si="3021"/>
        <v>0</v>
      </c>
      <c r="AD1005" s="411">
        <f>AD1004</f>
        <v>0</v>
      </c>
      <c r="AE1005" s="411">
        <f t="shared" si="3021"/>
        <v>0</v>
      </c>
      <c r="AF1005" s="411">
        <f t="shared" si="3021"/>
        <v>0</v>
      </c>
      <c r="AG1005" s="411">
        <f t="shared" si="3021"/>
        <v>0</v>
      </c>
      <c r="AH1005" s="411">
        <f t="shared" si="3021"/>
        <v>0</v>
      </c>
      <c r="AI1005" s="411">
        <f t="shared" si="3021"/>
        <v>0</v>
      </c>
      <c r="AJ1005" s="411">
        <f t="shared" si="3021"/>
        <v>0</v>
      </c>
      <c r="AK1005" s="411">
        <f t="shared" si="3021"/>
        <v>0</v>
      </c>
      <c r="AL1005" s="411">
        <f t="shared" si="3021"/>
        <v>0</v>
      </c>
      <c r="AM1005" s="297"/>
    </row>
    <row r="1006" spans="1:40" hidden="1" outlineLevel="1">
      <c r="A1006" s="532"/>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2"/>
      <c r="Z1006" s="412"/>
      <c r="AA1006" s="412"/>
      <c r="AB1006" s="412"/>
      <c r="AC1006" s="412"/>
      <c r="AD1006" s="412"/>
      <c r="AE1006" s="412"/>
      <c r="AF1006" s="412"/>
      <c r="AG1006" s="412"/>
      <c r="AH1006" s="412"/>
      <c r="AI1006" s="412"/>
      <c r="AJ1006" s="412"/>
      <c r="AK1006" s="412"/>
      <c r="AL1006" s="412"/>
      <c r="AM1006" s="306"/>
    </row>
    <row r="1007" spans="1:40" s="283" customFormat="1" hidden="1" outlineLevel="1">
      <c r="A1007" s="532">
        <v>16</v>
      </c>
      <c r="B1007" s="324" t="s">
        <v>490</v>
      </c>
      <c r="C1007" s="291" t="s">
        <v>25</v>
      </c>
      <c r="D1007" s="295"/>
      <c r="E1007" s="295"/>
      <c r="F1007" s="295"/>
      <c r="G1007" s="295"/>
      <c r="H1007" s="295"/>
      <c r="I1007" s="295"/>
      <c r="J1007" s="295"/>
      <c r="K1007" s="295"/>
      <c r="L1007" s="295"/>
      <c r="M1007" s="295"/>
      <c r="N1007" s="295">
        <v>0</v>
      </c>
      <c r="O1007" s="295"/>
      <c r="P1007" s="295"/>
      <c r="Q1007" s="295"/>
      <c r="R1007" s="295"/>
      <c r="S1007" s="295"/>
      <c r="T1007" s="295"/>
      <c r="U1007" s="295"/>
      <c r="V1007" s="295"/>
      <c r="W1007" s="295"/>
      <c r="X1007" s="295"/>
      <c r="Y1007" s="410"/>
      <c r="Z1007" s="410"/>
      <c r="AA1007" s="410"/>
      <c r="AB1007" s="410"/>
      <c r="AC1007" s="410"/>
      <c r="AD1007" s="410"/>
      <c r="AE1007" s="410"/>
      <c r="AF1007" s="410"/>
      <c r="AG1007" s="410"/>
      <c r="AH1007" s="410"/>
      <c r="AI1007" s="410"/>
      <c r="AJ1007" s="410"/>
      <c r="AK1007" s="410"/>
      <c r="AL1007" s="410"/>
      <c r="AM1007" s="296">
        <f>SUM(Y1007:AL1007)</f>
        <v>0</v>
      </c>
    </row>
    <row r="1008" spans="1:40" s="283" customFormat="1" hidden="1" outlineLevel="1">
      <c r="A1008" s="532"/>
      <c r="B1008" s="294" t="s">
        <v>342</v>
      </c>
      <c r="C1008" s="291" t="s">
        <v>163</v>
      </c>
      <c r="D1008" s="295"/>
      <c r="E1008" s="295"/>
      <c r="F1008" s="295"/>
      <c r="G1008" s="295"/>
      <c r="H1008" s="295"/>
      <c r="I1008" s="295"/>
      <c r="J1008" s="295"/>
      <c r="K1008" s="295"/>
      <c r="L1008" s="295"/>
      <c r="M1008" s="295"/>
      <c r="N1008" s="295">
        <f>N1007</f>
        <v>0</v>
      </c>
      <c r="O1008" s="295"/>
      <c r="P1008" s="295"/>
      <c r="Q1008" s="295"/>
      <c r="R1008" s="295"/>
      <c r="S1008" s="295"/>
      <c r="T1008" s="295"/>
      <c r="U1008" s="295"/>
      <c r="V1008" s="295"/>
      <c r="W1008" s="295"/>
      <c r="X1008" s="295"/>
      <c r="Y1008" s="411">
        <f>Y1007</f>
        <v>0</v>
      </c>
      <c r="Z1008" s="411">
        <f t="shared" ref="Z1008:AK1008" si="3022">Z1007</f>
        <v>0</v>
      </c>
      <c r="AA1008" s="411">
        <f t="shared" si="3022"/>
        <v>0</v>
      </c>
      <c r="AB1008" s="411">
        <f t="shared" si="3022"/>
        <v>0</v>
      </c>
      <c r="AC1008" s="411">
        <f t="shared" si="3022"/>
        <v>0</v>
      </c>
      <c r="AD1008" s="411">
        <f t="shared" si="3022"/>
        <v>0</v>
      </c>
      <c r="AE1008" s="411">
        <f t="shared" si="3022"/>
        <v>0</v>
      </c>
      <c r="AF1008" s="411">
        <f t="shared" si="3022"/>
        <v>0</v>
      </c>
      <c r="AG1008" s="411">
        <f t="shared" si="3022"/>
        <v>0</v>
      </c>
      <c r="AH1008" s="411">
        <f t="shared" si="3022"/>
        <v>0</v>
      </c>
      <c r="AI1008" s="411">
        <f t="shared" si="3022"/>
        <v>0</v>
      </c>
      <c r="AJ1008" s="411">
        <f t="shared" si="3022"/>
        <v>0</v>
      </c>
      <c r="AK1008" s="411">
        <f t="shared" si="3022"/>
        <v>0</v>
      </c>
      <c r="AL1008" s="411">
        <f>AL1007</f>
        <v>0</v>
      </c>
      <c r="AM1008" s="297"/>
    </row>
    <row r="1009" spans="1:39" s="283" customFormat="1" hidden="1" outlineLevel="1">
      <c r="A1009" s="532"/>
      <c r="B1009" s="324"/>
      <c r="C1009" s="291"/>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12"/>
      <c r="Z1009" s="412"/>
      <c r="AA1009" s="412"/>
      <c r="AB1009" s="412"/>
      <c r="AC1009" s="412"/>
      <c r="AD1009" s="412"/>
      <c r="AE1009" s="416"/>
      <c r="AF1009" s="416"/>
      <c r="AG1009" s="416"/>
      <c r="AH1009" s="416"/>
      <c r="AI1009" s="416"/>
      <c r="AJ1009" s="416"/>
      <c r="AK1009" s="416"/>
      <c r="AL1009" s="416"/>
      <c r="AM1009" s="313"/>
    </row>
    <row r="1010" spans="1:39" ht="15.75" hidden="1" outlineLevel="1">
      <c r="A1010" s="532"/>
      <c r="B1010" s="519" t="s">
        <v>495</v>
      </c>
      <c r="C1010" s="320"/>
      <c r="D1010" s="290"/>
      <c r="E1010" s="289"/>
      <c r="F1010" s="289"/>
      <c r="G1010" s="289"/>
      <c r="H1010" s="289"/>
      <c r="I1010" s="289"/>
      <c r="J1010" s="289"/>
      <c r="K1010" s="289"/>
      <c r="L1010" s="289"/>
      <c r="M1010" s="289"/>
      <c r="N1010" s="290"/>
      <c r="O1010" s="289"/>
      <c r="P1010" s="289"/>
      <c r="Q1010" s="289"/>
      <c r="R1010" s="289"/>
      <c r="S1010" s="289"/>
      <c r="T1010" s="289"/>
      <c r="U1010" s="289"/>
      <c r="V1010" s="289"/>
      <c r="W1010" s="289"/>
      <c r="X1010" s="289"/>
      <c r="Y1010" s="414"/>
      <c r="Z1010" s="414"/>
      <c r="AA1010" s="414"/>
      <c r="AB1010" s="414"/>
      <c r="AC1010" s="414"/>
      <c r="AD1010" s="414"/>
      <c r="AE1010" s="414"/>
      <c r="AF1010" s="414"/>
      <c r="AG1010" s="414"/>
      <c r="AH1010" s="414"/>
      <c r="AI1010" s="414"/>
      <c r="AJ1010" s="414"/>
      <c r="AK1010" s="414"/>
      <c r="AL1010" s="414"/>
      <c r="AM1010" s="292"/>
    </row>
    <row r="1011" spans="1:39" hidden="1" outlineLevel="1">
      <c r="A1011" s="532">
        <v>17</v>
      </c>
      <c r="B1011" s="428" t="s">
        <v>112</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26"/>
      <c r="Z1011" s="410"/>
      <c r="AA1011" s="410"/>
      <c r="AB1011" s="410"/>
      <c r="AC1011" s="410"/>
      <c r="AD1011" s="410"/>
      <c r="AE1011" s="410"/>
      <c r="AF1011" s="415"/>
      <c r="AG1011" s="415"/>
      <c r="AH1011" s="415"/>
      <c r="AI1011" s="415"/>
      <c r="AJ1011" s="415"/>
      <c r="AK1011" s="415"/>
      <c r="AL1011" s="415"/>
      <c r="AM1011" s="296">
        <f>SUM(Y1011:AL1011)</f>
        <v>0</v>
      </c>
    </row>
    <row r="1012" spans="1:39" hidden="1" outlineLevel="1">
      <c r="A1012" s="532"/>
      <c r="B1012" s="294" t="s">
        <v>342</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1">
        <f>Y1011</f>
        <v>0</v>
      </c>
      <c r="Z1012" s="411">
        <f t="shared" ref="Z1012:AL1012" si="3023">Z1011</f>
        <v>0</v>
      </c>
      <c r="AA1012" s="411">
        <f t="shared" si="3023"/>
        <v>0</v>
      </c>
      <c r="AB1012" s="411">
        <f t="shared" si="3023"/>
        <v>0</v>
      </c>
      <c r="AC1012" s="411">
        <f t="shared" si="3023"/>
        <v>0</v>
      </c>
      <c r="AD1012" s="411">
        <f t="shared" si="3023"/>
        <v>0</v>
      </c>
      <c r="AE1012" s="411">
        <f t="shared" si="3023"/>
        <v>0</v>
      </c>
      <c r="AF1012" s="411">
        <f t="shared" si="3023"/>
        <v>0</v>
      </c>
      <c r="AG1012" s="411">
        <f t="shared" si="3023"/>
        <v>0</v>
      </c>
      <c r="AH1012" s="411">
        <f t="shared" si="3023"/>
        <v>0</v>
      </c>
      <c r="AI1012" s="411">
        <f t="shared" si="3023"/>
        <v>0</v>
      </c>
      <c r="AJ1012" s="411">
        <f t="shared" si="3023"/>
        <v>0</v>
      </c>
      <c r="AK1012" s="411">
        <f t="shared" si="3023"/>
        <v>0</v>
      </c>
      <c r="AL1012" s="411">
        <f t="shared" si="3023"/>
        <v>0</v>
      </c>
      <c r="AM1012" s="306"/>
    </row>
    <row r="1013" spans="1:39" hidden="1" outlineLevel="1">
      <c r="A1013" s="532"/>
      <c r="B1013" s="294"/>
      <c r="C1013" s="291"/>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22"/>
      <c r="Z1013" s="425"/>
      <c r="AA1013" s="425"/>
      <c r="AB1013" s="425"/>
      <c r="AC1013" s="425"/>
      <c r="AD1013" s="425"/>
      <c r="AE1013" s="425"/>
      <c r="AF1013" s="425"/>
      <c r="AG1013" s="425"/>
      <c r="AH1013" s="425"/>
      <c r="AI1013" s="425"/>
      <c r="AJ1013" s="425"/>
      <c r="AK1013" s="425"/>
      <c r="AL1013" s="425"/>
      <c r="AM1013" s="306"/>
    </row>
    <row r="1014" spans="1:39" hidden="1" outlineLevel="1">
      <c r="A1014" s="532">
        <v>18</v>
      </c>
      <c r="B1014" s="428" t="s">
        <v>109</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26"/>
      <c r="Z1014" s="410"/>
      <c r="AA1014" s="410"/>
      <c r="AB1014" s="410"/>
      <c r="AC1014" s="410"/>
      <c r="AD1014" s="410"/>
      <c r="AE1014" s="410"/>
      <c r="AF1014" s="415"/>
      <c r="AG1014" s="415"/>
      <c r="AH1014" s="415"/>
      <c r="AI1014" s="415"/>
      <c r="AJ1014" s="415"/>
      <c r="AK1014" s="415"/>
      <c r="AL1014" s="415"/>
      <c r="AM1014" s="296">
        <f>SUM(Y1014:AL1014)</f>
        <v>0</v>
      </c>
    </row>
    <row r="1015" spans="1:39" hidden="1" outlineLevel="1">
      <c r="A1015" s="532"/>
      <c r="B1015" s="294" t="s">
        <v>342</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1">
        <f>Y1014</f>
        <v>0</v>
      </c>
      <c r="Z1015" s="411">
        <f t="shared" ref="Z1015:AL1015" si="3024">Z1014</f>
        <v>0</v>
      </c>
      <c r="AA1015" s="411">
        <f t="shared" si="3024"/>
        <v>0</v>
      </c>
      <c r="AB1015" s="411">
        <f t="shared" si="3024"/>
        <v>0</v>
      </c>
      <c r="AC1015" s="411">
        <f t="shared" si="3024"/>
        <v>0</v>
      </c>
      <c r="AD1015" s="411">
        <f t="shared" si="3024"/>
        <v>0</v>
      </c>
      <c r="AE1015" s="411">
        <f t="shared" si="3024"/>
        <v>0</v>
      </c>
      <c r="AF1015" s="411">
        <f t="shared" si="3024"/>
        <v>0</v>
      </c>
      <c r="AG1015" s="411">
        <f t="shared" si="3024"/>
        <v>0</v>
      </c>
      <c r="AH1015" s="411">
        <f t="shared" si="3024"/>
        <v>0</v>
      </c>
      <c r="AI1015" s="411">
        <f t="shared" si="3024"/>
        <v>0</v>
      </c>
      <c r="AJ1015" s="411">
        <f t="shared" si="3024"/>
        <v>0</v>
      </c>
      <c r="AK1015" s="411">
        <f t="shared" si="3024"/>
        <v>0</v>
      </c>
      <c r="AL1015" s="411">
        <f t="shared" si="3024"/>
        <v>0</v>
      </c>
      <c r="AM1015" s="306"/>
    </row>
    <row r="1016" spans="1:39" hidden="1" outlineLevel="1">
      <c r="A1016" s="532"/>
      <c r="B1016" s="322"/>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23"/>
      <c r="Z1016" s="424"/>
      <c r="AA1016" s="424"/>
      <c r="AB1016" s="424"/>
      <c r="AC1016" s="424"/>
      <c r="AD1016" s="424"/>
      <c r="AE1016" s="424"/>
      <c r="AF1016" s="424"/>
      <c r="AG1016" s="424"/>
      <c r="AH1016" s="424"/>
      <c r="AI1016" s="424"/>
      <c r="AJ1016" s="424"/>
      <c r="AK1016" s="424"/>
      <c r="AL1016" s="424"/>
      <c r="AM1016" s="297"/>
    </row>
    <row r="1017" spans="1:39" hidden="1" outlineLevel="1">
      <c r="A1017" s="532">
        <v>19</v>
      </c>
      <c r="B1017" s="428" t="s">
        <v>111</v>
      </c>
      <c r="C1017" s="291" t="s">
        <v>25</v>
      </c>
      <c r="D1017" s="295"/>
      <c r="E1017" s="295"/>
      <c r="F1017" s="295"/>
      <c r="G1017" s="295"/>
      <c r="H1017" s="295"/>
      <c r="I1017" s="295"/>
      <c r="J1017" s="295"/>
      <c r="K1017" s="295"/>
      <c r="L1017" s="295"/>
      <c r="M1017" s="295"/>
      <c r="N1017" s="295">
        <v>12</v>
      </c>
      <c r="O1017" s="295"/>
      <c r="P1017" s="295"/>
      <c r="Q1017" s="295"/>
      <c r="R1017" s="295"/>
      <c r="S1017" s="295"/>
      <c r="T1017" s="295"/>
      <c r="U1017" s="295"/>
      <c r="V1017" s="295"/>
      <c r="W1017" s="295"/>
      <c r="X1017" s="295"/>
      <c r="Y1017" s="426"/>
      <c r="Z1017" s="410"/>
      <c r="AA1017" s="410"/>
      <c r="AB1017" s="410"/>
      <c r="AC1017" s="410"/>
      <c r="AD1017" s="410"/>
      <c r="AE1017" s="410"/>
      <c r="AF1017" s="415"/>
      <c r="AG1017" s="415"/>
      <c r="AH1017" s="415"/>
      <c r="AI1017" s="415"/>
      <c r="AJ1017" s="415"/>
      <c r="AK1017" s="415"/>
      <c r="AL1017" s="415"/>
      <c r="AM1017" s="296">
        <f>SUM(Y1017:AL1017)</f>
        <v>0</v>
      </c>
    </row>
    <row r="1018" spans="1:39" hidden="1" outlineLevel="1">
      <c r="A1018" s="532"/>
      <c r="B1018" s="294" t="s">
        <v>342</v>
      </c>
      <c r="C1018" s="291" t="s">
        <v>163</v>
      </c>
      <c r="D1018" s="295"/>
      <c r="E1018" s="295"/>
      <c r="F1018" s="295"/>
      <c r="G1018" s="295"/>
      <c r="H1018" s="295"/>
      <c r="I1018" s="295"/>
      <c r="J1018" s="295"/>
      <c r="K1018" s="295"/>
      <c r="L1018" s="295"/>
      <c r="M1018" s="295"/>
      <c r="N1018" s="295">
        <f>N1017</f>
        <v>12</v>
      </c>
      <c r="O1018" s="295"/>
      <c r="P1018" s="295"/>
      <c r="Q1018" s="295"/>
      <c r="R1018" s="295"/>
      <c r="S1018" s="295"/>
      <c r="T1018" s="295"/>
      <c r="U1018" s="295"/>
      <c r="V1018" s="295"/>
      <c r="W1018" s="295"/>
      <c r="X1018" s="295"/>
      <c r="Y1018" s="411">
        <f>Y1017</f>
        <v>0</v>
      </c>
      <c r="Z1018" s="411">
        <f t="shared" ref="Z1018:AL1018" si="3025">Z1017</f>
        <v>0</v>
      </c>
      <c r="AA1018" s="411">
        <f t="shared" si="3025"/>
        <v>0</v>
      </c>
      <c r="AB1018" s="411">
        <f t="shared" si="3025"/>
        <v>0</v>
      </c>
      <c r="AC1018" s="411">
        <f t="shared" si="3025"/>
        <v>0</v>
      </c>
      <c r="AD1018" s="411">
        <f t="shared" si="3025"/>
        <v>0</v>
      </c>
      <c r="AE1018" s="411">
        <f t="shared" si="3025"/>
        <v>0</v>
      </c>
      <c r="AF1018" s="411">
        <f t="shared" si="3025"/>
        <v>0</v>
      </c>
      <c r="AG1018" s="411">
        <f t="shared" si="3025"/>
        <v>0</v>
      </c>
      <c r="AH1018" s="411">
        <f t="shared" si="3025"/>
        <v>0</v>
      </c>
      <c r="AI1018" s="411">
        <f t="shared" si="3025"/>
        <v>0</v>
      </c>
      <c r="AJ1018" s="411">
        <f t="shared" si="3025"/>
        <v>0</v>
      </c>
      <c r="AK1018" s="411">
        <f t="shared" si="3025"/>
        <v>0</v>
      </c>
      <c r="AL1018" s="411">
        <f t="shared" si="3025"/>
        <v>0</v>
      </c>
      <c r="AM1018" s="297"/>
    </row>
    <row r="1019" spans="1:39" hidden="1" outlineLevel="1">
      <c r="A1019" s="532"/>
      <c r="B1019" s="322"/>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12"/>
      <c r="Z1019" s="412"/>
      <c r="AA1019" s="412"/>
      <c r="AB1019" s="412"/>
      <c r="AC1019" s="412"/>
      <c r="AD1019" s="412"/>
      <c r="AE1019" s="412"/>
      <c r="AF1019" s="412"/>
      <c r="AG1019" s="412"/>
      <c r="AH1019" s="412"/>
      <c r="AI1019" s="412"/>
      <c r="AJ1019" s="412"/>
      <c r="AK1019" s="412"/>
      <c r="AL1019" s="412"/>
      <c r="AM1019" s="306"/>
    </row>
    <row r="1020" spans="1:39" hidden="1" outlineLevel="1">
      <c r="A1020" s="532">
        <v>20</v>
      </c>
      <c r="B1020" s="428" t="s">
        <v>110</v>
      </c>
      <c r="C1020" s="291" t="s">
        <v>25</v>
      </c>
      <c r="D1020" s="295"/>
      <c r="E1020" s="295"/>
      <c r="F1020" s="295"/>
      <c r="G1020" s="295"/>
      <c r="H1020" s="295"/>
      <c r="I1020" s="295"/>
      <c r="J1020" s="295"/>
      <c r="K1020" s="295"/>
      <c r="L1020" s="295"/>
      <c r="M1020" s="295"/>
      <c r="N1020" s="295">
        <v>12</v>
      </c>
      <c r="O1020" s="295"/>
      <c r="P1020" s="295"/>
      <c r="Q1020" s="295"/>
      <c r="R1020" s="295"/>
      <c r="S1020" s="295"/>
      <c r="T1020" s="295"/>
      <c r="U1020" s="295"/>
      <c r="V1020" s="295"/>
      <c r="W1020" s="295"/>
      <c r="X1020" s="295"/>
      <c r="Y1020" s="426"/>
      <c r="Z1020" s="410"/>
      <c r="AA1020" s="410"/>
      <c r="AB1020" s="410"/>
      <c r="AC1020" s="410"/>
      <c r="AD1020" s="410"/>
      <c r="AE1020" s="410"/>
      <c r="AF1020" s="415"/>
      <c r="AG1020" s="415"/>
      <c r="AH1020" s="415"/>
      <c r="AI1020" s="415"/>
      <c r="AJ1020" s="415"/>
      <c r="AK1020" s="415"/>
      <c r="AL1020" s="415"/>
      <c r="AM1020" s="296">
        <f>SUM(Y1020:AL1020)</f>
        <v>0</v>
      </c>
    </row>
    <row r="1021" spans="1:39" hidden="1" outlineLevel="1">
      <c r="A1021" s="532"/>
      <c r="B1021" s="294" t="s">
        <v>342</v>
      </c>
      <c r="C1021" s="291" t="s">
        <v>163</v>
      </c>
      <c r="D1021" s="295"/>
      <c r="E1021" s="295"/>
      <c r="F1021" s="295"/>
      <c r="G1021" s="295"/>
      <c r="H1021" s="295"/>
      <c r="I1021" s="295"/>
      <c r="J1021" s="295"/>
      <c r="K1021" s="295"/>
      <c r="L1021" s="295"/>
      <c r="M1021" s="295"/>
      <c r="N1021" s="295">
        <f>N1020</f>
        <v>12</v>
      </c>
      <c r="O1021" s="295"/>
      <c r="P1021" s="295"/>
      <c r="Q1021" s="295"/>
      <c r="R1021" s="295"/>
      <c r="S1021" s="295"/>
      <c r="T1021" s="295"/>
      <c r="U1021" s="295"/>
      <c r="V1021" s="295"/>
      <c r="W1021" s="295"/>
      <c r="X1021" s="295"/>
      <c r="Y1021" s="411">
        <f t="shared" ref="Y1021:AL1021" si="3026">Y1020</f>
        <v>0</v>
      </c>
      <c r="Z1021" s="411">
        <f t="shared" si="3026"/>
        <v>0</v>
      </c>
      <c r="AA1021" s="411">
        <f t="shared" si="3026"/>
        <v>0</v>
      </c>
      <c r="AB1021" s="411">
        <f t="shared" si="3026"/>
        <v>0</v>
      </c>
      <c r="AC1021" s="411">
        <f t="shared" si="3026"/>
        <v>0</v>
      </c>
      <c r="AD1021" s="411">
        <f t="shared" si="3026"/>
        <v>0</v>
      </c>
      <c r="AE1021" s="411">
        <f t="shared" si="3026"/>
        <v>0</v>
      </c>
      <c r="AF1021" s="411">
        <f t="shared" si="3026"/>
        <v>0</v>
      </c>
      <c r="AG1021" s="411">
        <f t="shared" si="3026"/>
        <v>0</v>
      </c>
      <c r="AH1021" s="411">
        <f t="shared" si="3026"/>
        <v>0</v>
      </c>
      <c r="AI1021" s="411">
        <f t="shared" si="3026"/>
        <v>0</v>
      </c>
      <c r="AJ1021" s="411">
        <f t="shared" si="3026"/>
        <v>0</v>
      </c>
      <c r="AK1021" s="411">
        <f t="shared" si="3026"/>
        <v>0</v>
      </c>
      <c r="AL1021" s="411">
        <f t="shared" si="3026"/>
        <v>0</v>
      </c>
      <c r="AM1021" s="306"/>
    </row>
    <row r="1022" spans="1:39" ht="15.75" hidden="1" outlineLevel="1">
      <c r="A1022" s="532"/>
      <c r="B1022" s="323"/>
      <c r="C1022" s="300"/>
      <c r="D1022" s="291"/>
      <c r="E1022" s="291"/>
      <c r="F1022" s="291"/>
      <c r="G1022" s="291"/>
      <c r="H1022" s="291"/>
      <c r="I1022" s="291"/>
      <c r="J1022" s="291"/>
      <c r="K1022" s="291"/>
      <c r="L1022" s="291"/>
      <c r="M1022" s="291"/>
      <c r="N1022" s="300"/>
      <c r="O1022" s="291"/>
      <c r="P1022" s="291"/>
      <c r="Q1022" s="291"/>
      <c r="R1022" s="291"/>
      <c r="S1022" s="291"/>
      <c r="T1022" s="291"/>
      <c r="U1022" s="291"/>
      <c r="V1022" s="291"/>
      <c r="W1022" s="291"/>
      <c r="X1022" s="291"/>
      <c r="Y1022" s="412"/>
      <c r="Z1022" s="412"/>
      <c r="AA1022" s="412"/>
      <c r="AB1022" s="412"/>
      <c r="AC1022" s="412"/>
      <c r="AD1022" s="412"/>
      <c r="AE1022" s="412"/>
      <c r="AF1022" s="412"/>
      <c r="AG1022" s="412"/>
      <c r="AH1022" s="412"/>
      <c r="AI1022" s="412"/>
      <c r="AJ1022" s="412"/>
      <c r="AK1022" s="412"/>
      <c r="AL1022" s="412"/>
      <c r="AM1022" s="306"/>
    </row>
    <row r="1023" spans="1:39" ht="15.75" hidden="1" outlineLevel="1">
      <c r="A1023" s="532"/>
      <c r="B1023" s="518" t="s">
        <v>502</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2"/>
      <c r="Z1023" s="425"/>
      <c r="AA1023" s="425"/>
      <c r="AB1023" s="425"/>
      <c r="AC1023" s="425"/>
      <c r="AD1023" s="425"/>
      <c r="AE1023" s="425"/>
      <c r="AF1023" s="425"/>
      <c r="AG1023" s="425"/>
      <c r="AH1023" s="425"/>
      <c r="AI1023" s="425"/>
      <c r="AJ1023" s="425"/>
      <c r="AK1023" s="425"/>
      <c r="AL1023" s="425"/>
      <c r="AM1023" s="306"/>
    </row>
    <row r="1024" spans="1:39" ht="15.75" hidden="1" outlineLevel="1">
      <c r="A1024" s="532"/>
      <c r="B1024" s="504" t="s">
        <v>498</v>
      </c>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22"/>
      <c r="Z1024" s="425"/>
      <c r="AA1024" s="425"/>
      <c r="AB1024" s="425"/>
      <c r="AC1024" s="425"/>
      <c r="AD1024" s="425"/>
      <c r="AE1024" s="425"/>
      <c r="AF1024" s="425"/>
      <c r="AG1024" s="425"/>
      <c r="AH1024" s="425"/>
      <c r="AI1024" s="425"/>
      <c r="AJ1024" s="425"/>
      <c r="AK1024" s="425"/>
      <c r="AL1024" s="425"/>
      <c r="AM1024" s="306"/>
    </row>
    <row r="1025" spans="1:39" ht="15" hidden="1" customHeight="1" outlineLevel="1">
      <c r="A1025" s="532">
        <v>21</v>
      </c>
      <c r="B1025" s="428" t="s">
        <v>113</v>
      </c>
      <c r="C1025" s="291" t="s">
        <v>25</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0"/>
      <c r="Z1025" s="410"/>
      <c r="AA1025" s="410"/>
      <c r="AB1025" s="410"/>
      <c r="AC1025" s="410"/>
      <c r="AD1025" s="410"/>
      <c r="AE1025" s="410"/>
      <c r="AF1025" s="410"/>
      <c r="AG1025" s="410"/>
      <c r="AH1025" s="410"/>
      <c r="AI1025" s="410"/>
      <c r="AJ1025" s="410"/>
      <c r="AK1025" s="410"/>
      <c r="AL1025" s="410"/>
      <c r="AM1025" s="296">
        <f>SUM(Y1025:AL1025)</f>
        <v>0</v>
      </c>
    </row>
    <row r="1026" spans="1:39" ht="15" hidden="1" customHeight="1" outlineLevel="1">
      <c r="A1026" s="532"/>
      <c r="B1026" s="294" t="s">
        <v>346</v>
      </c>
      <c r="C1026" s="291" t="s">
        <v>163</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1">
        <f>Y1025</f>
        <v>0</v>
      </c>
      <c r="Z1026" s="411">
        <f t="shared" ref="Z1026" si="3027">Z1025</f>
        <v>0</v>
      </c>
      <c r="AA1026" s="411">
        <f t="shared" ref="AA1026" si="3028">AA1025</f>
        <v>0</v>
      </c>
      <c r="AB1026" s="411">
        <f t="shared" ref="AB1026" si="3029">AB1025</f>
        <v>0</v>
      </c>
      <c r="AC1026" s="411">
        <f t="shared" ref="AC1026" si="3030">AC1025</f>
        <v>0</v>
      </c>
      <c r="AD1026" s="411">
        <f t="shared" ref="AD1026" si="3031">AD1025</f>
        <v>0</v>
      </c>
      <c r="AE1026" s="411">
        <f t="shared" ref="AE1026" si="3032">AE1025</f>
        <v>0</v>
      </c>
      <c r="AF1026" s="411">
        <f t="shared" ref="AF1026" si="3033">AF1025</f>
        <v>0</v>
      </c>
      <c r="AG1026" s="411">
        <f t="shared" ref="AG1026" si="3034">AG1025</f>
        <v>0</v>
      </c>
      <c r="AH1026" s="411">
        <f t="shared" ref="AH1026" si="3035">AH1025</f>
        <v>0</v>
      </c>
      <c r="AI1026" s="411">
        <f t="shared" ref="AI1026" si="3036">AI1025</f>
        <v>0</v>
      </c>
      <c r="AJ1026" s="411">
        <f t="shared" ref="AJ1026" si="3037">AJ1025</f>
        <v>0</v>
      </c>
      <c r="AK1026" s="411">
        <f t="shared" ref="AK1026" si="3038">AK1025</f>
        <v>0</v>
      </c>
      <c r="AL1026" s="411">
        <f t="shared" ref="AL1026" si="3039">AL1025</f>
        <v>0</v>
      </c>
      <c r="AM1026" s="306"/>
    </row>
    <row r="1027" spans="1:39" ht="15" hidden="1" customHeight="1" outlineLevel="1">
      <c r="A1027" s="532"/>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2"/>
      <c r="Z1027" s="425"/>
      <c r="AA1027" s="425"/>
      <c r="AB1027" s="425"/>
      <c r="AC1027" s="425"/>
      <c r="AD1027" s="425"/>
      <c r="AE1027" s="425"/>
      <c r="AF1027" s="425"/>
      <c r="AG1027" s="425"/>
      <c r="AH1027" s="425"/>
      <c r="AI1027" s="425"/>
      <c r="AJ1027" s="425"/>
      <c r="AK1027" s="425"/>
      <c r="AL1027" s="425"/>
      <c r="AM1027" s="306"/>
    </row>
    <row r="1028" spans="1:39" ht="15" hidden="1" customHeight="1" outlineLevel="1">
      <c r="A1028" s="532">
        <v>22</v>
      </c>
      <c r="B1028" s="428" t="s">
        <v>114</v>
      </c>
      <c r="C1028" s="291" t="s">
        <v>25</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0"/>
      <c r="Z1028" s="410"/>
      <c r="AA1028" s="410"/>
      <c r="AB1028" s="410"/>
      <c r="AC1028" s="410"/>
      <c r="AD1028" s="410"/>
      <c r="AE1028" s="410"/>
      <c r="AF1028" s="410"/>
      <c r="AG1028" s="410"/>
      <c r="AH1028" s="410"/>
      <c r="AI1028" s="410"/>
      <c r="AJ1028" s="410"/>
      <c r="AK1028" s="410"/>
      <c r="AL1028" s="410"/>
      <c r="AM1028" s="296">
        <f>SUM(Y1028:AL1028)</f>
        <v>0</v>
      </c>
    </row>
    <row r="1029" spans="1:39" ht="15" hidden="1" customHeight="1" outlineLevel="1">
      <c r="A1029" s="532"/>
      <c r="B1029" s="294" t="s">
        <v>346</v>
      </c>
      <c r="C1029" s="291" t="s">
        <v>163</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1">
        <f>Y1028</f>
        <v>0</v>
      </c>
      <c r="Z1029" s="411">
        <f t="shared" ref="Z1029" si="3040">Z1028</f>
        <v>0</v>
      </c>
      <c r="AA1029" s="411">
        <f t="shared" ref="AA1029" si="3041">AA1028</f>
        <v>0</v>
      </c>
      <c r="AB1029" s="411">
        <f t="shared" ref="AB1029" si="3042">AB1028</f>
        <v>0</v>
      </c>
      <c r="AC1029" s="411">
        <f t="shared" ref="AC1029" si="3043">AC1028</f>
        <v>0</v>
      </c>
      <c r="AD1029" s="411">
        <f t="shared" ref="AD1029" si="3044">AD1028</f>
        <v>0</v>
      </c>
      <c r="AE1029" s="411">
        <f t="shared" ref="AE1029" si="3045">AE1028</f>
        <v>0</v>
      </c>
      <c r="AF1029" s="411">
        <f t="shared" ref="AF1029" si="3046">AF1028</f>
        <v>0</v>
      </c>
      <c r="AG1029" s="411">
        <f t="shared" ref="AG1029" si="3047">AG1028</f>
        <v>0</v>
      </c>
      <c r="AH1029" s="411">
        <f t="shared" ref="AH1029" si="3048">AH1028</f>
        <v>0</v>
      </c>
      <c r="AI1029" s="411">
        <f t="shared" ref="AI1029" si="3049">AI1028</f>
        <v>0</v>
      </c>
      <c r="AJ1029" s="411">
        <f t="shared" ref="AJ1029" si="3050">AJ1028</f>
        <v>0</v>
      </c>
      <c r="AK1029" s="411">
        <f t="shared" ref="AK1029" si="3051">AK1028</f>
        <v>0</v>
      </c>
      <c r="AL1029" s="411">
        <f t="shared" ref="AL1029" si="3052">AL1028</f>
        <v>0</v>
      </c>
      <c r="AM1029" s="306"/>
    </row>
    <row r="1030" spans="1:39" ht="15" hidden="1" customHeight="1" outlineLevel="1">
      <c r="A1030" s="532"/>
      <c r="B1030" s="294"/>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 hidden="1" customHeight="1" outlineLevel="1">
      <c r="A1031" s="532">
        <v>23</v>
      </c>
      <c r="B1031" s="428" t="s">
        <v>115</v>
      </c>
      <c r="C1031" s="291" t="s">
        <v>25</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0"/>
      <c r="Z1031" s="410"/>
      <c r="AA1031" s="410"/>
      <c r="AB1031" s="410"/>
      <c r="AC1031" s="410"/>
      <c r="AD1031" s="410"/>
      <c r="AE1031" s="410"/>
      <c r="AF1031" s="410"/>
      <c r="AG1031" s="410"/>
      <c r="AH1031" s="410"/>
      <c r="AI1031" s="410"/>
      <c r="AJ1031" s="410"/>
      <c r="AK1031" s="410"/>
      <c r="AL1031" s="410"/>
      <c r="AM1031" s="296">
        <f>SUM(Y1031:AL1031)</f>
        <v>0</v>
      </c>
    </row>
    <row r="1032" spans="1:39" ht="15" hidden="1" customHeight="1" outlineLevel="1">
      <c r="A1032" s="532"/>
      <c r="B1032" s="294" t="s">
        <v>346</v>
      </c>
      <c r="C1032" s="291" t="s">
        <v>163</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1">
        <f>Y1031</f>
        <v>0</v>
      </c>
      <c r="Z1032" s="411">
        <f t="shared" ref="Z1032" si="3053">Z1031</f>
        <v>0</v>
      </c>
      <c r="AA1032" s="411">
        <f t="shared" ref="AA1032" si="3054">AA1031</f>
        <v>0</v>
      </c>
      <c r="AB1032" s="411">
        <f t="shared" ref="AB1032" si="3055">AB1031</f>
        <v>0</v>
      </c>
      <c r="AC1032" s="411">
        <f t="shared" ref="AC1032" si="3056">AC1031</f>
        <v>0</v>
      </c>
      <c r="AD1032" s="411">
        <f t="shared" ref="AD1032" si="3057">AD1031</f>
        <v>0</v>
      </c>
      <c r="AE1032" s="411">
        <f t="shared" ref="AE1032" si="3058">AE1031</f>
        <v>0</v>
      </c>
      <c r="AF1032" s="411">
        <f t="shared" ref="AF1032" si="3059">AF1031</f>
        <v>0</v>
      </c>
      <c r="AG1032" s="411">
        <f t="shared" ref="AG1032" si="3060">AG1031</f>
        <v>0</v>
      </c>
      <c r="AH1032" s="411">
        <f t="shared" ref="AH1032" si="3061">AH1031</f>
        <v>0</v>
      </c>
      <c r="AI1032" s="411">
        <f t="shared" ref="AI1032" si="3062">AI1031</f>
        <v>0</v>
      </c>
      <c r="AJ1032" s="411">
        <f t="shared" ref="AJ1032" si="3063">AJ1031</f>
        <v>0</v>
      </c>
      <c r="AK1032" s="411">
        <f t="shared" ref="AK1032" si="3064">AK1031</f>
        <v>0</v>
      </c>
      <c r="AL1032" s="411">
        <f t="shared" ref="AL1032" si="3065">AL1031</f>
        <v>0</v>
      </c>
      <c r="AM1032" s="306"/>
    </row>
    <row r="1033" spans="1:39" ht="15" hidden="1" customHeight="1" outlineLevel="1">
      <c r="A1033" s="532"/>
      <c r="B1033" s="430"/>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22"/>
      <c r="Z1033" s="425"/>
      <c r="AA1033" s="425"/>
      <c r="AB1033" s="425"/>
      <c r="AC1033" s="425"/>
      <c r="AD1033" s="425"/>
      <c r="AE1033" s="425"/>
      <c r="AF1033" s="425"/>
      <c r="AG1033" s="425"/>
      <c r="AH1033" s="425"/>
      <c r="AI1033" s="425"/>
      <c r="AJ1033" s="425"/>
      <c r="AK1033" s="425"/>
      <c r="AL1033" s="425"/>
      <c r="AM1033" s="306"/>
    </row>
    <row r="1034" spans="1:39" ht="15" hidden="1" customHeight="1" outlineLevel="1">
      <c r="A1034" s="532">
        <v>24</v>
      </c>
      <c r="B1034" s="428" t="s">
        <v>116</v>
      </c>
      <c r="C1034" s="291" t="s">
        <v>25</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0"/>
      <c r="Z1034" s="410"/>
      <c r="AA1034" s="410"/>
      <c r="AB1034" s="410"/>
      <c r="AC1034" s="410"/>
      <c r="AD1034" s="410"/>
      <c r="AE1034" s="410"/>
      <c r="AF1034" s="410"/>
      <c r="AG1034" s="410"/>
      <c r="AH1034" s="410"/>
      <c r="AI1034" s="410"/>
      <c r="AJ1034" s="410"/>
      <c r="AK1034" s="410"/>
      <c r="AL1034" s="410"/>
      <c r="AM1034" s="296">
        <f>SUM(Y1034:AL1034)</f>
        <v>0</v>
      </c>
    </row>
    <row r="1035" spans="1:39" ht="15" hidden="1" customHeight="1" outlineLevel="1">
      <c r="A1035" s="532"/>
      <c r="B1035" s="294" t="s">
        <v>346</v>
      </c>
      <c r="C1035" s="291" t="s">
        <v>163</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1">
        <f>Y1034</f>
        <v>0</v>
      </c>
      <c r="Z1035" s="411">
        <f t="shared" ref="Z1035" si="3066">Z1034</f>
        <v>0</v>
      </c>
      <c r="AA1035" s="411">
        <f t="shared" ref="AA1035" si="3067">AA1034</f>
        <v>0</v>
      </c>
      <c r="AB1035" s="411">
        <f t="shared" ref="AB1035" si="3068">AB1034</f>
        <v>0</v>
      </c>
      <c r="AC1035" s="411">
        <f t="shared" ref="AC1035" si="3069">AC1034</f>
        <v>0</v>
      </c>
      <c r="AD1035" s="411">
        <f t="shared" ref="AD1035" si="3070">AD1034</f>
        <v>0</v>
      </c>
      <c r="AE1035" s="411">
        <f t="shared" ref="AE1035" si="3071">AE1034</f>
        <v>0</v>
      </c>
      <c r="AF1035" s="411">
        <f t="shared" ref="AF1035" si="3072">AF1034</f>
        <v>0</v>
      </c>
      <c r="AG1035" s="411">
        <f t="shared" ref="AG1035" si="3073">AG1034</f>
        <v>0</v>
      </c>
      <c r="AH1035" s="411">
        <f t="shared" ref="AH1035" si="3074">AH1034</f>
        <v>0</v>
      </c>
      <c r="AI1035" s="411">
        <f t="shared" ref="AI1035" si="3075">AI1034</f>
        <v>0</v>
      </c>
      <c r="AJ1035" s="411">
        <f t="shared" ref="AJ1035" si="3076">AJ1034</f>
        <v>0</v>
      </c>
      <c r="AK1035" s="411">
        <f t="shared" ref="AK1035" si="3077">AK1034</f>
        <v>0</v>
      </c>
      <c r="AL1035" s="411">
        <f t="shared" ref="AL1035" si="3078">AL1034</f>
        <v>0</v>
      </c>
      <c r="AM1035" s="306"/>
    </row>
    <row r="1036" spans="1:39" ht="15" hidden="1" customHeight="1" outlineLevel="1">
      <c r="A1036" s="532"/>
      <c r="B1036" s="294"/>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5"/>
      <c r="AA1036" s="425"/>
      <c r="AB1036" s="425"/>
      <c r="AC1036" s="425"/>
      <c r="AD1036" s="425"/>
      <c r="AE1036" s="425"/>
      <c r="AF1036" s="425"/>
      <c r="AG1036" s="425"/>
      <c r="AH1036" s="425"/>
      <c r="AI1036" s="425"/>
      <c r="AJ1036" s="425"/>
      <c r="AK1036" s="425"/>
      <c r="AL1036" s="425"/>
      <c r="AM1036" s="306"/>
    </row>
    <row r="1037" spans="1:39" ht="15" hidden="1" customHeight="1" outlineLevel="1">
      <c r="A1037" s="532"/>
      <c r="B1037" s="288" t="s">
        <v>499</v>
      </c>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32">
        <v>25</v>
      </c>
      <c r="B1038" s="428" t="s">
        <v>117</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6"/>
      <c r="Z1038" s="415"/>
      <c r="AA1038" s="415"/>
      <c r="AB1038" s="415"/>
      <c r="AC1038" s="415"/>
      <c r="AD1038" s="415"/>
      <c r="AE1038" s="415"/>
      <c r="AF1038" s="415"/>
      <c r="AG1038" s="415"/>
      <c r="AH1038" s="415"/>
      <c r="AI1038" s="415"/>
      <c r="AJ1038" s="415"/>
      <c r="AK1038" s="415"/>
      <c r="AL1038" s="415"/>
      <c r="AM1038" s="296">
        <f>SUM(Y1038:AL1038)</f>
        <v>0</v>
      </c>
    </row>
    <row r="1039" spans="1:39" ht="15" hidden="1" customHeight="1" outlineLevel="1">
      <c r="A1039" s="532"/>
      <c r="B1039" s="294" t="s">
        <v>346</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1">
        <f>Y1038</f>
        <v>0</v>
      </c>
      <c r="Z1039" s="411">
        <f t="shared" ref="Z1039" si="3079">Z1038</f>
        <v>0</v>
      </c>
      <c r="AA1039" s="411">
        <f t="shared" ref="AA1039" si="3080">AA1038</f>
        <v>0</v>
      </c>
      <c r="AB1039" s="411">
        <f t="shared" ref="AB1039" si="3081">AB1038</f>
        <v>0</v>
      </c>
      <c r="AC1039" s="411">
        <f t="shared" ref="AC1039" si="3082">AC1038</f>
        <v>0</v>
      </c>
      <c r="AD1039" s="411">
        <f t="shared" ref="AD1039" si="3083">AD1038</f>
        <v>0</v>
      </c>
      <c r="AE1039" s="411">
        <f t="shared" ref="AE1039" si="3084">AE1038</f>
        <v>0</v>
      </c>
      <c r="AF1039" s="411">
        <f t="shared" ref="AF1039" si="3085">AF1038</f>
        <v>0</v>
      </c>
      <c r="AG1039" s="411">
        <f t="shared" ref="AG1039" si="3086">AG1038</f>
        <v>0</v>
      </c>
      <c r="AH1039" s="411">
        <f t="shared" ref="AH1039" si="3087">AH1038</f>
        <v>0</v>
      </c>
      <c r="AI1039" s="411">
        <f t="shared" ref="AI1039" si="3088">AI1038</f>
        <v>0</v>
      </c>
      <c r="AJ1039" s="411">
        <f t="shared" ref="AJ1039" si="3089">AJ1038</f>
        <v>0</v>
      </c>
      <c r="AK1039" s="411">
        <f t="shared" ref="AK1039" si="3090">AK1038</f>
        <v>0</v>
      </c>
      <c r="AL1039" s="411">
        <f t="shared" ref="AL1039" si="3091">AL1038</f>
        <v>0</v>
      </c>
      <c r="AM1039" s="306"/>
    </row>
    <row r="1040" spans="1:39" ht="15" hidden="1" customHeight="1" outlineLevel="1">
      <c r="A1040" s="532"/>
      <c r="B1040" s="294"/>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15" hidden="1" customHeight="1" outlineLevel="1">
      <c r="A1041" s="532">
        <v>26</v>
      </c>
      <c r="B1041" s="428" t="s">
        <v>118</v>
      </c>
      <c r="C1041" s="291" t="s">
        <v>25</v>
      </c>
      <c r="D1041" s="295"/>
      <c r="E1041" s="295"/>
      <c r="F1041" s="295"/>
      <c r="G1041" s="295"/>
      <c r="H1041" s="295"/>
      <c r="I1041" s="295"/>
      <c r="J1041" s="295"/>
      <c r="K1041" s="295"/>
      <c r="L1041" s="295"/>
      <c r="M1041" s="295"/>
      <c r="N1041" s="295">
        <v>12</v>
      </c>
      <c r="O1041" s="295"/>
      <c r="P1041" s="295"/>
      <c r="Q1041" s="295"/>
      <c r="R1041" s="295"/>
      <c r="S1041" s="295"/>
      <c r="T1041" s="295"/>
      <c r="U1041" s="295"/>
      <c r="V1041" s="295"/>
      <c r="W1041" s="295"/>
      <c r="X1041" s="295"/>
      <c r="Y1041" s="426"/>
      <c r="Z1041" s="415"/>
      <c r="AA1041" s="415"/>
      <c r="AB1041" s="415"/>
      <c r="AC1041" s="415"/>
      <c r="AD1041" s="415"/>
      <c r="AE1041" s="415"/>
      <c r="AF1041" s="415"/>
      <c r="AG1041" s="415"/>
      <c r="AH1041" s="415"/>
      <c r="AI1041" s="415"/>
      <c r="AJ1041" s="415"/>
      <c r="AK1041" s="415"/>
      <c r="AL1041" s="415"/>
      <c r="AM1041" s="296">
        <f>SUM(Y1041:AL1041)</f>
        <v>0</v>
      </c>
    </row>
    <row r="1042" spans="1:39" ht="15" hidden="1" customHeight="1" outlineLevel="1">
      <c r="A1042" s="532"/>
      <c r="B1042" s="294" t="s">
        <v>346</v>
      </c>
      <c r="C1042" s="291" t="s">
        <v>163</v>
      </c>
      <c r="D1042" s="295"/>
      <c r="E1042" s="295"/>
      <c r="F1042" s="295"/>
      <c r="G1042" s="295"/>
      <c r="H1042" s="295"/>
      <c r="I1042" s="295"/>
      <c r="J1042" s="295"/>
      <c r="K1042" s="295"/>
      <c r="L1042" s="295"/>
      <c r="M1042" s="295"/>
      <c r="N1042" s="295">
        <f>N1041</f>
        <v>12</v>
      </c>
      <c r="O1042" s="295"/>
      <c r="P1042" s="295"/>
      <c r="Q1042" s="295"/>
      <c r="R1042" s="295"/>
      <c r="S1042" s="295"/>
      <c r="T1042" s="295"/>
      <c r="U1042" s="295"/>
      <c r="V1042" s="295"/>
      <c r="W1042" s="295"/>
      <c r="X1042" s="295"/>
      <c r="Y1042" s="411">
        <f>Y1041</f>
        <v>0</v>
      </c>
      <c r="Z1042" s="411">
        <f t="shared" ref="Z1042" si="3092">Z1041</f>
        <v>0</v>
      </c>
      <c r="AA1042" s="411">
        <f t="shared" ref="AA1042" si="3093">AA1041</f>
        <v>0</v>
      </c>
      <c r="AB1042" s="411">
        <f t="shared" ref="AB1042" si="3094">AB1041</f>
        <v>0</v>
      </c>
      <c r="AC1042" s="411">
        <f t="shared" ref="AC1042" si="3095">AC1041</f>
        <v>0</v>
      </c>
      <c r="AD1042" s="411">
        <f t="shared" ref="AD1042" si="3096">AD1041</f>
        <v>0</v>
      </c>
      <c r="AE1042" s="411">
        <f t="shared" ref="AE1042" si="3097">AE1041</f>
        <v>0</v>
      </c>
      <c r="AF1042" s="411">
        <f t="shared" ref="AF1042" si="3098">AF1041</f>
        <v>0</v>
      </c>
      <c r="AG1042" s="411">
        <f t="shared" ref="AG1042" si="3099">AG1041</f>
        <v>0</v>
      </c>
      <c r="AH1042" s="411">
        <f t="shared" ref="AH1042" si="3100">AH1041</f>
        <v>0</v>
      </c>
      <c r="AI1042" s="411">
        <f t="shared" ref="AI1042" si="3101">AI1041</f>
        <v>0</v>
      </c>
      <c r="AJ1042" s="411">
        <f t="shared" ref="AJ1042" si="3102">AJ1041</f>
        <v>0</v>
      </c>
      <c r="AK1042" s="411">
        <f t="shared" ref="AK1042" si="3103">AK1041</f>
        <v>0</v>
      </c>
      <c r="AL1042" s="411">
        <f t="shared" ref="AL1042" si="3104">AL1041</f>
        <v>0</v>
      </c>
      <c r="AM1042" s="306"/>
    </row>
    <row r="1043" spans="1:39" ht="15" hidden="1" customHeight="1" outlineLevel="1">
      <c r="A1043" s="532"/>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hidden="1" customHeight="1" outlineLevel="1">
      <c r="A1044" s="532">
        <v>27</v>
      </c>
      <c r="B1044" s="428" t="s">
        <v>119</v>
      </c>
      <c r="C1044" s="291" t="s">
        <v>25</v>
      </c>
      <c r="D1044" s="295"/>
      <c r="E1044" s="295"/>
      <c r="F1044" s="295"/>
      <c r="G1044" s="295"/>
      <c r="H1044" s="295"/>
      <c r="I1044" s="295"/>
      <c r="J1044" s="295"/>
      <c r="K1044" s="295"/>
      <c r="L1044" s="295"/>
      <c r="M1044" s="295"/>
      <c r="N1044" s="295">
        <v>12</v>
      </c>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1">
      <c r="A1045" s="532"/>
      <c r="B1045" s="294" t="s">
        <v>346</v>
      </c>
      <c r="C1045" s="291" t="s">
        <v>163</v>
      </c>
      <c r="D1045" s="295"/>
      <c r="E1045" s="295"/>
      <c r="F1045" s="295"/>
      <c r="G1045" s="295"/>
      <c r="H1045" s="295"/>
      <c r="I1045" s="295"/>
      <c r="J1045" s="295"/>
      <c r="K1045" s="295"/>
      <c r="L1045" s="295"/>
      <c r="M1045" s="295"/>
      <c r="N1045" s="295">
        <f>N1044</f>
        <v>12</v>
      </c>
      <c r="O1045" s="295"/>
      <c r="P1045" s="295"/>
      <c r="Q1045" s="295"/>
      <c r="R1045" s="295"/>
      <c r="S1045" s="295"/>
      <c r="T1045" s="295"/>
      <c r="U1045" s="295"/>
      <c r="V1045" s="295"/>
      <c r="W1045" s="295"/>
      <c r="X1045" s="295"/>
      <c r="Y1045" s="411">
        <f>Y1044</f>
        <v>0</v>
      </c>
      <c r="Z1045" s="411">
        <f t="shared" ref="Z1045" si="3105">Z1044</f>
        <v>0</v>
      </c>
      <c r="AA1045" s="411">
        <f t="shared" ref="AA1045" si="3106">AA1044</f>
        <v>0</v>
      </c>
      <c r="AB1045" s="411">
        <f t="shared" ref="AB1045" si="3107">AB1044</f>
        <v>0</v>
      </c>
      <c r="AC1045" s="411">
        <f t="shared" ref="AC1045" si="3108">AC1044</f>
        <v>0</v>
      </c>
      <c r="AD1045" s="411">
        <f t="shared" ref="AD1045" si="3109">AD1044</f>
        <v>0</v>
      </c>
      <c r="AE1045" s="411">
        <f t="shared" ref="AE1045" si="3110">AE1044</f>
        <v>0</v>
      </c>
      <c r="AF1045" s="411">
        <f t="shared" ref="AF1045" si="3111">AF1044</f>
        <v>0</v>
      </c>
      <c r="AG1045" s="411">
        <f t="shared" ref="AG1045" si="3112">AG1044</f>
        <v>0</v>
      </c>
      <c r="AH1045" s="411">
        <f t="shared" ref="AH1045" si="3113">AH1044</f>
        <v>0</v>
      </c>
      <c r="AI1045" s="411">
        <f t="shared" ref="AI1045" si="3114">AI1044</f>
        <v>0</v>
      </c>
      <c r="AJ1045" s="411">
        <f t="shared" ref="AJ1045" si="3115">AJ1044</f>
        <v>0</v>
      </c>
      <c r="AK1045" s="411">
        <f t="shared" ref="AK1045" si="3116">AK1044</f>
        <v>0</v>
      </c>
      <c r="AL1045" s="411">
        <f t="shared" ref="AL1045" si="3117">AL1044</f>
        <v>0</v>
      </c>
      <c r="AM1045" s="306"/>
    </row>
    <row r="1046" spans="1:39" ht="15" hidden="1" customHeight="1" outlineLevel="1">
      <c r="A1046" s="532"/>
      <c r="B1046" s="294"/>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32">
        <v>28</v>
      </c>
      <c r="B1047" s="428" t="s">
        <v>120</v>
      </c>
      <c r="C1047" s="291" t="s">
        <v>25</v>
      </c>
      <c r="D1047" s="295"/>
      <c r="E1047" s="295"/>
      <c r="F1047" s="295"/>
      <c r="G1047" s="295"/>
      <c r="H1047" s="295"/>
      <c r="I1047" s="295"/>
      <c r="J1047" s="295"/>
      <c r="K1047" s="295"/>
      <c r="L1047" s="295"/>
      <c r="M1047" s="295"/>
      <c r="N1047" s="295">
        <v>12</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1">
      <c r="A1048" s="532"/>
      <c r="B1048" s="294" t="s">
        <v>346</v>
      </c>
      <c r="C1048" s="291" t="s">
        <v>163</v>
      </c>
      <c r="D1048" s="295"/>
      <c r="E1048" s="295"/>
      <c r="F1048" s="295"/>
      <c r="G1048" s="295"/>
      <c r="H1048" s="295"/>
      <c r="I1048" s="295"/>
      <c r="J1048" s="295"/>
      <c r="K1048" s="295"/>
      <c r="L1048" s="295"/>
      <c r="M1048" s="295"/>
      <c r="N1048" s="295">
        <f>N1047</f>
        <v>12</v>
      </c>
      <c r="O1048" s="295"/>
      <c r="P1048" s="295"/>
      <c r="Q1048" s="295"/>
      <c r="R1048" s="295"/>
      <c r="S1048" s="295"/>
      <c r="T1048" s="295"/>
      <c r="U1048" s="295"/>
      <c r="V1048" s="295"/>
      <c r="W1048" s="295"/>
      <c r="X1048" s="295"/>
      <c r="Y1048" s="411">
        <f>Y1047</f>
        <v>0</v>
      </c>
      <c r="Z1048" s="411">
        <f>Z1047</f>
        <v>0</v>
      </c>
      <c r="AA1048" s="411">
        <f t="shared" ref="AA1048" si="3118">AA1047</f>
        <v>0</v>
      </c>
      <c r="AB1048" s="411">
        <f t="shared" ref="AB1048" si="3119">AB1047</f>
        <v>0</v>
      </c>
      <c r="AC1048" s="411">
        <f t="shared" ref="AC1048" si="3120">AC1047</f>
        <v>0</v>
      </c>
      <c r="AD1048" s="411">
        <f t="shared" ref="AD1048" si="3121">AD1047</f>
        <v>0</v>
      </c>
      <c r="AE1048" s="411">
        <f>AE1047</f>
        <v>0</v>
      </c>
      <c r="AF1048" s="411">
        <f t="shared" ref="AF1048" si="3122">AF1047</f>
        <v>0</v>
      </c>
      <c r="AG1048" s="411">
        <f t="shared" ref="AG1048" si="3123">AG1047</f>
        <v>0</v>
      </c>
      <c r="AH1048" s="411">
        <f t="shared" ref="AH1048" si="3124">AH1047</f>
        <v>0</v>
      </c>
      <c r="AI1048" s="411">
        <f t="shared" ref="AI1048" si="3125">AI1047</f>
        <v>0</v>
      </c>
      <c r="AJ1048" s="411">
        <f t="shared" ref="AJ1048" si="3126">AJ1047</f>
        <v>0</v>
      </c>
      <c r="AK1048" s="411">
        <f t="shared" ref="AK1048" si="3127">AK1047</f>
        <v>0</v>
      </c>
      <c r="AL1048" s="411">
        <f t="shared" ref="AL1048" si="3128">AL1047</f>
        <v>0</v>
      </c>
      <c r="AM1048" s="306"/>
    </row>
    <row r="1049" spans="1:39" ht="15" hidden="1" customHeight="1" outlineLevel="1">
      <c r="A1049" s="532"/>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32">
        <v>29</v>
      </c>
      <c r="B1050" s="428" t="s">
        <v>121</v>
      </c>
      <c r="C1050" s="291" t="s">
        <v>25</v>
      </c>
      <c r="D1050" s="295"/>
      <c r="E1050" s="295"/>
      <c r="F1050" s="295"/>
      <c r="G1050" s="295"/>
      <c r="H1050" s="295"/>
      <c r="I1050" s="295"/>
      <c r="J1050" s="295"/>
      <c r="K1050" s="295"/>
      <c r="L1050" s="295"/>
      <c r="M1050" s="295"/>
      <c r="N1050" s="295">
        <v>3</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1">
      <c r="A1051" s="532"/>
      <c r="B1051" s="294" t="s">
        <v>346</v>
      </c>
      <c r="C1051" s="291" t="s">
        <v>163</v>
      </c>
      <c r="D1051" s="295"/>
      <c r="E1051" s="295"/>
      <c r="F1051" s="295"/>
      <c r="G1051" s="295"/>
      <c r="H1051" s="295"/>
      <c r="I1051" s="295"/>
      <c r="J1051" s="295"/>
      <c r="K1051" s="295"/>
      <c r="L1051" s="295"/>
      <c r="M1051" s="295"/>
      <c r="N1051" s="295">
        <f>N1050</f>
        <v>3</v>
      </c>
      <c r="O1051" s="295"/>
      <c r="P1051" s="295"/>
      <c r="Q1051" s="295"/>
      <c r="R1051" s="295"/>
      <c r="S1051" s="295"/>
      <c r="T1051" s="295"/>
      <c r="U1051" s="295"/>
      <c r="V1051" s="295"/>
      <c r="W1051" s="295"/>
      <c r="X1051" s="295"/>
      <c r="Y1051" s="411">
        <f>Y1050</f>
        <v>0</v>
      </c>
      <c r="Z1051" s="411">
        <f t="shared" ref="Z1051" si="3129">Z1050</f>
        <v>0</v>
      </c>
      <c r="AA1051" s="411">
        <f t="shared" ref="AA1051" si="3130">AA1050</f>
        <v>0</v>
      </c>
      <c r="AB1051" s="411">
        <f t="shared" ref="AB1051" si="3131">AB1050</f>
        <v>0</v>
      </c>
      <c r="AC1051" s="411">
        <f t="shared" ref="AC1051" si="3132">AC1050</f>
        <v>0</v>
      </c>
      <c r="AD1051" s="411">
        <f t="shared" ref="AD1051" si="3133">AD1050</f>
        <v>0</v>
      </c>
      <c r="AE1051" s="411">
        <f t="shared" ref="AE1051" si="3134">AE1050</f>
        <v>0</v>
      </c>
      <c r="AF1051" s="411">
        <f t="shared" ref="AF1051" si="3135">AF1050</f>
        <v>0</v>
      </c>
      <c r="AG1051" s="411">
        <f t="shared" ref="AG1051" si="3136">AG1050</f>
        <v>0</v>
      </c>
      <c r="AH1051" s="411">
        <f t="shared" ref="AH1051" si="3137">AH1050</f>
        <v>0</v>
      </c>
      <c r="AI1051" s="411">
        <f t="shared" ref="AI1051" si="3138">AI1050</f>
        <v>0</v>
      </c>
      <c r="AJ1051" s="411">
        <f t="shared" ref="AJ1051" si="3139">AJ1050</f>
        <v>0</v>
      </c>
      <c r="AK1051" s="411">
        <f t="shared" ref="AK1051" si="3140">AK1050</f>
        <v>0</v>
      </c>
      <c r="AL1051" s="411">
        <f t="shared" ref="AL1051" si="3141">AL1050</f>
        <v>0</v>
      </c>
      <c r="AM1051" s="306"/>
    </row>
    <row r="1052" spans="1:39" ht="15" hidden="1" customHeight="1" outlineLevel="1">
      <c r="A1052" s="532"/>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32">
        <v>30</v>
      </c>
      <c r="B1053" s="428" t="s">
        <v>122</v>
      </c>
      <c r="C1053" s="291" t="s">
        <v>25</v>
      </c>
      <c r="D1053" s="295"/>
      <c r="E1053" s="295"/>
      <c r="F1053" s="295"/>
      <c r="G1053" s="295"/>
      <c r="H1053" s="295"/>
      <c r="I1053" s="295"/>
      <c r="J1053" s="295"/>
      <c r="K1053" s="295"/>
      <c r="L1053" s="295"/>
      <c r="M1053" s="295"/>
      <c r="N1053" s="295">
        <v>12</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1">
      <c r="A1054" s="532"/>
      <c r="B1054" s="294" t="s">
        <v>346</v>
      </c>
      <c r="C1054" s="291" t="s">
        <v>163</v>
      </c>
      <c r="D1054" s="295"/>
      <c r="E1054" s="295"/>
      <c r="F1054" s="295"/>
      <c r="G1054" s="295"/>
      <c r="H1054" s="295"/>
      <c r="I1054" s="295"/>
      <c r="J1054" s="295"/>
      <c r="K1054" s="295"/>
      <c r="L1054" s="295"/>
      <c r="M1054" s="295"/>
      <c r="N1054" s="295">
        <f>N1053</f>
        <v>12</v>
      </c>
      <c r="O1054" s="295"/>
      <c r="P1054" s="295"/>
      <c r="Q1054" s="295"/>
      <c r="R1054" s="295"/>
      <c r="S1054" s="295"/>
      <c r="T1054" s="295"/>
      <c r="U1054" s="295"/>
      <c r="V1054" s="295"/>
      <c r="W1054" s="295"/>
      <c r="X1054" s="295"/>
      <c r="Y1054" s="411">
        <f>Y1053</f>
        <v>0</v>
      </c>
      <c r="Z1054" s="411">
        <f t="shared" ref="Z1054" si="3142">Z1053</f>
        <v>0</v>
      </c>
      <c r="AA1054" s="411">
        <f t="shared" ref="AA1054" si="3143">AA1053</f>
        <v>0</v>
      </c>
      <c r="AB1054" s="411">
        <f t="shared" ref="AB1054" si="3144">AB1053</f>
        <v>0</v>
      </c>
      <c r="AC1054" s="411">
        <f t="shared" ref="AC1054" si="3145">AC1053</f>
        <v>0</v>
      </c>
      <c r="AD1054" s="411">
        <f t="shared" ref="AD1054" si="3146">AD1053</f>
        <v>0</v>
      </c>
      <c r="AE1054" s="411">
        <f t="shared" ref="AE1054" si="3147">AE1053</f>
        <v>0</v>
      </c>
      <c r="AF1054" s="411">
        <f t="shared" ref="AF1054" si="3148">AF1053</f>
        <v>0</v>
      </c>
      <c r="AG1054" s="411">
        <f t="shared" ref="AG1054" si="3149">AG1053</f>
        <v>0</v>
      </c>
      <c r="AH1054" s="411">
        <f t="shared" ref="AH1054" si="3150">AH1053</f>
        <v>0</v>
      </c>
      <c r="AI1054" s="411">
        <f t="shared" ref="AI1054" si="3151">AI1053</f>
        <v>0</v>
      </c>
      <c r="AJ1054" s="411">
        <f t="shared" ref="AJ1054" si="3152">AJ1053</f>
        <v>0</v>
      </c>
      <c r="AK1054" s="411">
        <f t="shared" ref="AK1054" si="3153">AK1053</f>
        <v>0</v>
      </c>
      <c r="AL1054" s="411">
        <f t="shared" ref="AL1054" si="3154">AL1053</f>
        <v>0</v>
      </c>
      <c r="AM1054" s="306"/>
    </row>
    <row r="1055" spans="1:39" ht="15" hidden="1" customHeight="1" outlineLevel="1">
      <c r="A1055" s="532"/>
      <c r="B1055" s="294"/>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32">
        <v>31</v>
      </c>
      <c r="B1056" s="428" t="s">
        <v>123</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c r="AJ1056" s="415"/>
      <c r="AK1056" s="415"/>
      <c r="AL1056" s="415"/>
      <c r="AM1056" s="296">
        <f>SUM(Y1056:AL1056)</f>
        <v>0</v>
      </c>
    </row>
    <row r="1057" spans="1:39" ht="15" hidden="1" customHeight="1" outlineLevel="1">
      <c r="A1057" s="532"/>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1">
        <f>Y1056</f>
        <v>0</v>
      </c>
      <c r="Z1057" s="411">
        <f t="shared" ref="Z1057" si="3155">Z1056</f>
        <v>0</v>
      </c>
      <c r="AA1057" s="411">
        <f t="shared" ref="AA1057" si="3156">AA1056</f>
        <v>0</v>
      </c>
      <c r="AB1057" s="411">
        <f t="shared" ref="AB1057" si="3157">AB1056</f>
        <v>0</v>
      </c>
      <c r="AC1057" s="411">
        <f t="shared" ref="AC1057" si="3158">AC1056</f>
        <v>0</v>
      </c>
      <c r="AD1057" s="411">
        <f t="shared" ref="AD1057" si="3159">AD1056</f>
        <v>0</v>
      </c>
      <c r="AE1057" s="411">
        <f t="shared" ref="AE1057" si="3160">AE1056</f>
        <v>0</v>
      </c>
      <c r="AF1057" s="411">
        <f t="shared" ref="AF1057" si="3161">AF1056</f>
        <v>0</v>
      </c>
      <c r="AG1057" s="411">
        <f t="shared" ref="AG1057" si="3162">AG1056</f>
        <v>0</v>
      </c>
      <c r="AH1057" s="411">
        <f t="shared" ref="AH1057" si="3163">AH1056</f>
        <v>0</v>
      </c>
      <c r="AI1057" s="411">
        <f t="shared" ref="AI1057" si="3164">AI1056</f>
        <v>0</v>
      </c>
      <c r="AJ1057" s="411">
        <f t="shared" ref="AJ1057" si="3165">AJ1056</f>
        <v>0</v>
      </c>
      <c r="AK1057" s="411">
        <f t="shared" ref="AK1057" si="3166">AK1056</f>
        <v>0</v>
      </c>
      <c r="AL1057" s="411">
        <f t="shared" ref="AL1057" si="3167">AL1056</f>
        <v>0</v>
      </c>
      <c r="AM1057" s="306"/>
    </row>
    <row r="1058" spans="1:39" ht="15" hidden="1" customHeight="1" outlineLevel="1">
      <c r="A1058" s="532"/>
      <c r="B1058" s="428"/>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32">
        <v>32</v>
      </c>
      <c r="B1059" s="428" t="s">
        <v>124</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1">
      <c r="A1060" s="532"/>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1">
        <f>Y1059</f>
        <v>0</v>
      </c>
      <c r="Z1060" s="411">
        <f t="shared" ref="Z1060" si="3168">Z1059</f>
        <v>0</v>
      </c>
      <c r="AA1060" s="411">
        <f t="shared" ref="AA1060" si="3169">AA1059</f>
        <v>0</v>
      </c>
      <c r="AB1060" s="411">
        <f t="shared" ref="AB1060" si="3170">AB1059</f>
        <v>0</v>
      </c>
      <c r="AC1060" s="411">
        <f t="shared" ref="AC1060" si="3171">AC1059</f>
        <v>0</v>
      </c>
      <c r="AD1060" s="411">
        <f t="shared" ref="AD1060" si="3172">AD1059</f>
        <v>0</v>
      </c>
      <c r="AE1060" s="411">
        <f t="shared" ref="AE1060" si="3173">AE1059</f>
        <v>0</v>
      </c>
      <c r="AF1060" s="411">
        <f t="shared" ref="AF1060" si="3174">AF1059</f>
        <v>0</v>
      </c>
      <c r="AG1060" s="411">
        <f t="shared" ref="AG1060" si="3175">AG1059</f>
        <v>0</v>
      </c>
      <c r="AH1060" s="411">
        <f t="shared" ref="AH1060" si="3176">AH1059</f>
        <v>0</v>
      </c>
      <c r="AI1060" s="411">
        <f t="shared" ref="AI1060" si="3177">AI1059</f>
        <v>0</v>
      </c>
      <c r="AJ1060" s="411">
        <f t="shared" ref="AJ1060" si="3178">AJ1059</f>
        <v>0</v>
      </c>
      <c r="AK1060" s="411">
        <f t="shared" ref="AK1060" si="3179">AK1059</f>
        <v>0</v>
      </c>
      <c r="AL1060" s="411">
        <f t="shared" ref="AL1060" si="3180">AL1059</f>
        <v>0</v>
      </c>
      <c r="AM1060" s="306"/>
    </row>
    <row r="1061" spans="1:39" ht="15" hidden="1" customHeight="1" outlineLevel="1">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15" hidden="1" customHeight="1" outlineLevel="1">
      <c r="A1062" s="532"/>
      <c r="B1062" s="288" t="s">
        <v>500</v>
      </c>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2">
        <v>33</v>
      </c>
      <c r="B1063" s="428" t="s">
        <v>125</v>
      </c>
      <c r="C1063" s="291" t="s">
        <v>25</v>
      </c>
      <c r="D1063" s="295"/>
      <c r="E1063" s="295"/>
      <c r="F1063" s="295"/>
      <c r="G1063" s="295"/>
      <c r="H1063" s="295"/>
      <c r="I1063" s="295"/>
      <c r="J1063" s="295"/>
      <c r="K1063" s="295"/>
      <c r="L1063" s="295"/>
      <c r="M1063" s="295"/>
      <c r="N1063" s="295">
        <v>0</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2"/>
      <c r="B1064" s="294" t="s">
        <v>346</v>
      </c>
      <c r="C1064" s="291" t="s">
        <v>163</v>
      </c>
      <c r="D1064" s="295"/>
      <c r="E1064" s="295"/>
      <c r="F1064" s="295"/>
      <c r="G1064" s="295"/>
      <c r="H1064" s="295"/>
      <c r="I1064" s="295"/>
      <c r="J1064" s="295"/>
      <c r="K1064" s="295"/>
      <c r="L1064" s="295"/>
      <c r="M1064" s="295"/>
      <c r="N1064" s="295">
        <f>N1063</f>
        <v>0</v>
      </c>
      <c r="O1064" s="295"/>
      <c r="P1064" s="295"/>
      <c r="Q1064" s="295"/>
      <c r="R1064" s="295"/>
      <c r="S1064" s="295"/>
      <c r="T1064" s="295"/>
      <c r="U1064" s="295"/>
      <c r="V1064" s="295"/>
      <c r="W1064" s="295"/>
      <c r="X1064" s="295"/>
      <c r="Y1064" s="411">
        <f>Y1063</f>
        <v>0</v>
      </c>
      <c r="Z1064" s="411">
        <f t="shared" ref="Z1064" si="3181">Z1063</f>
        <v>0</v>
      </c>
      <c r="AA1064" s="411">
        <f t="shared" ref="AA1064" si="3182">AA1063</f>
        <v>0</v>
      </c>
      <c r="AB1064" s="411">
        <f t="shared" ref="AB1064" si="3183">AB1063</f>
        <v>0</v>
      </c>
      <c r="AC1064" s="411">
        <f t="shared" ref="AC1064" si="3184">AC1063</f>
        <v>0</v>
      </c>
      <c r="AD1064" s="411">
        <f t="shared" ref="AD1064" si="3185">AD1063</f>
        <v>0</v>
      </c>
      <c r="AE1064" s="411">
        <f t="shared" ref="AE1064" si="3186">AE1063</f>
        <v>0</v>
      </c>
      <c r="AF1064" s="411">
        <f t="shared" ref="AF1064" si="3187">AF1063</f>
        <v>0</v>
      </c>
      <c r="AG1064" s="411">
        <f t="shared" ref="AG1064" si="3188">AG1063</f>
        <v>0</v>
      </c>
      <c r="AH1064" s="411">
        <f t="shared" ref="AH1064" si="3189">AH1063</f>
        <v>0</v>
      </c>
      <c r="AI1064" s="411">
        <f t="shared" ref="AI1064" si="3190">AI1063</f>
        <v>0</v>
      </c>
      <c r="AJ1064" s="411">
        <f t="shared" ref="AJ1064" si="3191">AJ1063</f>
        <v>0</v>
      </c>
      <c r="AK1064" s="411">
        <f t="shared" ref="AK1064" si="3192">AK1063</f>
        <v>0</v>
      </c>
      <c r="AL1064" s="411">
        <f t="shared" ref="AL1064" si="3193">AL1063</f>
        <v>0</v>
      </c>
      <c r="AM1064" s="306"/>
    </row>
    <row r="1065" spans="1:39" ht="15" hidden="1" customHeight="1" outlineLevel="1">
      <c r="A1065" s="532"/>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2">
        <v>34</v>
      </c>
      <c r="B1066" s="428" t="s">
        <v>126</v>
      </c>
      <c r="C1066" s="291" t="s">
        <v>25</v>
      </c>
      <c r="D1066" s="295"/>
      <c r="E1066" s="295"/>
      <c r="F1066" s="295"/>
      <c r="G1066" s="295"/>
      <c r="H1066" s="295"/>
      <c r="I1066" s="295"/>
      <c r="J1066" s="295"/>
      <c r="K1066" s="295"/>
      <c r="L1066" s="295"/>
      <c r="M1066" s="295"/>
      <c r="N1066" s="295">
        <v>0</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32"/>
      <c r="B1067" s="294" t="s">
        <v>346</v>
      </c>
      <c r="C1067" s="291" t="s">
        <v>163</v>
      </c>
      <c r="D1067" s="295"/>
      <c r="E1067" s="295"/>
      <c r="F1067" s="295"/>
      <c r="G1067" s="295"/>
      <c r="H1067" s="295"/>
      <c r="I1067" s="295"/>
      <c r="J1067" s="295"/>
      <c r="K1067" s="295"/>
      <c r="L1067" s="295"/>
      <c r="M1067" s="295"/>
      <c r="N1067" s="295">
        <f>N1066</f>
        <v>0</v>
      </c>
      <c r="O1067" s="295"/>
      <c r="P1067" s="295"/>
      <c r="Q1067" s="295"/>
      <c r="R1067" s="295"/>
      <c r="S1067" s="295"/>
      <c r="T1067" s="295"/>
      <c r="U1067" s="295"/>
      <c r="V1067" s="295"/>
      <c r="W1067" s="295"/>
      <c r="X1067" s="295"/>
      <c r="Y1067" s="411">
        <f>Y1066</f>
        <v>0</v>
      </c>
      <c r="Z1067" s="411">
        <f t="shared" ref="Z1067" si="3194">Z1066</f>
        <v>0</v>
      </c>
      <c r="AA1067" s="411">
        <f t="shared" ref="AA1067" si="3195">AA1066</f>
        <v>0</v>
      </c>
      <c r="AB1067" s="411">
        <f t="shared" ref="AB1067" si="3196">AB1066</f>
        <v>0</v>
      </c>
      <c r="AC1067" s="411">
        <f t="shared" ref="AC1067" si="3197">AC1066</f>
        <v>0</v>
      </c>
      <c r="AD1067" s="411">
        <f t="shared" ref="AD1067" si="3198">AD1066</f>
        <v>0</v>
      </c>
      <c r="AE1067" s="411">
        <f t="shared" ref="AE1067" si="3199">AE1066</f>
        <v>0</v>
      </c>
      <c r="AF1067" s="411">
        <f t="shared" ref="AF1067" si="3200">AF1066</f>
        <v>0</v>
      </c>
      <c r="AG1067" s="411">
        <f t="shared" ref="AG1067" si="3201">AG1066</f>
        <v>0</v>
      </c>
      <c r="AH1067" s="411">
        <f t="shared" ref="AH1067" si="3202">AH1066</f>
        <v>0</v>
      </c>
      <c r="AI1067" s="411">
        <f t="shared" ref="AI1067" si="3203">AI1066</f>
        <v>0</v>
      </c>
      <c r="AJ1067" s="411">
        <f t="shared" ref="AJ1067" si="3204">AJ1066</f>
        <v>0</v>
      </c>
      <c r="AK1067" s="411">
        <f t="shared" ref="AK1067" si="3205">AK1066</f>
        <v>0</v>
      </c>
      <c r="AL1067" s="411">
        <f t="shared" ref="AL1067" si="3206">AL1066</f>
        <v>0</v>
      </c>
      <c r="AM1067" s="306"/>
    </row>
    <row r="1068" spans="1:39" ht="15" hidden="1" customHeight="1" outlineLevel="1">
      <c r="A1068" s="532"/>
      <c r="B1068" s="428"/>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2">
        <v>35</v>
      </c>
      <c r="B1069" s="428" t="s">
        <v>127</v>
      </c>
      <c r="C1069" s="291" t="s">
        <v>25</v>
      </c>
      <c r="D1069" s="295"/>
      <c r="E1069" s="295"/>
      <c r="F1069" s="295"/>
      <c r="G1069" s="295"/>
      <c r="H1069" s="295"/>
      <c r="I1069" s="295"/>
      <c r="J1069" s="295"/>
      <c r="K1069" s="295"/>
      <c r="L1069" s="295"/>
      <c r="M1069" s="295"/>
      <c r="N1069" s="295">
        <v>0</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32"/>
      <c r="B1070" s="294" t="s">
        <v>346</v>
      </c>
      <c r="C1070" s="291" t="s">
        <v>163</v>
      </c>
      <c r="D1070" s="295"/>
      <c r="E1070" s="295"/>
      <c r="F1070" s="295"/>
      <c r="G1070" s="295"/>
      <c r="H1070" s="295"/>
      <c r="I1070" s="295"/>
      <c r="J1070" s="295"/>
      <c r="K1070" s="295"/>
      <c r="L1070" s="295"/>
      <c r="M1070" s="295"/>
      <c r="N1070" s="295">
        <f>N1069</f>
        <v>0</v>
      </c>
      <c r="O1070" s="295"/>
      <c r="P1070" s="295"/>
      <c r="Q1070" s="295"/>
      <c r="R1070" s="295"/>
      <c r="S1070" s="295"/>
      <c r="T1070" s="295"/>
      <c r="U1070" s="295"/>
      <c r="V1070" s="295"/>
      <c r="W1070" s="295"/>
      <c r="X1070" s="295"/>
      <c r="Y1070" s="411">
        <f>Y1069</f>
        <v>0</v>
      </c>
      <c r="Z1070" s="411">
        <f t="shared" ref="Z1070" si="3207">Z1069</f>
        <v>0</v>
      </c>
      <c r="AA1070" s="411">
        <f t="shared" ref="AA1070" si="3208">AA1069</f>
        <v>0</v>
      </c>
      <c r="AB1070" s="411">
        <f t="shared" ref="AB1070" si="3209">AB1069</f>
        <v>0</v>
      </c>
      <c r="AC1070" s="411">
        <f t="shared" ref="AC1070" si="3210">AC1069</f>
        <v>0</v>
      </c>
      <c r="AD1070" s="411">
        <f t="shared" ref="AD1070" si="3211">AD1069</f>
        <v>0</v>
      </c>
      <c r="AE1070" s="411">
        <f t="shared" ref="AE1070" si="3212">AE1069</f>
        <v>0</v>
      </c>
      <c r="AF1070" s="411">
        <f t="shared" ref="AF1070" si="3213">AF1069</f>
        <v>0</v>
      </c>
      <c r="AG1070" s="411">
        <f t="shared" ref="AG1070" si="3214">AG1069</f>
        <v>0</v>
      </c>
      <c r="AH1070" s="411">
        <f t="shared" ref="AH1070" si="3215">AH1069</f>
        <v>0</v>
      </c>
      <c r="AI1070" s="411">
        <f t="shared" ref="AI1070" si="3216">AI1069</f>
        <v>0</v>
      </c>
      <c r="AJ1070" s="411">
        <f t="shared" ref="AJ1070" si="3217">AJ1069</f>
        <v>0</v>
      </c>
      <c r="AK1070" s="411">
        <f t="shared" ref="AK1070" si="3218">AK1069</f>
        <v>0</v>
      </c>
      <c r="AL1070" s="411">
        <f t="shared" ref="AL1070" si="3219">AL1069</f>
        <v>0</v>
      </c>
      <c r="AM1070" s="306"/>
    </row>
    <row r="1071" spans="1:39" ht="15" hidden="1" customHeight="1" outlineLevel="1">
      <c r="A1071" s="532"/>
      <c r="B1071" s="431"/>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32"/>
      <c r="B1072" s="288" t="s">
        <v>501</v>
      </c>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28.5" hidden="1" customHeight="1" outlineLevel="1">
      <c r="A1073" s="532">
        <v>36</v>
      </c>
      <c r="B1073" s="428" t="s">
        <v>128</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2"/>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Y1073</f>
        <v>0</v>
      </c>
      <c r="Z1074" s="411">
        <f t="shared" ref="Z1074" si="3220">Z1073</f>
        <v>0</v>
      </c>
      <c r="AA1074" s="411">
        <f t="shared" ref="AA1074" si="3221">AA1073</f>
        <v>0</v>
      </c>
      <c r="AB1074" s="411">
        <f t="shared" ref="AB1074" si="3222">AB1073</f>
        <v>0</v>
      </c>
      <c r="AC1074" s="411">
        <f t="shared" ref="AC1074" si="3223">AC1073</f>
        <v>0</v>
      </c>
      <c r="AD1074" s="411">
        <f t="shared" ref="AD1074" si="3224">AD1073</f>
        <v>0</v>
      </c>
      <c r="AE1074" s="411">
        <f t="shared" ref="AE1074" si="3225">AE1073</f>
        <v>0</v>
      </c>
      <c r="AF1074" s="411">
        <f t="shared" ref="AF1074" si="3226">AF1073</f>
        <v>0</v>
      </c>
      <c r="AG1074" s="411">
        <f t="shared" ref="AG1074" si="3227">AG1073</f>
        <v>0</v>
      </c>
      <c r="AH1074" s="411">
        <f t="shared" ref="AH1074" si="3228">AH1073</f>
        <v>0</v>
      </c>
      <c r="AI1074" s="411">
        <f t="shared" ref="AI1074" si="3229">AI1073</f>
        <v>0</v>
      </c>
      <c r="AJ1074" s="411">
        <f t="shared" ref="AJ1074" si="3230">AJ1073</f>
        <v>0</v>
      </c>
      <c r="AK1074" s="411">
        <f t="shared" ref="AK1074" si="3231">AK1073</f>
        <v>0</v>
      </c>
      <c r="AL1074" s="411">
        <f t="shared" ref="AL1074" si="3232">AL1073</f>
        <v>0</v>
      </c>
      <c r="AM1074" s="306"/>
    </row>
    <row r="1075" spans="1:39" ht="15" hidden="1" customHeight="1" outlineLevel="1">
      <c r="A1075" s="532"/>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2">
        <v>37</v>
      </c>
      <c r="B1076" s="428" t="s">
        <v>129</v>
      </c>
      <c r="C1076" s="291" t="s">
        <v>25</v>
      </c>
      <c r="D1076" s="295"/>
      <c r="E1076" s="295"/>
      <c r="F1076" s="295"/>
      <c r="G1076" s="295"/>
      <c r="H1076" s="295"/>
      <c r="I1076" s="295"/>
      <c r="J1076" s="295"/>
      <c r="K1076" s="295"/>
      <c r="L1076" s="295"/>
      <c r="M1076" s="295"/>
      <c r="N1076" s="295">
        <v>12</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2"/>
      <c r="B1077" s="294" t="s">
        <v>346</v>
      </c>
      <c r="C1077" s="291" t="s">
        <v>163</v>
      </c>
      <c r="D1077" s="295"/>
      <c r="E1077" s="295"/>
      <c r="F1077" s="295"/>
      <c r="G1077" s="295"/>
      <c r="H1077" s="295"/>
      <c r="I1077" s="295"/>
      <c r="J1077" s="295"/>
      <c r="K1077" s="295"/>
      <c r="L1077" s="295"/>
      <c r="M1077" s="295"/>
      <c r="N1077" s="295">
        <f>N1076</f>
        <v>12</v>
      </c>
      <c r="O1077" s="295"/>
      <c r="P1077" s="295"/>
      <c r="Q1077" s="295"/>
      <c r="R1077" s="295"/>
      <c r="S1077" s="295"/>
      <c r="T1077" s="295"/>
      <c r="U1077" s="295"/>
      <c r="V1077" s="295"/>
      <c r="W1077" s="295"/>
      <c r="X1077" s="295"/>
      <c r="Y1077" s="411">
        <f>Y1076</f>
        <v>0</v>
      </c>
      <c r="Z1077" s="411">
        <f t="shared" ref="Z1077" si="3233">Z1076</f>
        <v>0</v>
      </c>
      <c r="AA1077" s="411">
        <f t="shared" ref="AA1077" si="3234">AA1076</f>
        <v>0</v>
      </c>
      <c r="AB1077" s="411">
        <f t="shared" ref="AB1077" si="3235">AB1076</f>
        <v>0</v>
      </c>
      <c r="AC1077" s="411">
        <f t="shared" ref="AC1077" si="3236">AC1076</f>
        <v>0</v>
      </c>
      <c r="AD1077" s="411">
        <f t="shared" ref="AD1077" si="3237">AD1076</f>
        <v>0</v>
      </c>
      <c r="AE1077" s="411">
        <f t="shared" ref="AE1077" si="3238">AE1076</f>
        <v>0</v>
      </c>
      <c r="AF1077" s="411">
        <f t="shared" ref="AF1077" si="3239">AF1076</f>
        <v>0</v>
      </c>
      <c r="AG1077" s="411">
        <f t="shared" ref="AG1077" si="3240">AG1076</f>
        <v>0</v>
      </c>
      <c r="AH1077" s="411">
        <f t="shared" ref="AH1077" si="3241">AH1076</f>
        <v>0</v>
      </c>
      <c r="AI1077" s="411">
        <f t="shared" ref="AI1077" si="3242">AI1076</f>
        <v>0</v>
      </c>
      <c r="AJ1077" s="411">
        <f t="shared" ref="AJ1077" si="3243">AJ1076</f>
        <v>0</v>
      </c>
      <c r="AK1077" s="411">
        <f t="shared" ref="AK1077" si="3244">AK1076</f>
        <v>0</v>
      </c>
      <c r="AL1077" s="411">
        <f t="shared" ref="AL1077" si="3245">AL1076</f>
        <v>0</v>
      </c>
      <c r="AM1077" s="306"/>
    </row>
    <row r="1078" spans="1:39" ht="15" hidden="1" customHeight="1" outlineLevel="1">
      <c r="A1078" s="532"/>
      <c r="B1078" s="428"/>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2">
        <v>38</v>
      </c>
      <c r="B1079" s="428" t="s">
        <v>130</v>
      </c>
      <c r="C1079" s="291" t="s">
        <v>25</v>
      </c>
      <c r="D1079" s="295"/>
      <c r="E1079" s="295"/>
      <c r="F1079" s="295"/>
      <c r="G1079" s="295"/>
      <c r="H1079" s="295"/>
      <c r="I1079" s="295"/>
      <c r="J1079" s="295"/>
      <c r="K1079" s="295"/>
      <c r="L1079" s="295"/>
      <c r="M1079" s="295"/>
      <c r="N1079" s="295">
        <v>12</v>
      </c>
      <c r="O1079" s="295"/>
      <c r="P1079" s="295"/>
      <c r="Q1079" s="295"/>
      <c r="R1079" s="295"/>
      <c r="S1079" s="295"/>
      <c r="T1079" s="295"/>
      <c r="U1079" s="295"/>
      <c r="V1079" s="295"/>
      <c r="W1079" s="295"/>
      <c r="X1079" s="295"/>
      <c r="Y1079" s="426"/>
      <c r="Z1079" s="415"/>
      <c r="AA1079" s="415"/>
      <c r="AB1079" s="415"/>
      <c r="AC1079" s="415"/>
      <c r="AD1079" s="415"/>
      <c r="AE1079" s="415"/>
      <c r="AF1079" s="415"/>
      <c r="AG1079" s="415"/>
      <c r="AH1079" s="415"/>
      <c r="AI1079" s="415"/>
      <c r="AJ1079" s="415"/>
      <c r="AK1079" s="415"/>
      <c r="AL1079" s="415"/>
      <c r="AM1079" s="296">
        <f>SUM(Y1079:AL1079)</f>
        <v>0</v>
      </c>
    </row>
    <row r="1080" spans="1:39" ht="15" hidden="1" customHeight="1" outlineLevel="1">
      <c r="A1080" s="532"/>
      <c r="B1080" s="294" t="s">
        <v>346</v>
      </c>
      <c r="C1080" s="291" t="s">
        <v>163</v>
      </c>
      <c r="D1080" s="295"/>
      <c r="E1080" s="295"/>
      <c r="F1080" s="295"/>
      <c r="G1080" s="295"/>
      <c r="H1080" s="295"/>
      <c r="I1080" s="295"/>
      <c r="J1080" s="295"/>
      <c r="K1080" s="295"/>
      <c r="L1080" s="295"/>
      <c r="M1080" s="295"/>
      <c r="N1080" s="295">
        <f>N1079</f>
        <v>12</v>
      </c>
      <c r="O1080" s="295"/>
      <c r="P1080" s="295"/>
      <c r="Q1080" s="295"/>
      <c r="R1080" s="295"/>
      <c r="S1080" s="295"/>
      <c r="T1080" s="295"/>
      <c r="U1080" s="295"/>
      <c r="V1080" s="295"/>
      <c r="W1080" s="295"/>
      <c r="X1080" s="295"/>
      <c r="Y1080" s="411">
        <f>Y1079</f>
        <v>0</v>
      </c>
      <c r="Z1080" s="411">
        <f t="shared" ref="Z1080" si="3246">Z1079</f>
        <v>0</v>
      </c>
      <c r="AA1080" s="411">
        <f t="shared" ref="AA1080" si="3247">AA1079</f>
        <v>0</v>
      </c>
      <c r="AB1080" s="411">
        <f t="shared" ref="AB1080" si="3248">AB1079</f>
        <v>0</v>
      </c>
      <c r="AC1080" s="411">
        <f t="shared" ref="AC1080" si="3249">AC1079</f>
        <v>0</v>
      </c>
      <c r="AD1080" s="411">
        <f t="shared" ref="AD1080" si="3250">AD1079</f>
        <v>0</v>
      </c>
      <c r="AE1080" s="411">
        <f t="shared" ref="AE1080" si="3251">AE1079</f>
        <v>0</v>
      </c>
      <c r="AF1080" s="411">
        <f t="shared" ref="AF1080" si="3252">AF1079</f>
        <v>0</v>
      </c>
      <c r="AG1080" s="411">
        <f t="shared" ref="AG1080" si="3253">AG1079</f>
        <v>0</v>
      </c>
      <c r="AH1080" s="411">
        <f t="shared" ref="AH1080" si="3254">AH1079</f>
        <v>0</v>
      </c>
      <c r="AI1080" s="411">
        <f t="shared" ref="AI1080" si="3255">AI1079</f>
        <v>0</v>
      </c>
      <c r="AJ1080" s="411">
        <f t="shared" ref="AJ1080" si="3256">AJ1079</f>
        <v>0</v>
      </c>
      <c r="AK1080" s="411">
        <f t="shared" ref="AK1080" si="3257">AK1079</f>
        <v>0</v>
      </c>
      <c r="AL1080" s="411">
        <f t="shared" ref="AL1080" si="3258">AL1079</f>
        <v>0</v>
      </c>
      <c r="AM1080" s="306"/>
    </row>
    <row r="1081" spans="1:39" ht="15" hidden="1" customHeight="1" outlineLevel="1">
      <c r="A1081" s="532"/>
      <c r="B1081" s="428"/>
      <c r="C1081" s="291"/>
      <c r="D1081" s="291"/>
      <c r="E1081" s="291"/>
      <c r="F1081" s="291"/>
      <c r="G1081" s="291"/>
      <c r="H1081" s="291"/>
      <c r="I1081" s="291"/>
      <c r="J1081" s="291"/>
      <c r="K1081" s="291"/>
      <c r="L1081" s="291"/>
      <c r="M1081" s="291"/>
      <c r="N1081" s="291"/>
      <c r="O1081" s="291"/>
      <c r="P1081" s="291"/>
      <c r="Q1081" s="291"/>
      <c r="R1081" s="291"/>
      <c r="S1081" s="291"/>
      <c r="T1081" s="291"/>
      <c r="U1081" s="291"/>
      <c r="V1081" s="291"/>
      <c r="W1081" s="291"/>
      <c r="X1081" s="291"/>
      <c r="Y1081" s="412"/>
      <c r="Z1081" s="425"/>
      <c r="AA1081" s="425"/>
      <c r="AB1081" s="425"/>
      <c r="AC1081" s="425"/>
      <c r="AD1081" s="425"/>
      <c r="AE1081" s="425"/>
      <c r="AF1081" s="425"/>
      <c r="AG1081" s="425"/>
      <c r="AH1081" s="425"/>
      <c r="AI1081" s="425"/>
      <c r="AJ1081" s="425"/>
      <c r="AK1081" s="425"/>
      <c r="AL1081" s="425"/>
      <c r="AM1081" s="306"/>
    </row>
    <row r="1082" spans="1:39" ht="15" hidden="1" customHeight="1" outlineLevel="1">
      <c r="A1082" s="532">
        <v>39</v>
      </c>
      <c r="B1082" s="428" t="s">
        <v>131</v>
      </c>
      <c r="C1082" s="291" t="s">
        <v>25</v>
      </c>
      <c r="D1082" s="295"/>
      <c r="E1082" s="295"/>
      <c r="F1082" s="295"/>
      <c r="G1082" s="295"/>
      <c r="H1082" s="295"/>
      <c r="I1082" s="295"/>
      <c r="J1082" s="295"/>
      <c r="K1082" s="295"/>
      <c r="L1082" s="295"/>
      <c r="M1082" s="295"/>
      <c r="N1082" s="295">
        <v>12</v>
      </c>
      <c r="O1082" s="295"/>
      <c r="P1082" s="295"/>
      <c r="Q1082" s="295"/>
      <c r="R1082" s="295"/>
      <c r="S1082" s="295"/>
      <c r="T1082" s="295"/>
      <c r="U1082" s="295"/>
      <c r="V1082" s="295"/>
      <c r="W1082" s="295"/>
      <c r="X1082" s="295"/>
      <c r="Y1082" s="426"/>
      <c r="Z1082" s="415"/>
      <c r="AA1082" s="415"/>
      <c r="AB1082" s="415"/>
      <c r="AC1082" s="415"/>
      <c r="AD1082" s="415"/>
      <c r="AE1082" s="415"/>
      <c r="AF1082" s="415"/>
      <c r="AG1082" s="415"/>
      <c r="AH1082" s="415"/>
      <c r="AI1082" s="415"/>
      <c r="AJ1082" s="415"/>
      <c r="AK1082" s="415"/>
      <c r="AL1082" s="415"/>
      <c r="AM1082" s="296">
        <f>SUM(Y1082:AL1082)</f>
        <v>0</v>
      </c>
    </row>
    <row r="1083" spans="1:39" ht="15" hidden="1" customHeight="1" outlineLevel="1">
      <c r="A1083" s="532"/>
      <c r="B1083" s="294" t="s">
        <v>346</v>
      </c>
      <c r="C1083" s="291" t="s">
        <v>163</v>
      </c>
      <c r="D1083" s="295"/>
      <c r="E1083" s="295"/>
      <c r="F1083" s="295"/>
      <c r="G1083" s="295"/>
      <c r="H1083" s="295"/>
      <c r="I1083" s="295"/>
      <c r="J1083" s="295"/>
      <c r="K1083" s="295"/>
      <c r="L1083" s="295"/>
      <c r="M1083" s="295"/>
      <c r="N1083" s="295">
        <f>N1082</f>
        <v>12</v>
      </c>
      <c r="O1083" s="295"/>
      <c r="P1083" s="295"/>
      <c r="Q1083" s="295"/>
      <c r="R1083" s="295"/>
      <c r="S1083" s="295"/>
      <c r="T1083" s="295"/>
      <c r="U1083" s="295"/>
      <c r="V1083" s="295"/>
      <c r="W1083" s="295"/>
      <c r="X1083" s="295"/>
      <c r="Y1083" s="411">
        <f>Y1082</f>
        <v>0</v>
      </c>
      <c r="Z1083" s="411">
        <f t="shared" ref="Z1083" si="3259">Z1082</f>
        <v>0</v>
      </c>
      <c r="AA1083" s="411">
        <f t="shared" ref="AA1083" si="3260">AA1082</f>
        <v>0</v>
      </c>
      <c r="AB1083" s="411">
        <f t="shared" ref="AB1083" si="3261">AB1082</f>
        <v>0</v>
      </c>
      <c r="AC1083" s="411">
        <f t="shared" ref="AC1083" si="3262">AC1082</f>
        <v>0</v>
      </c>
      <c r="AD1083" s="411">
        <f t="shared" ref="AD1083" si="3263">AD1082</f>
        <v>0</v>
      </c>
      <c r="AE1083" s="411">
        <f t="shared" ref="AE1083" si="3264">AE1082</f>
        <v>0</v>
      </c>
      <c r="AF1083" s="411">
        <f t="shared" ref="AF1083" si="3265">AF1082</f>
        <v>0</v>
      </c>
      <c r="AG1083" s="411">
        <f t="shared" ref="AG1083" si="3266">AG1082</f>
        <v>0</v>
      </c>
      <c r="AH1083" s="411">
        <f t="shared" ref="AH1083" si="3267">AH1082</f>
        <v>0</v>
      </c>
      <c r="AI1083" s="411">
        <f t="shared" ref="AI1083" si="3268">AI1082</f>
        <v>0</v>
      </c>
      <c r="AJ1083" s="411">
        <f t="shared" ref="AJ1083" si="3269">AJ1082</f>
        <v>0</v>
      </c>
      <c r="AK1083" s="411">
        <f t="shared" ref="AK1083" si="3270">AK1082</f>
        <v>0</v>
      </c>
      <c r="AL1083" s="411">
        <f t="shared" ref="AL1083" si="3271">AL1082</f>
        <v>0</v>
      </c>
      <c r="AM1083" s="306"/>
    </row>
    <row r="1084" spans="1:39" ht="15" hidden="1" customHeight="1" outlineLevel="1">
      <c r="A1084" s="532"/>
      <c r="B1084" s="428"/>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32">
        <v>40</v>
      </c>
      <c r="B1085" s="428" t="s">
        <v>132</v>
      </c>
      <c r="C1085" s="291" t="s">
        <v>25</v>
      </c>
      <c r="D1085" s="295"/>
      <c r="E1085" s="295"/>
      <c r="F1085" s="295"/>
      <c r="G1085" s="295"/>
      <c r="H1085" s="295"/>
      <c r="I1085" s="295"/>
      <c r="J1085" s="295"/>
      <c r="K1085" s="295"/>
      <c r="L1085" s="295"/>
      <c r="M1085" s="295"/>
      <c r="N1085" s="295">
        <v>12</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32"/>
      <c r="B1086" s="294" t="s">
        <v>346</v>
      </c>
      <c r="C1086" s="291" t="s">
        <v>163</v>
      </c>
      <c r="D1086" s="295"/>
      <c r="E1086" s="295"/>
      <c r="F1086" s="295"/>
      <c r="G1086" s="295"/>
      <c r="H1086" s="295"/>
      <c r="I1086" s="295"/>
      <c r="J1086" s="295"/>
      <c r="K1086" s="295"/>
      <c r="L1086" s="295"/>
      <c r="M1086" s="295"/>
      <c r="N1086" s="295">
        <f>N1085</f>
        <v>12</v>
      </c>
      <c r="O1086" s="295"/>
      <c r="P1086" s="295"/>
      <c r="Q1086" s="295"/>
      <c r="R1086" s="295"/>
      <c r="S1086" s="295"/>
      <c r="T1086" s="295"/>
      <c r="U1086" s="295"/>
      <c r="V1086" s="295"/>
      <c r="W1086" s="295"/>
      <c r="X1086" s="295"/>
      <c r="Y1086" s="411">
        <f>Y1085</f>
        <v>0</v>
      </c>
      <c r="Z1086" s="411">
        <f t="shared" ref="Z1086" si="3272">Z1085</f>
        <v>0</v>
      </c>
      <c r="AA1086" s="411">
        <f t="shared" ref="AA1086" si="3273">AA1085</f>
        <v>0</v>
      </c>
      <c r="AB1086" s="411">
        <f t="shared" ref="AB1086" si="3274">AB1085</f>
        <v>0</v>
      </c>
      <c r="AC1086" s="411">
        <f t="shared" ref="AC1086" si="3275">AC1085</f>
        <v>0</v>
      </c>
      <c r="AD1086" s="411">
        <f t="shared" ref="AD1086" si="3276">AD1085</f>
        <v>0</v>
      </c>
      <c r="AE1086" s="411">
        <f t="shared" ref="AE1086" si="3277">AE1085</f>
        <v>0</v>
      </c>
      <c r="AF1086" s="411">
        <f t="shared" ref="AF1086" si="3278">AF1085</f>
        <v>0</v>
      </c>
      <c r="AG1086" s="411">
        <f t="shared" ref="AG1086" si="3279">AG1085</f>
        <v>0</v>
      </c>
      <c r="AH1086" s="411">
        <f t="shared" ref="AH1086" si="3280">AH1085</f>
        <v>0</v>
      </c>
      <c r="AI1086" s="411">
        <f t="shared" ref="AI1086" si="3281">AI1085</f>
        <v>0</v>
      </c>
      <c r="AJ1086" s="411">
        <f t="shared" ref="AJ1086" si="3282">AJ1085</f>
        <v>0</v>
      </c>
      <c r="AK1086" s="411">
        <f t="shared" ref="AK1086" si="3283">AK1085</f>
        <v>0</v>
      </c>
      <c r="AL1086" s="411">
        <f t="shared" ref="AL1086" si="3284">AL1085</f>
        <v>0</v>
      </c>
      <c r="AM1086" s="306"/>
    </row>
    <row r="1087" spans="1:39" ht="15" hidden="1" customHeight="1" outlineLevel="1">
      <c r="A1087" s="532"/>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28.5" hidden="1" customHeight="1" outlineLevel="1">
      <c r="A1088" s="532">
        <v>41</v>
      </c>
      <c r="B1088" s="428" t="s">
        <v>133</v>
      </c>
      <c r="C1088" s="291" t="s">
        <v>25</v>
      </c>
      <c r="D1088" s="295"/>
      <c r="E1088" s="295"/>
      <c r="F1088" s="295"/>
      <c r="G1088" s="295"/>
      <c r="H1088" s="295"/>
      <c r="I1088" s="295"/>
      <c r="J1088" s="295"/>
      <c r="K1088" s="295"/>
      <c r="L1088" s="295"/>
      <c r="M1088" s="295"/>
      <c r="N1088" s="295">
        <v>12</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32"/>
      <c r="B1089" s="294" t="s">
        <v>346</v>
      </c>
      <c r="C1089" s="291" t="s">
        <v>163</v>
      </c>
      <c r="D1089" s="295"/>
      <c r="E1089" s="295"/>
      <c r="F1089" s="295"/>
      <c r="G1089" s="295"/>
      <c r="H1089" s="295"/>
      <c r="I1089" s="295"/>
      <c r="J1089" s="295"/>
      <c r="K1089" s="295"/>
      <c r="L1089" s="295"/>
      <c r="M1089" s="295"/>
      <c r="N1089" s="295">
        <f>N1088</f>
        <v>12</v>
      </c>
      <c r="O1089" s="295"/>
      <c r="P1089" s="295"/>
      <c r="Q1089" s="295"/>
      <c r="R1089" s="295"/>
      <c r="S1089" s="295"/>
      <c r="T1089" s="295"/>
      <c r="U1089" s="295"/>
      <c r="V1089" s="295"/>
      <c r="W1089" s="295"/>
      <c r="X1089" s="295"/>
      <c r="Y1089" s="411">
        <f>Y1088</f>
        <v>0</v>
      </c>
      <c r="Z1089" s="411">
        <f t="shared" ref="Z1089" si="3285">Z1088</f>
        <v>0</v>
      </c>
      <c r="AA1089" s="411">
        <f t="shared" ref="AA1089" si="3286">AA1088</f>
        <v>0</v>
      </c>
      <c r="AB1089" s="411">
        <f t="shared" ref="AB1089" si="3287">AB1088</f>
        <v>0</v>
      </c>
      <c r="AC1089" s="411">
        <f t="shared" ref="AC1089" si="3288">AC1088</f>
        <v>0</v>
      </c>
      <c r="AD1089" s="411">
        <f t="shared" ref="AD1089" si="3289">AD1088</f>
        <v>0</v>
      </c>
      <c r="AE1089" s="411">
        <f t="shared" ref="AE1089" si="3290">AE1088</f>
        <v>0</v>
      </c>
      <c r="AF1089" s="411">
        <f t="shared" ref="AF1089" si="3291">AF1088</f>
        <v>0</v>
      </c>
      <c r="AG1089" s="411">
        <f t="shared" ref="AG1089" si="3292">AG1088</f>
        <v>0</v>
      </c>
      <c r="AH1089" s="411">
        <f t="shared" ref="AH1089" si="3293">AH1088</f>
        <v>0</v>
      </c>
      <c r="AI1089" s="411">
        <f t="shared" ref="AI1089" si="3294">AI1088</f>
        <v>0</v>
      </c>
      <c r="AJ1089" s="411">
        <f t="shared" ref="AJ1089" si="3295">AJ1088</f>
        <v>0</v>
      </c>
      <c r="AK1089" s="411">
        <f t="shared" ref="AK1089" si="3296">AK1088</f>
        <v>0</v>
      </c>
      <c r="AL1089" s="411">
        <f t="shared" ref="AL1089" si="3297">AL1088</f>
        <v>0</v>
      </c>
      <c r="AM1089" s="306"/>
    </row>
    <row r="1090" spans="1:39" ht="15" hidden="1" customHeight="1" outlineLevel="1">
      <c r="A1090" s="532"/>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28.5" hidden="1" customHeight="1" outlineLevel="1">
      <c r="A1091" s="532">
        <v>42</v>
      </c>
      <c r="B1091" s="428" t="s">
        <v>134</v>
      </c>
      <c r="C1091" s="291" t="s">
        <v>25</v>
      </c>
      <c r="D1091" s="295"/>
      <c r="E1091" s="295"/>
      <c r="F1091" s="295"/>
      <c r="G1091" s="295"/>
      <c r="H1091" s="295"/>
      <c r="I1091" s="295"/>
      <c r="J1091" s="295"/>
      <c r="K1091" s="295"/>
      <c r="L1091" s="295"/>
      <c r="M1091" s="295"/>
      <c r="N1091" s="291"/>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32"/>
      <c r="B1092" s="294" t="s">
        <v>346</v>
      </c>
      <c r="C1092" s="291" t="s">
        <v>163</v>
      </c>
      <c r="D1092" s="295"/>
      <c r="E1092" s="295"/>
      <c r="F1092" s="295"/>
      <c r="G1092" s="295"/>
      <c r="H1092" s="295"/>
      <c r="I1092" s="295"/>
      <c r="J1092" s="295"/>
      <c r="K1092" s="295"/>
      <c r="L1092" s="295"/>
      <c r="M1092" s="295"/>
      <c r="N1092" s="468"/>
      <c r="O1092" s="295"/>
      <c r="P1092" s="295"/>
      <c r="Q1092" s="295"/>
      <c r="R1092" s="295"/>
      <c r="S1092" s="295"/>
      <c r="T1092" s="295"/>
      <c r="U1092" s="295"/>
      <c r="V1092" s="295"/>
      <c r="W1092" s="295"/>
      <c r="X1092" s="295"/>
      <c r="Y1092" s="411">
        <f>Y1091</f>
        <v>0</v>
      </c>
      <c r="Z1092" s="411">
        <f t="shared" ref="Z1092" si="3298">Z1091</f>
        <v>0</v>
      </c>
      <c r="AA1092" s="411">
        <f t="shared" ref="AA1092" si="3299">AA1091</f>
        <v>0</v>
      </c>
      <c r="AB1092" s="411">
        <f t="shared" ref="AB1092" si="3300">AB1091</f>
        <v>0</v>
      </c>
      <c r="AC1092" s="411">
        <f t="shared" ref="AC1092" si="3301">AC1091</f>
        <v>0</v>
      </c>
      <c r="AD1092" s="411">
        <f t="shared" ref="AD1092" si="3302">AD1091</f>
        <v>0</v>
      </c>
      <c r="AE1092" s="411">
        <f t="shared" ref="AE1092" si="3303">AE1091</f>
        <v>0</v>
      </c>
      <c r="AF1092" s="411">
        <f t="shared" ref="AF1092" si="3304">AF1091</f>
        <v>0</v>
      </c>
      <c r="AG1092" s="411">
        <f t="shared" ref="AG1092" si="3305">AG1091</f>
        <v>0</v>
      </c>
      <c r="AH1092" s="411">
        <f t="shared" ref="AH1092" si="3306">AH1091</f>
        <v>0</v>
      </c>
      <c r="AI1092" s="411">
        <f t="shared" ref="AI1092" si="3307">AI1091</f>
        <v>0</v>
      </c>
      <c r="AJ1092" s="411">
        <f t="shared" ref="AJ1092" si="3308">AJ1091</f>
        <v>0</v>
      </c>
      <c r="AK1092" s="411">
        <f t="shared" ref="AK1092" si="3309">AK1091</f>
        <v>0</v>
      </c>
      <c r="AL1092" s="411">
        <f t="shared" ref="AL1092" si="3310">AL1091</f>
        <v>0</v>
      </c>
      <c r="AM1092" s="306"/>
    </row>
    <row r="1093" spans="1:39" ht="15" hidden="1" customHeight="1" outlineLevel="1">
      <c r="A1093" s="532"/>
      <c r="B1093" s="428"/>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32">
        <v>43</v>
      </c>
      <c r="B1094" s="428" t="s">
        <v>135</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6"/>
      <c r="Z1094" s="415"/>
      <c r="AA1094" s="415"/>
      <c r="AB1094" s="415"/>
      <c r="AC1094" s="415"/>
      <c r="AD1094" s="415"/>
      <c r="AE1094" s="415"/>
      <c r="AF1094" s="415"/>
      <c r="AG1094" s="415"/>
      <c r="AH1094" s="415"/>
      <c r="AI1094" s="415"/>
      <c r="AJ1094" s="415"/>
      <c r="AK1094" s="415"/>
      <c r="AL1094" s="415"/>
      <c r="AM1094" s="296">
        <f>SUM(Y1094:AL1094)</f>
        <v>0</v>
      </c>
    </row>
    <row r="1095" spans="1:39" ht="15" hidden="1" customHeight="1" outlineLevel="1">
      <c r="A1095" s="532"/>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1">
        <f>Y1094</f>
        <v>0</v>
      </c>
      <c r="Z1095" s="411">
        <f t="shared" ref="Z1095" si="3311">Z1094</f>
        <v>0</v>
      </c>
      <c r="AA1095" s="411">
        <f t="shared" ref="AA1095" si="3312">AA1094</f>
        <v>0</v>
      </c>
      <c r="AB1095" s="411">
        <f t="shared" ref="AB1095" si="3313">AB1094</f>
        <v>0</v>
      </c>
      <c r="AC1095" s="411">
        <f t="shared" ref="AC1095" si="3314">AC1094</f>
        <v>0</v>
      </c>
      <c r="AD1095" s="411">
        <f t="shared" ref="AD1095" si="3315">AD1094</f>
        <v>0</v>
      </c>
      <c r="AE1095" s="411">
        <f t="shared" ref="AE1095" si="3316">AE1094</f>
        <v>0</v>
      </c>
      <c r="AF1095" s="411">
        <f t="shared" ref="AF1095" si="3317">AF1094</f>
        <v>0</v>
      </c>
      <c r="AG1095" s="411">
        <f t="shared" ref="AG1095" si="3318">AG1094</f>
        <v>0</v>
      </c>
      <c r="AH1095" s="411">
        <f t="shared" ref="AH1095" si="3319">AH1094</f>
        <v>0</v>
      </c>
      <c r="AI1095" s="411">
        <f t="shared" ref="AI1095" si="3320">AI1094</f>
        <v>0</v>
      </c>
      <c r="AJ1095" s="411">
        <f t="shared" ref="AJ1095" si="3321">AJ1094</f>
        <v>0</v>
      </c>
      <c r="AK1095" s="411">
        <f t="shared" ref="AK1095" si="3322">AK1094</f>
        <v>0</v>
      </c>
      <c r="AL1095" s="411">
        <f t="shared" ref="AL1095" si="3323">AL1094</f>
        <v>0</v>
      </c>
      <c r="AM1095" s="306"/>
    </row>
    <row r="1096" spans="1:39" ht="15" hidden="1" customHeight="1" outlineLevel="1">
      <c r="A1096" s="532"/>
      <c r="B1096" s="428"/>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2"/>
      <c r="Z1096" s="425"/>
      <c r="AA1096" s="425"/>
      <c r="AB1096" s="425"/>
      <c r="AC1096" s="425"/>
      <c r="AD1096" s="425"/>
      <c r="AE1096" s="425"/>
      <c r="AF1096" s="425"/>
      <c r="AG1096" s="425"/>
      <c r="AH1096" s="425"/>
      <c r="AI1096" s="425"/>
      <c r="AJ1096" s="425"/>
      <c r="AK1096" s="425"/>
      <c r="AL1096" s="425"/>
      <c r="AM1096" s="306"/>
    </row>
    <row r="1097" spans="1:39" ht="28.5" hidden="1" customHeight="1" outlineLevel="1">
      <c r="A1097" s="532">
        <v>44</v>
      </c>
      <c r="B1097" s="428" t="s">
        <v>136</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6"/>
      <c r="Z1097" s="415"/>
      <c r="AA1097" s="415"/>
      <c r="AB1097" s="415"/>
      <c r="AC1097" s="415"/>
      <c r="AD1097" s="415"/>
      <c r="AE1097" s="415"/>
      <c r="AF1097" s="415"/>
      <c r="AG1097" s="415"/>
      <c r="AH1097" s="415"/>
      <c r="AI1097" s="415"/>
      <c r="AJ1097" s="415"/>
      <c r="AK1097" s="415"/>
      <c r="AL1097" s="415"/>
      <c r="AM1097" s="296">
        <f>SUM(Y1097:AL1097)</f>
        <v>0</v>
      </c>
    </row>
    <row r="1098" spans="1:39" ht="15" hidden="1" customHeight="1" outlineLevel="1">
      <c r="A1098" s="532"/>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1">
        <f>Y1097</f>
        <v>0</v>
      </c>
      <c r="Z1098" s="411">
        <f t="shared" ref="Z1098" si="3324">Z1097</f>
        <v>0</v>
      </c>
      <c r="AA1098" s="411">
        <f t="shared" ref="AA1098" si="3325">AA1097</f>
        <v>0</v>
      </c>
      <c r="AB1098" s="411">
        <f t="shared" ref="AB1098" si="3326">AB1097</f>
        <v>0</v>
      </c>
      <c r="AC1098" s="411">
        <f t="shared" ref="AC1098" si="3327">AC1097</f>
        <v>0</v>
      </c>
      <c r="AD1098" s="411">
        <f t="shared" ref="AD1098" si="3328">AD1097</f>
        <v>0</v>
      </c>
      <c r="AE1098" s="411">
        <f t="shared" ref="AE1098" si="3329">AE1097</f>
        <v>0</v>
      </c>
      <c r="AF1098" s="411">
        <f t="shared" ref="AF1098" si="3330">AF1097</f>
        <v>0</v>
      </c>
      <c r="AG1098" s="411">
        <f t="shared" ref="AG1098" si="3331">AG1097</f>
        <v>0</v>
      </c>
      <c r="AH1098" s="411">
        <f t="shared" ref="AH1098" si="3332">AH1097</f>
        <v>0</v>
      </c>
      <c r="AI1098" s="411">
        <f t="shared" ref="AI1098" si="3333">AI1097</f>
        <v>0</v>
      </c>
      <c r="AJ1098" s="411">
        <f t="shared" ref="AJ1098" si="3334">AJ1097</f>
        <v>0</v>
      </c>
      <c r="AK1098" s="411">
        <f t="shared" ref="AK1098" si="3335">AK1097</f>
        <v>0</v>
      </c>
      <c r="AL1098" s="411">
        <f t="shared" ref="AL1098" si="3336">AL1097</f>
        <v>0</v>
      </c>
      <c r="AM1098" s="306"/>
    </row>
    <row r="1099" spans="1:39" ht="15" hidden="1" customHeight="1" outlineLevel="1">
      <c r="A1099" s="532"/>
      <c r="B1099" s="428"/>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2"/>
      <c r="Z1099" s="425"/>
      <c r="AA1099" s="425"/>
      <c r="AB1099" s="425"/>
      <c r="AC1099" s="425"/>
      <c r="AD1099" s="425"/>
      <c r="AE1099" s="425"/>
      <c r="AF1099" s="425"/>
      <c r="AG1099" s="425"/>
      <c r="AH1099" s="425"/>
      <c r="AI1099" s="425"/>
      <c r="AJ1099" s="425"/>
      <c r="AK1099" s="425"/>
      <c r="AL1099" s="425"/>
      <c r="AM1099" s="306"/>
    </row>
    <row r="1100" spans="1:39" ht="32.450000000000003" hidden="1" customHeight="1" outlineLevel="1">
      <c r="A1100" s="532">
        <v>45</v>
      </c>
      <c r="B1100" s="428" t="s">
        <v>137</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6"/>
      <c r="Z1100" s="415"/>
      <c r="AA1100" s="415"/>
      <c r="AB1100" s="415"/>
      <c r="AC1100" s="415"/>
      <c r="AD1100" s="415"/>
      <c r="AE1100" s="415"/>
      <c r="AF1100" s="415"/>
      <c r="AG1100" s="415"/>
      <c r="AH1100" s="415"/>
      <c r="AI1100" s="415"/>
      <c r="AJ1100" s="415"/>
      <c r="AK1100" s="415"/>
      <c r="AL1100" s="415"/>
      <c r="AM1100" s="296">
        <f>SUM(Y1100:AL1100)</f>
        <v>0</v>
      </c>
    </row>
    <row r="1101" spans="1:39" ht="15" hidden="1" customHeight="1" outlineLevel="1">
      <c r="A1101" s="532"/>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1">
        <f>Y1100</f>
        <v>0</v>
      </c>
      <c r="Z1101" s="411">
        <f t="shared" ref="Z1101" si="3337">Z1100</f>
        <v>0</v>
      </c>
      <c r="AA1101" s="411">
        <f t="shared" ref="AA1101" si="3338">AA1100</f>
        <v>0</v>
      </c>
      <c r="AB1101" s="411">
        <f t="shared" ref="AB1101" si="3339">AB1100</f>
        <v>0</v>
      </c>
      <c r="AC1101" s="411">
        <f t="shared" ref="AC1101" si="3340">AC1100</f>
        <v>0</v>
      </c>
      <c r="AD1101" s="411">
        <f t="shared" ref="AD1101" si="3341">AD1100</f>
        <v>0</v>
      </c>
      <c r="AE1101" s="411">
        <f t="shared" ref="AE1101" si="3342">AE1100</f>
        <v>0</v>
      </c>
      <c r="AF1101" s="411">
        <f t="shared" ref="AF1101" si="3343">AF1100</f>
        <v>0</v>
      </c>
      <c r="AG1101" s="411">
        <f t="shared" ref="AG1101" si="3344">AG1100</f>
        <v>0</v>
      </c>
      <c r="AH1101" s="411">
        <f t="shared" ref="AH1101" si="3345">AH1100</f>
        <v>0</v>
      </c>
      <c r="AI1101" s="411">
        <f t="shared" ref="AI1101" si="3346">AI1100</f>
        <v>0</v>
      </c>
      <c r="AJ1101" s="411">
        <f t="shared" ref="AJ1101" si="3347">AJ1100</f>
        <v>0</v>
      </c>
      <c r="AK1101" s="411">
        <f t="shared" ref="AK1101" si="3348">AK1100</f>
        <v>0</v>
      </c>
      <c r="AL1101" s="411">
        <f t="shared" ref="AL1101" si="3349">AL1100</f>
        <v>0</v>
      </c>
      <c r="AM1101" s="306"/>
    </row>
    <row r="1102" spans="1:39" ht="15" hidden="1" customHeight="1" outlineLevel="1">
      <c r="A1102" s="532"/>
      <c r="B1102" s="428"/>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2"/>
      <c r="Z1102" s="425"/>
      <c r="AA1102" s="425"/>
      <c r="AB1102" s="425"/>
      <c r="AC1102" s="425"/>
      <c r="AD1102" s="425"/>
      <c r="AE1102" s="425"/>
      <c r="AF1102" s="425"/>
      <c r="AG1102" s="425"/>
      <c r="AH1102" s="425"/>
      <c r="AI1102" s="425"/>
      <c r="AJ1102" s="425"/>
      <c r="AK1102" s="425"/>
      <c r="AL1102" s="425"/>
      <c r="AM1102" s="306"/>
    </row>
    <row r="1103" spans="1:39" ht="32.1" hidden="1" customHeight="1" outlineLevel="1">
      <c r="A1103" s="532">
        <v>46</v>
      </c>
      <c r="B1103" s="428" t="s">
        <v>138</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6"/>
      <c r="Z1103" s="415"/>
      <c r="AA1103" s="415"/>
      <c r="AB1103" s="415"/>
      <c r="AC1103" s="415"/>
      <c r="AD1103" s="415"/>
      <c r="AE1103" s="415"/>
      <c r="AF1103" s="415"/>
      <c r="AG1103" s="415"/>
      <c r="AH1103" s="415"/>
      <c r="AI1103" s="415"/>
      <c r="AJ1103" s="415"/>
      <c r="AK1103" s="415"/>
      <c r="AL1103" s="415"/>
      <c r="AM1103" s="296">
        <f>SUM(Y1103:AL1103)</f>
        <v>0</v>
      </c>
    </row>
    <row r="1104" spans="1:39" ht="15" hidden="1" customHeight="1" outlineLevel="1">
      <c r="A1104" s="532"/>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1">
        <f>Y1103</f>
        <v>0</v>
      </c>
      <c r="Z1104" s="411">
        <f t="shared" ref="Z1104" si="3350">Z1103</f>
        <v>0</v>
      </c>
      <c r="AA1104" s="411">
        <f t="shared" ref="AA1104" si="3351">AA1103</f>
        <v>0</v>
      </c>
      <c r="AB1104" s="411">
        <f t="shared" ref="AB1104" si="3352">AB1103</f>
        <v>0</v>
      </c>
      <c r="AC1104" s="411">
        <f t="shared" ref="AC1104" si="3353">AC1103</f>
        <v>0</v>
      </c>
      <c r="AD1104" s="411">
        <f t="shared" ref="AD1104" si="3354">AD1103</f>
        <v>0</v>
      </c>
      <c r="AE1104" s="411">
        <f t="shared" ref="AE1104" si="3355">AE1103</f>
        <v>0</v>
      </c>
      <c r="AF1104" s="411">
        <f t="shared" ref="AF1104" si="3356">AF1103</f>
        <v>0</v>
      </c>
      <c r="AG1104" s="411">
        <f t="shared" ref="AG1104" si="3357">AG1103</f>
        <v>0</v>
      </c>
      <c r="AH1104" s="411">
        <f t="shared" ref="AH1104" si="3358">AH1103</f>
        <v>0</v>
      </c>
      <c r="AI1104" s="411">
        <f t="shared" ref="AI1104" si="3359">AI1103</f>
        <v>0</v>
      </c>
      <c r="AJ1104" s="411">
        <f t="shared" ref="AJ1104" si="3360">AJ1103</f>
        <v>0</v>
      </c>
      <c r="AK1104" s="411">
        <f t="shared" ref="AK1104" si="3361">AK1103</f>
        <v>0</v>
      </c>
      <c r="AL1104" s="411">
        <f t="shared" ref="AL1104" si="3362">AL1103</f>
        <v>0</v>
      </c>
      <c r="AM1104" s="306"/>
    </row>
    <row r="1105" spans="1:39" ht="15" hidden="1" customHeight="1" outlineLevel="1">
      <c r="A1105" s="532"/>
      <c r="B1105" s="428"/>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2"/>
      <c r="Z1105" s="425"/>
      <c r="AA1105" s="425"/>
      <c r="AB1105" s="425"/>
      <c r="AC1105" s="425"/>
      <c r="AD1105" s="425"/>
      <c r="AE1105" s="425"/>
      <c r="AF1105" s="425"/>
      <c r="AG1105" s="425"/>
      <c r="AH1105" s="425"/>
      <c r="AI1105" s="425"/>
      <c r="AJ1105" s="425"/>
      <c r="AK1105" s="425"/>
      <c r="AL1105" s="425"/>
      <c r="AM1105" s="306"/>
    </row>
    <row r="1106" spans="1:39" ht="35.450000000000003" hidden="1" customHeight="1" outlineLevel="1">
      <c r="A1106" s="532">
        <v>47</v>
      </c>
      <c r="B1106" s="428" t="s">
        <v>139</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6"/>
      <c r="Z1106" s="415"/>
      <c r="AA1106" s="415"/>
      <c r="AB1106" s="415"/>
      <c r="AC1106" s="415"/>
      <c r="AD1106" s="415"/>
      <c r="AE1106" s="415"/>
      <c r="AF1106" s="415"/>
      <c r="AG1106" s="415"/>
      <c r="AH1106" s="415"/>
      <c r="AI1106" s="415"/>
      <c r="AJ1106" s="415"/>
      <c r="AK1106" s="415"/>
      <c r="AL1106" s="415"/>
      <c r="AM1106" s="296">
        <f>SUM(Y1106:AL1106)</f>
        <v>0</v>
      </c>
    </row>
    <row r="1107" spans="1:39" ht="15" hidden="1" customHeight="1" outlineLevel="1">
      <c r="A1107" s="532"/>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1">
        <f>Y1106</f>
        <v>0</v>
      </c>
      <c r="Z1107" s="411">
        <f t="shared" ref="Z1107" si="3363">Z1106</f>
        <v>0</v>
      </c>
      <c r="AA1107" s="411">
        <f t="shared" ref="AA1107" si="3364">AA1106</f>
        <v>0</v>
      </c>
      <c r="AB1107" s="411">
        <f t="shared" ref="AB1107" si="3365">AB1106</f>
        <v>0</v>
      </c>
      <c r="AC1107" s="411">
        <f t="shared" ref="AC1107" si="3366">AC1106</f>
        <v>0</v>
      </c>
      <c r="AD1107" s="411">
        <f t="shared" ref="AD1107" si="3367">AD1106</f>
        <v>0</v>
      </c>
      <c r="AE1107" s="411">
        <f t="shared" ref="AE1107" si="3368">AE1106</f>
        <v>0</v>
      </c>
      <c r="AF1107" s="411">
        <f t="shared" ref="AF1107" si="3369">AF1106</f>
        <v>0</v>
      </c>
      <c r="AG1107" s="411">
        <f t="shared" ref="AG1107" si="3370">AG1106</f>
        <v>0</v>
      </c>
      <c r="AH1107" s="411">
        <f t="shared" ref="AH1107" si="3371">AH1106</f>
        <v>0</v>
      </c>
      <c r="AI1107" s="411">
        <f t="shared" ref="AI1107" si="3372">AI1106</f>
        <v>0</v>
      </c>
      <c r="AJ1107" s="411">
        <f t="shared" ref="AJ1107" si="3373">AJ1106</f>
        <v>0</v>
      </c>
      <c r="AK1107" s="411">
        <f t="shared" ref="AK1107" si="3374">AK1106</f>
        <v>0</v>
      </c>
      <c r="AL1107" s="411">
        <f t="shared" ref="AL1107" si="3375">AL1106</f>
        <v>0</v>
      </c>
      <c r="AM1107" s="306"/>
    </row>
    <row r="1108" spans="1:39" ht="15" hidden="1" customHeight="1" outlineLevel="1">
      <c r="A1108" s="532"/>
      <c r="B1108" s="428"/>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2"/>
      <c r="Z1108" s="425"/>
      <c r="AA1108" s="425"/>
      <c r="AB1108" s="425"/>
      <c r="AC1108" s="425"/>
      <c r="AD1108" s="425"/>
      <c r="AE1108" s="425"/>
      <c r="AF1108" s="425"/>
      <c r="AG1108" s="425"/>
      <c r="AH1108" s="425"/>
      <c r="AI1108" s="425"/>
      <c r="AJ1108" s="425"/>
      <c r="AK1108" s="425"/>
      <c r="AL1108" s="425"/>
      <c r="AM1108" s="306"/>
    </row>
    <row r="1109" spans="1:39" ht="39.75" hidden="1" customHeight="1" outlineLevel="1">
      <c r="A1109" s="532">
        <v>48</v>
      </c>
      <c r="B1109" s="428" t="s">
        <v>140</v>
      </c>
      <c r="C1109" s="291" t="s">
        <v>25</v>
      </c>
      <c r="D1109" s="295"/>
      <c r="E1109" s="295"/>
      <c r="F1109" s="295"/>
      <c r="G1109" s="295"/>
      <c r="H1109" s="295"/>
      <c r="I1109" s="295"/>
      <c r="J1109" s="295"/>
      <c r="K1109" s="295"/>
      <c r="L1109" s="295"/>
      <c r="M1109" s="295"/>
      <c r="N1109" s="295">
        <v>12</v>
      </c>
      <c r="O1109" s="295"/>
      <c r="P1109" s="295"/>
      <c r="Q1109" s="295"/>
      <c r="R1109" s="295"/>
      <c r="S1109" s="295"/>
      <c r="T1109" s="295"/>
      <c r="U1109" s="295"/>
      <c r="V1109" s="295"/>
      <c r="W1109" s="295"/>
      <c r="X1109" s="295"/>
      <c r="Y1109" s="426"/>
      <c r="Z1109" s="415"/>
      <c r="AA1109" s="415"/>
      <c r="AB1109" s="415"/>
      <c r="AC1109" s="415"/>
      <c r="AD1109" s="415"/>
      <c r="AE1109" s="415"/>
      <c r="AF1109" s="415"/>
      <c r="AG1109" s="415"/>
      <c r="AH1109" s="415"/>
      <c r="AI1109" s="415"/>
      <c r="AJ1109" s="415"/>
      <c r="AK1109" s="415"/>
      <c r="AL1109" s="415"/>
      <c r="AM1109" s="296">
        <f>SUM(Y1109:AL1109)</f>
        <v>0</v>
      </c>
    </row>
    <row r="1110" spans="1:39" ht="15" hidden="1" customHeight="1" outlineLevel="1">
      <c r="A1110" s="532"/>
      <c r="B1110" s="294" t="s">
        <v>346</v>
      </c>
      <c r="C1110" s="291" t="s">
        <v>163</v>
      </c>
      <c r="D1110" s="295"/>
      <c r="E1110" s="295"/>
      <c r="F1110" s="295"/>
      <c r="G1110" s="295"/>
      <c r="H1110" s="295"/>
      <c r="I1110" s="295"/>
      <c r="J1110" s="295"/>
      <c r="K1110" s="295"/>
      <c r="L1110" s="295"/>
      <c r="M1110" s="295"/>
      <c r="N1110" s="295">
        <f>N1109</f>
        <v>12</v>
      </c>
      <c r="O1110" s="295"/>
      <c r="P1110" s="295"/>
      <c r="Q1110" s="295"/>
      <c r="R1110" s="295"/>
      <c r="S1110" s="295"/>
      <c r="T1110" s="295"/>
      <c r="U1110" s="295"/>
      <c r="V1110" s="295"/>
      <c r="W1110" s="295"/>
      <c r="X1110" s="295"/>
      <c r="Y1110" s="411">
        <f>Y1109</f>
        <v>0</v>
      </c>
      <c r="Z1110" s="411">
        <f t="shared" ref="Z1110" si="3376">Z1109</f>
        <v>0</v>
      </c>
      <c r="AA1110" s="411">
        <f t="shared" ref="AA1110" si="3377">AA1109</f>
        <v>0</v>
      </c>
      <c r="AB1110" s="411">
        <f t="shared" ref="AB1110" si="3378">AB1109</f>
        <v>0</v>
      </c>
      <c r="AC1110" s="411">
        <f t="shared" ref="AC1110" si="3379">AC1109</f>
        <v>0</v>
      </c>
      <c r="AD1110" s="411">
        <f t="shared" ref="AD1110" si="3380">AD1109</f>
        <v>0</v>
      </c>
      <c r="AE1110" s="411">
        <f t="shared" ref="AE1110" si="3381">AE1109</f>
        <v>0</v>
      </c>
      <c r="AF1110" s="411">
        <f t="shared" ref="AF1110" si="3382">AF1109</f>
        <v>0</v>
      </c>
      <c r="AG1110" s="411">
        <f t="shared" ref="AG1110" si="3383">AG1109</f>
        <v>0</v>
      </c>
      <c r="AH1110" s="411">
        <f t="shared" ref="AH1110" si="3384">AH1109</f>
        <v>0</v>
      </c>
      <c r="AI1110" s="411">
        <f t="shared" ref="AI1110" si="3385">AI1109</f>
        <v>0</v>
      </c>
      <c r="AJ1110" s="411">
        <f t="shared" ref="AJ1110" si="3386">AJ1109</f>
        <v>0</v>
      </c>
      <c r="AK1110" s="411">
        <f t="shared" ref="AK1110" si="3387">AK1109</f>
        <v>0</v>
      </c>
      <c r="AL1110" s="411">
        <f t="shared" ref="AL1110" si="3388">AL1109</f>
        <v>0</v>
      </c>
      <c r="AM1110" s="306"/>
    </row>
    <row r="1111" spans="1:39" ht="15" hidden="1" customHeight="1" outlineLevel="1">
      <c r="A1111" s="532"/>
      <c r="B1111" s="428"/>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2"/>
      <c r="Z1111" s="425"/>
      <c r="AA1111" s="425"/>
      <c r="AB1111" s="425"/>
      <c r="AC1111" s="425"/>
      <c r="AD1111" s="425"/>
      <c r="AE1111" s="425"/>
      <c r="AF1111" s="425"/>
      <c r="AG1111" s="425"/>
      <c r="AH1111" s="425"/>
      <c r="AI1111" s="425"/>
      <c r="AJ1111" s="425"/>
      <c r="AK1111" s="425"/>
      <c r="AL1111" s="425"/>
      <c r="AM1111" s="306"/>
    </row>
    <row r="1112" spans="1:39" ht="33" hidden="1" customHeight="1" outlineLevel="1">
      <c r="A1112" s="532">
        <v>49</v>
      </c>
      <c r="B1112" s="428" t="s">
        <v>141</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6"/>
      <c r="Z1112" s="415"/>
      <c r="AA1112" s="415"/>
      <c r="AB1112" s="415"/>
      <c r="AC1112" s="415"/>
      <c r="AD1112" s="415"/>
      <c r="AE1112" s="415"/>
      <c r="AF1112" s="415"/>
      <c r="AG1112" s="415"/>
      <c r="AH1112" s="415"/>
      <c r="AI1112" s="415"/>
      <c r="AJ1112" s="415"/>
      <c r="AK1112" s="415"/>
      <c r="AL1112" s="415"/>
      <c r="AM1112" s="296">
        <f>SUM(Y1112:AL1112)</f>
        <v>0</v>
      </c>
    </row>
    <row r="1113" spans="1:39" ht="15" hidden="1" customHeight="1" outlineLevel="1">
      <c r="A1113" s="532"/>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1">
        <f>Y1112</f>
        <v>0</v>
      </c>
      <c r="Z1113" s="411">
        <f t="shared" ref="Z1113" si="3389">Z1112</f>
        <v>0</v>
      </c>
      <c r="AA1113" s="411">
        <f t="shared" ref="AA1113" si="3390">AA1112</f>
        <v>0</v>
      </c>
      <c r="AB1113" s="411">
        <f t="shared" ref="AB1113" si="3391">AB1112</f>
        <v>0</v>
      </c>
      <c r="AC1113" s="411">
        <f t="shared" ref="AC1113" si="3392">AC1112</f>
        <v>0</v>
      </c>
      <c r="AD1113" s="411">
        <f t="shared" ref="AD1113" si="3393">AD1112</f>
        <v>0</v>
      </c>
      <c r="AE1113" s="411">
        <f t="shared" ref="AE1113" si="3394">AE1112</f>
        <v>0</v>
      </c>
      <c r="AF1113" s="411">
        <f t="shared" ref="AF1113" si="3395">AF1112</f>
        <v>0</v>
      </c>
      <c r="AG1113" s="411">
        <f t="shared" ref="AG1113" si="3396">AG1112</f>
        <v>0</v>
      </c>
      <c r="AH1113" s="411">
        <f t="shared" ref="AH1113" si="3397">AH1112</f>
        <v>0</v>
      </c>
      <c r="AI1113" s="411">
        <f t="shared" ref="AI1113" si="3398">AI1112</f>
        <v>0</v>
      </c>
      <c r="AJ1113" s="411">
        <f t="shared" ref="AJ1113" si="3399">AJ1112</f>
        <v>0</v>
      </c>
      <c r="AK1113" s="411">
        <f t="shared" ref="AK1113" si="3400">AK1112</f>
        <v>0</v>
      </c>
      <c r="AL1113" s="411">
        <f t="shared" ref="AL1113" si="3401">AL1112</f>
        <v>0</v>
      </c>
      <c r="AM1113" s="306"/>
    </row>
    <row r="1114" spans="1:39" ht="15" hidden="1" customHeight="1" outlineLevel="1">
      <c r="A1114" s="532"/>
      <c r="B1114" s="294"/>
      <c r="C1114" s="305"/>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301"/>
      <c r="Z1114" s="301"/>
      <c r="AA1114" s="301"/>
      <c r="AB1114" s="301"/>
      <c r="AC1114" s="301"/>
      <c r="AD1114" s="301"/>
      <c r="AE1114" s="301"/>
      <c r="AF1114" s="301"/>
      <c r="AG1114" s="301"/>
      <c r="AH1114" s="301"/>
      <c r="AI1114" s="301"/>
      <c r="AJ1114" s="301"/>
      <c r="AK1114" s="301"/>
      <c r="AL1114" s="301"/>
      <c r="AM1114" s="306"/>
    </row>
    <row r="1115" spans="1:39" ht="15.75" collapsed="1">
      <c r="B1115" s="327" t="s">
        <v>347</v>
      </c>
      <c r="C1115" s="329"/>
      <c r="D1115" s="329">
        <f>SUM(D958:D1113)</f>
        <v>0</v>
      </c>
      <c r="E1115" s="329"/>
      <c r="F1115" s="329"/>
      <c r="G1115" s="329"/>
      <c r="H1115" s="329"/>
      <c r="I1115" s="329"/>
      <c r="J1115" s="329"/>
      <c r="K1115" s="329"/>
      <c r="L1115" s="329"/>
      <c r="M1115" s="329"/>
      <c r="N1115" s="329"/>
      <c r="O1115" s="329">
        <f>SUM(O958:O1113)</f>
        <v>0</v>
      </c>
      <c r="P1115" s="329"/>
      <c r="Q1115" s="329"/>
      <c r="R1115" s="329"/>
      <c r="S1115" s="329"/>
      <c r="T1115" s="329"/>
      <c r="U1115" s="329"/>
      <c r="V1115" s="329"/>
      <c r="W1115" s="329"/>
      <c r="X1115" s="329"/>
      <c r="Y1115" s="329">
        <f>IF(Y956="kWh",SUMPRODUCT(D958:D1113,Y958:Y1113))</f>
        <v>0</v>
      </c>
      <c r="Z1115" s="329">
        <f>IF(Z956="kWh",SUMPRODUCT(D958:D1113,Z958:Z1113))</f>
        <v>0</v>
      </c>
      <c r="AA1115" s="329">
        <f>IF(AA956="kw",SUMPRODUCT(N958:N1113,O958:O1113,AA958:AA1113),SUMPRODUCT(D958:D1113,AA958:AA1113))</f>
        <v>0</v>
      </c>
      <c r="AB1115" s="329">
        <f>IF(AB956="kw",SUMPRODUCT(N958:N1113,O958:O1113,AB958:AB1113),SUMPRODUCT(D958:D1113,AB958:AB1113))</f>
        <v>0</v>
      </c>
      <c r="AC1115" s="329">
        <f>IF(AC956="kw",SUMPRODUCT(N958:N1113,O958:O1113,AC958:AC1113),SUMPRODUCT(D958:D1113,AC958:AC1113))</f>
        <v>0</v>
      </c>
      <c r="AD1115" s="329">
        <f>IF(AD956="kw",SUMPRODUCT(N958:N1113,O958:O1113,AD958:AD1113),SUMPRODUCT(D958:D1113,AD958:AD1113))</f>
        <v>0</v>
      </c>
      <c r="AE1115" s="329">
        <f>IF(AE956="kw",SUMPRODUCT(N958:N1113,O958:O1113,AE958:AE1113),SUMPRODUCT(D958:D1113,AE958:AE1113))</f>
        <v>0</v>
      </c>
      <c r="AF1115" s="329">
        <f>IF(AF956="kw",SUMPRODUCT(N958:N1113,O958:O1113,AF958:AF1113),SUMPRODUCT(D958:D1113,AF958:AF1113))</f>
        <v>0</v>
      </c>
      <c r="AG1115" s="329">
        <f>IF(AG956="kw",SUMPRODUCT(N958:N1113,O958:O1113,AG958:AG1113),SUMPRODUCT(D958:D1113,AG958:AG1113))</f>
        <v>0</v>
      </c>
      <c r="AH1115" s="329">
        <f>IF(AH956="kw",SUMPRODUCT(N958:N1113,O958:O1113,AH958:AH1113),SUMPRODUCT(D958:D1113,AH958:AH1113))</f>
        <v>0</v>
      </c>
      <c r="AI1115" s="329">
        <f>IF(AI956="kw",SUMPRODUCT(N958:N1113,O958:O1113,AI958:AI1113),SUMPRODUCT(D958:D1113,AI958:AI1113))</f>
        <v>0</v>
      </c>
      <c r="AJ1115" s="329">
        <f>IF(AJ956="kw",SUMPRODUCT(N958:N1113,O958:O1113,AJ958:AJ1113),SUMPRODUCT(D958:D1113,AJ958:AJ1113))</f>
        <v>0</v>
      </c>
      <c r="AK1115" s="329">
        <f>IF(AK956="kw",SUMPRODUCT(N958:N1113,O958:O1113,AK958:AK1113),SUMPRODUCT(D958:D1113,AK958:AK1113))</f>
        <v>0</v>
      </c>
      <c r="AL1115" s="329">
        <f>IF(AL956="kw",SUMPRODUCT(N958:N1113,O958:O1113,AL958:AL1113),SUMPRODUCT(D958:D1113,AL958:AL1113))</f>
        <v>0</v>
      </c>
      <c r="AM1115" s="330"/>
    </row>
    <row r="1116" spans="1:39" ht="15.75">
      <c r="B1116" s="391" t="s">
        <v>348</v>
      </c>
      <c r="C1116" s="392"/>
      <c r="D1116" s="392"/>
      <c r="E1116" s="392"/>
      <c r="F1116" s="392"/>
      <c r="G1116" s="392"/>
      <c r="H1116" s="392"/>
      <c r="I1116" s="392"/>
      <c r="J1116" s="392"/>
      <c r="K1116" s="392"/>
      <c r="L1116" s="392"/>
      <c r="M1116" s="392"/>
      <c r="N1116" s="392"/>
      <c r="O1116" s="392"/>
      <c r="P1116" s="392"/>
      <c r="Q1116" s="392"/>
      <c r="R1116" s="392"/>
      <c r="S1116" s="392"/>
      <c r="T1116" s="392"/>
      <c r="U1116" s="392"/>
      <c r="V1116" s="392"/>
      <c r="W1116" s="392"/>
      <c r="X1116" s="392"/>
      <c r="Y1116" s="392">
        <f>HLOOKUP(Y772,'2. LRAMVA Threshold'!$B$42:$Q$53,12,FALSE)</f>
        <v>0</v>
      </c>
      <c r="Z1116" s="392">
        <f>HLOOKUP(Z772,'2. LRAMVA Threshold'!$B$42:$Q$53,12,FALSE)</f>
        <v>0</v>
      </c>
      <c r="AA1116" s="392">
        <f>HLOOKUP(AA772,'2. LRAMVA Threshold'!$B$42:$Q$53,12,FALSE)</f>
        <v>0</v>
      </c>
      <c r="AB1116" s="392">
        <f>HLOOKUP(AB772,'2. LRAMVA Threshold'!$B$42:$Q$53,12,FALSE)</f>
        <v>0</v>
      </c>
      <c r="AC1116" s="392">
        <f>HLOOKUP(AC772,'2. LRAMVA Threshold'!$B$42:$Q$53,12,FALSE)</f>
        <v>0</v>
      </c>
      <c r="AD1116" s="392">
        <f>HLOOKUP(AD772,'2. LRAMVA Threshold'!$B$42:$Q$53,12,FALSE)</f>
        <v>0</v>
      </c>
      <c r="AE1116" s="392">
        <f>HLOOKUP(AE772,'2. LRAMVA Threshold'!$B$42:$Q$53,12,FALSE)</f>
        <v>0</v>
      </c>
      <c r="AF1116" s="392">
        <f>HLOOKUP(AF772,'2. LRAMVA Threshold'!$B$42:$Q$53,12,FALSE)</f>
        <v>0</v>
      </c>
      <c r="AG1116" s="392">
        <f>HLOOKUP(AG772,'2. LRAMVA Threshold'!$B$42:$Q$53,12,FALSE)</f>
        <v>0</v>
      </c>
      <c r="AH1116" s="392">
        <f>HLOOKUP(AH772,'2. LRAMVA Threshold'!$B$42:$Q$53,12,FALSE)</f>
        <v>0</v>
      </c>
      <c r="AI1116" s="392">
        <f>HLOOKUP(AI772,'2. LRAMVA Threshold'!$B$42:$Q$53,12,FALSE)</f>
        <v>0</v>
      </c>
      <c r="AJ1116" s="392">
        <f>HLOOKUP(AJ772,'2. LRAMVA Threshold'!$B$42:$Q$53,12,FALSE)</f>
        <v>0</v>
      </c>
      <c r="AK1116" s="392">
        <f>HLOOKUP(AK772,'2. LRAMVA Threshold'!$B$42:$Q$53,12,FALSE)</f>
        <v>0</v>
      </c>
      <c r="AL1116" s="392">
        <f>HLOOKUP(AL772,'2. LRAMVA Threshold'!$B$42:$Q$53,12,FALSE)</f>
        <v>0</v>
      </c>
      <c r="AM1116" s="442"/>
    </row>
    <row r="1117" spans="1:39">
      <c r="B1117" s="394"/>
      <c r="C1117" s="432"/>
      <c r="D1117" s="433"/>
      <c r="E1117" s="433"/>
      <c r="F1117" s="433"/>
      <c r="G1117" s="433"/>
      <c r="H1117" s="433"/>
      <c r="I1117" s="433"/>
      <c r="J1117" s="433"/>
      <c r="K1117" s="433"/>
      <c r="L1117" s="433"/>
      <c r="M1117" s="433"/>
      <c r="N1117" s="433"/>
      <c r="O1117" s="434"/>
      <c r="P1117" s="433"/>
      <c r="Q1117" s="433"/>
      <c r="R1117" s="433"/>
      <c r="S1117" s="435"/>
      <c r="T1117" s="435"/>
      <c r="U1117" s="435"/>
      <c r="V1117" s="435"/>
      <c r="W1117" s="433"/>
      <c r="X1117" s="433"/>
      <c r="Y1117" s="436"/>
      <c r="Z1117" s="436"/>
      <c r="AA1117" s="436"/>
      <c r="AB1117" s="436"/>
      <c r="AC1117" s="436"/>
      <c r="AD1117" s="436"/>
      <c r="AE1117" s="436"/>
      <c r="AF1117" s="399"/>
      <c r="AG1117" s="399"/>
      <c r="AH1117" s="399"/>
      <c r="AI1117" s="399"/>
      <c r="AJ1117" s="399"/>
      <c r="AK1117" s="399"/>
      <c r="AL1117" s="399"/>
      <c r="AM1117" s="400"/>
    </row>
    <row r="1118" spans="1:39">
      <c r="B1118" s="324" t="s">
        <v>349</v>
      </c>
      <c r="C1118" s="338"/>
      <c r="D1118" s="338"/>
      <c r="E1118" s="376"/>
      <c r="F1118" s="376"/>
      <c r="G1118" s="376"/>
      <c r="H1118" s="376"/>
      <c r="I1118" s="376"/>
      <c r="J1118" s="376"/>
      <c r="K1118" s="376"/>
      <c r="L1118" s="376"/>
      <c r="M1118" s="376"/>
      <c r="N1118" s="376"/>
      <c r="O1118" s="291"/>
      <c r="P1118" s="340"/>
      <c r="Q1118" s="340"/>
      <c r="R1118" s="340"/>
      <c r="S1118" s="339"/>
      <c r="T1118" s="339"/>
      <c r="U1118" s="339"/>
      <c r="V1118" s="339"/>
      <c r="W1118" s="340"/>
      <c r="X1118" s="340"/>
      <c r="Y1118" s="341">
        <f>HLOOKUP(Y$35,'3.  Distribution Rates'!$C$122:$P$133,12,FALSE)</f>
        <v>0</v>
      </c>
      <c r="Z1118" s="341">
        <f>HLOOKUP(Z$35,'3.  Distribution Rates'!$C$122:$P$133,12,FALSE)</f>
        <v>0</v>
      </c>
      <c r="AA1118" s="341">
        <f>HLOOKUP(AA$35,'3.  Distribution Rates'!$C$122:$P$133,12,FALSE)</f>
        <v>0</v>
      </c>
      <c r="AB1118" s="341">
        <f>HLOOKUP(AB$35,'3.  Distribution Rates'!$C$122:$P$133,12,FALSE)</f>
        <v>0</v>
      </c>
      <c r="AC1118" s="341">
        <f>HLOOKUP(AC$35,'3.  Distribution Rates'!$C$122:$P$133,12,FALSE)</f>
        <v>0</v>
      </c>
      <c r="AD1118" s="341">
        <f>HLOOKUP(AD$35,'3.  Distribution Rates'!$C$122:$P$133,12,FALSE)</f>
        <v>0</v>
      </c>
      <c r="AE1118" s="341">
        <f>HLOOKUP(AE$35,'3.  Distribution Rates'!$C$122:$P$133,12,FALSE)</f>
        <v>0</v>
      </c>
      <c r="AF1118" s="341">
        <f>HLOOKUP(AF$35,'3.  Distribution Rates'!$C$122:$P$133,12,FALSE)</f>
        <v>0</v>
      </c>
      <c r="AG1118" s="341">
        <f>HLOOKUP(AG$35,'3.  Distribution Rates'!$C$122:$P$133,12,FALSE)</f>
        <v>0</v>
      </c>
      <c r="AH1118" s="341">
        <f>HLOOKUP(AH$35,'3.  Distribution Rates'!$C$122:$P$133,12,FALSE)</f>
        <v>0</v>
      </c>
      <c r="AI1118" s="341">
        <f>HLOOKUP(AI$35,'3.  Distribution Rates'!$C$122:$P$133,12,FALSE)</f>
        <v>0</v>
      </c>
      <c r="AJ1118" s="341">
        <f>HLOOKUP(AJ$35,'3.  Distribution Rates'!$C$122:$P$133,12,FALSE)</f>
        <v>0</v>
      </c>
      <c r="AK1118" s="341">
        <f>HLOOKUP(AK$35,'3.  Distribution Rates'!$C$122:$P$133,12,FALSE)</f>
        <v>0</v>
      </c>
      <c r="AL1118" s="341">
        <f>HLOOKUP(AL$35,'3.  Distribution Rates'!$C$122:$P$133,12,FALSE)</f>
        <v>0</v>
      </c>
      <c r="AM1118" s="444"/>
    </row>
    <row r="1119" spans="1:39">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LRAM'!Y143*Y1118</f>
        <v>0</v>
      </c>
      <c r="Z1119" s="378">
        <f>'4.  2011-2014 LRAM'!Z143*Z1118</f>
        <v>0</v>
      </c>
      <c r="AA1119" s="378">
        <f>'4.  2011-2014 LRAM'!AA143*AA1118</f>
        <v>0</v>
      </c>
      <c r="AB1119" s="378">
        <f>'4.  2011-2014 LRAM'!AB143*AB1118</f>
        <v>0</v>
      </c>
      <c r="AC1119" s="378">
        <f>'4.  2011-2014 LRAM'!AC143*AC1118</f>
        <v>0</v>
      </c>
      <c r="AD1119" s="378">
        <f>'4.  2011-2014 LRAM'!AD143*AD1118</f>
        <v>0</v>
      </c>
      <c r="AE1119" s="378">
        <f>'4.  2011-2014 LRAM'!AE143*AE1118</f>
        <v>0</v>
      </c>
      <c r="AF1119" s="378">
        <f>'4.  2011-2014 LRAM'!AF143*AF1118</f>
        <v>0</v>
      </c>
      <c r="AG1119" s="378">
        <f>'4.  2011-2014 LRAM'!AG143*AG1118</f>
        <v>0</v>
      </c>
      <c r="AH1119" s="378">
        <f>'4.  2011-2014 LRAM'!AH143*AH1118</f>
        <v>0</v>
      </c>
      <c r="AI1119" s="378">
        <f>'4.  2011-2014 LRAM'!AI143*AI1118</f>
        <v>0</v>
      </c>
      <c r="AJ1119" s="378">
        <f>'4.  2011-2014 LRAM'!AJ143*AJ1118</f>
        <v>0</v>
      </c>
      <c r="AK1119" s="378">
        <f>'4.  2011-2014 LRAM'!AK143*AK1118</f>
        <v>0</v>
      </c>
      <c r="AL1119" s="378">
        <f>'4.  2011-2014 LRAM'!AL143*AL1118</f>
        <v>0</v>
      </c>
      <c r="AM1119" s="629">
        <f t="shared" ref="AM1119:AM1128" si="3402">SUM(Y1119:AL1119)</f>
        <v>0</v>
      </c>
    </row>
    <row r="1120" spans="1:39">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LRAM'!Y272*Y1118</f>
        <v>0</v>
      </c>
      <c r="Z1120" s="378">
        <f>'4.  2011-2014 LRAM'!Z272*Z1118</f>
        <v>0</v>
      </c>
      <c r="AA1120" s="378">
        <f>'4.  2011-2014 LRAM'!AA272*AA1118</f>
        <v>0</v>
      </c>
      <c r="AB1120" s="378">
        <f>'4.  2011-2014 LRAM'!AB272*AB1118</f>
        <v>0</v>
      </c>
      <c r="AC1120" s="378">
        <f>'4.  2011-2014 LRAM'!AC272*AC1118</f>
        <v>0</v>
      </c>
      <c r="AD1120" s="378">
        <f>'4.  2011-2014 LRAM'!AD272*AD1118</f>
        <v>0</v>
      </c>
      <c r="AE1120" s="378">
        <f>'4.  2011-2014 LRAM'!AE272*AE1118</f>
        <v>0</v>
      </c>
      <c r="AF1120" s="378">
        <f>'4.  2011-2014 LRAM'!AF272*AF1118</f>
        <v>0</v>
      </c>
      <c r="AG1120" s="378">
        <f>'4.  2011-2014 LRAM'!AG272*AG1118</f>
        <v>0</v>
      </c>
      <c r="AH1120" s="378">
        <f>'4.  2011-2014 LRAM'!AH272*AH1118</f>
        <v>0</v>
      </c>
      <c r="AI1120" s="378">
        <f>'4.  2011-2014 LRAM'!AI272*AI1118</f>
        <v>0</v>
      </c>
      <c r="AJ1120" s="378">
        <f>'4.  2011-2014 LRAM'!AJ272*AJ1118</f>
        <v>0</v>
      </c>
      <c r="AK1120" s="378">
        <f>'4.  2011-2014 LRAM'!AK272*AK1118</f>
        <v>0</v>
      </c>
      <c r="AL1120" s="378">
        <f>'4.  2011-2014 LRAM'!AL272*AL1118</f>
        <v>0</v>
      </c>
      <c r="AM1120" s="629">
        <f t="shared" si="3402"/>
        <v>0</v>
      </c>
    </row>
    <row r="1121" spans="2:39">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LRAM'!Y401*Y1118</f>
        <v>0</v>
      </c>
      <c r="Z1121" s="378">
        <f>'4.  2011-2014 LRAM'!Z401*Z1118</f>
        <v>0</v>
      </c>
      <c r="AA1121" s="378">
        <f>'4.  2011-2014 LRAM'!AA401*AA1118</f>
        <v>0</v>
      </c>
      <c r="AB1121" s="378">
        <f>'4.  2011-2014 LRAM'!AB401*AB1118</f>
        <v>0</v>
      </c>
      <c r="AC1121" s="378">
        <f>'4.  2011-2014 LRAM'!AC401*AC1118</f>
        <v>0</v>
      </c>
      <c r="AD1121" s="378">
        <f>'4.  2011-2014 LRAM'!AD401*AD1118</f>
        <v>0</v>
      </c>
      <c r="AE1121" s="378">
        <f>'4.  2011-2014 LRAM'!AE401*AE1118</f>
        <v>0</v>
      </c>
      <c r="AF1121" s="378">
        <f>'4.  2011-2014 LRAM'!AF401*AF1118</f>
        <v>0</v>
      </c>
      <c r="AG1121" s="378">
        <f>'4.  2011-2014 LRAM'!AG401*AG1118</f>
        <v>0</v>
      </c>
      <c r="AH1121" s="378">
        <f>'4.  2011-2014 LRAM'!AH401*AH1118</f>
        <v>0</v>
      </c>
      <c r="AI1121" s="378">
        <f>'4.  2011-2014 LRAM'!AI401*AI1118</f>
        <v>0</v>
      </c>
      <c r="AJ1121" s="378">
        <f>'4.  2011-2014 LRAM'!AJ401*AJ1118</f>
        <v>0</v>
      </c>
      <c r="AK1121" s="378">
        <f>'4.  2011-2014 LRAM'!AK401*AK1118</f>
        <v>0</v>
      </c>
      <c r="AL1121" s="378">
        <f>'4.  2011-2014 LRAM'!AL401*AL1118</f>
        <v>0</v>
      </c>
      <c r="AM1121" s="629">
        <f t="shared" si="3402"/>
        <v>0</v>
      </c>
    </row>
    <row r="1122" spans="2:39">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LRAM'!Y531*Y1118</f>
        <v>0</v>
      </c>
      <c r="Z1122" s="378">
        <f>'4.  2011-2014 LRAM'!Z531*Z1118</f>
        <v>0</v>
      </c>
      <c r="AA1122" s="378">
        <f>'4.  2011-2014 LRAM'!AA531*AA1118</f>
        <v>0</v>
      </c>
      <c r="AB1122" s="378">
        <f>'4.  2011-2014 LRAM'!AB531*AB1118</f>
        <v>0</v>
      </c>
      <c r="AC1122" s="378">
        <f>'4.  2011-2014 LRAM'!AC531*AC1118</f>
        <v>0</v>
      </c>
      <c r="AD1122" s="378">
        <f>'4.  2011-2014 LRAM'!AD531*AD1118</f>
        <v>0</v>
      </c>
      <c r="AE1122" s="378">
        <f>'4.  2011-2014 LRAM'!AE531*AE1118</f>
        <v>0</v>
      </c>
      <c r="AF1122" s="378">
        <f>'4.  2011-2014 LRAM'!AF531*AF1118</f>
        <v>0</v>
      </c>
      <c r="AG1122" s="378">
        <f>'4.  2011-2014 LRAM'!AG531*AG1118</f>
        <v>0</v>
      </c>
      <c r="AH1122" s="378">
        <f>'4.  2011-2014 LRAM'!AH531*AH1118</f>
        <v>0</v>
      </c>
      <c r="AI1122" s="378">
        <f>'4.  2011-2014 LRAM'!AI531*AI1118</f>
        <v>0</v>
      </c>
      <c r="AJ1122" s="378">
        <f>'4.  2011-2014 LRAM'!AJ531*AJ1118</f>
        <v>0</v>
      </c>
      <c r="AK1122" s="378">
        <f>'4.  2011-2014 LRAM'!AK531*AK1118</f>
        <v>0</v>
      </c>
      <c r="AL1122" s="378">
        <f>'4.  2011-2014 LRAM'!AL531*AL1118</f>
        <v>0</v>
      </c>
      <c r="AM1122" s="629">
        <f t="shared" si="3402"/>
        <v>0</v>
      </c>
    </row>
    <row r="1123" spans="2:39">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03">Y215*Y1118</f>
        <v>0</v>
      </c>
      <c r="Z1123" s="378">
        <f t="shared" si="3403"/>
        <v>0</v>
      </c>
      <c r="AA1123" s="378">
        <f t="shared" si="3403"/>
        <v>0</v>
      </c>
      <c r="AB1123" s="378">
        <f t="shared" si="3403"/>
        <v>0</v>
      </c>
      <c r="AC1123" s="378">
        <f t="shared" si="3403"/>
        <v>0</v>
      </c>
      <c r="AD1123" s="378">
        <f t="shared" si="3403"/>
        <v>0</v>
      </c>
      <c r="AE1123" s="378">
        <f t="shared" si="3403"/>
        <v>0</v>
      </c>
      <c r="AF1123" s="378">
        <f t="shared" si="3403"/>
        <v>0</v>
      </c>
      <c r="AG1123" s="378">
        <f t="shared" si="3403"/>
        <v>0</v>
      </c>
      <c r="AH1123" s="378">
        <f t="shared" si="3403"/>
        <v>0</v>
      </c>
      <c r="AI1123" s="378">
        <f t="shared" si="3403"/>
        <v>0</v>
      </c>
      <c r="AJ1123" s="378">
        <f t="shared" si="3403"/>
        <v>0</v>
      </c>
      <c r="AK1123" s="378">
        <f t="shared" si="3403"/>
        <v>0</v>
      </c>
      <c r="AL1123" s="378">
        <f t="shared" si="3403"/>
        <v>0</v>
      </c>
      <c r="AM1123" s="629">
        <f t="shared" si="3402"/>
        <v>0</v>
      </c>
    </row>
    <row r="1124" spans="2:39">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04">Y400*Y1118</f>
        <v>0</v>
      </c>
      <c r="Z1124" s="378">
        <f t="shared" si="3404"/>
        <v>0</v>
      </c>
      <c r="AA1124" s="378">
        <f t="shared" si="3404"/>
        <v>0</v>
      </c>
      <c r="AB1124" s="378">
        <f t="shared" si="3404"/>
        <v>0</v>
      </c>
      <c r="AC1124" s="378">
        <f t="shared" si="3404"/>
        <v>0</v>
      </c>
      <c r="AD1124" s="378">
        <f t="shared" si="3404"/>
        <v>0</v>
      </c>
      <c r="AE1124" s="378">
        <f t="shared" si="3404"/>
        <v>0</v>
      </c>
      <c r="AF1124" s="378">
        <f t="shared" si="3404"/>
        <v>0</v>
      </c>
      <c r="AG1124" s="378">
        <f t="shared" si="3404"/>
        <v>0</v>
      </c>
      <c r="AH1124" s="378">
        <f t="shared" si="3404"/>
        <v>0</v>
      </c>
      <c r="AI1124" s="378">
        <f t="shared" si="3404"/>
        <v>0</v>
      </c>
      <c r="AJ1124" s="378">
        <f t="shared" si="3404"/>
        <v>0</v>
      </c>
      <c r="AK1124" s="378">
        <f t="shared" si="3404"/>
        <v>0</v>
      </c>
      <c r="AL1124" s="378">
        <f t="shared" si="3404"/>
        <v>0</v>
      </c>
      <c r="AM1124" s="629">
        <f t="shared" si="3402"/>
        <v>0</v>
      </c>
    </row>
    <row r="1125" spans="2:39">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05">Y583*Y1118</f>
        <v>0</v>
      </c>
      <c r="Z1125" s="378">
        <f t="shared" si="3405"/>
        <v>0</v>
      </c>
      <c r="AA1125" s="378">
        <f t="shared" si="3405"/>
        <v>0</v>
      </c>
      <c r="AB1125" s="378">
        <f t="shared" si="3405"/>
        <v>0</v>
      </c>
      <c r="AC1125" s="378">
        <f t="shared" si="3405"/>
        <v>0</v>
      </c>
      <c r="AD1125" s="378">
        <f t="shared" si="3405"/>
        <v>0</v>
      </c>
      <c r="AE1125" s="378">
        <f t="shared" si="3405"/>
        <v>0</v>
      </c>
      <c r="AF1125" s="378">
        <f t="shared" si="3405"/>
        <v>0</v>
      </c>
      <c r="AG1125" s="378">
        <f t="shared" si="3405"/>
        <v>0</v>
      </c>
      <c r="AH1125" s="378">
        <f t="shared" si="3405"/>
        <v>0</v>
      </c>
      <c r="AI1125" s="378">
        <f t="shared" si="3405"/>
        <v>0</v>
      </c>
      <c r="AJ1125" s="378">
        <f t="shared" si="3405"/>
        <v>0</v>
      </c>
      <c r="AK1125" s="378">
        <f t="shared" si="3405"/>
        <v>0</v>
      </c>
      <c r="AL1125" s="378">
        <f t="shared" si="3405"/>
        <v>0</v>
      </c>
      <c r="AM1125" s="629">
        <f t="shared" si="3402"/>
        <v>0</v>
      </c>
    </row>
    <row r="1126" spans="2:39">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3406">Y766*Y1118</f>
        <v>0</v>
      </c>
      <c r="Z1126" s="378">
        <f t="shared" si="3406"/>
        <v>0</v>
      </c>
      <c r="AA1126" s="378">
        <f t="shared" si="3406"/>
        <v>0</v>
      </c>
      <c r="AB1126" s="378">
        <f t="shared" si="3406"/>
        <v>0</v>
      </c>
      <c r="AC1126" s="378">
        <f t="shared" si="3406"/>
        <v>0</v>
      </c>
      <c r="AD1126" s="378">
        <f t="shared" si="3406"/>
        <v>0</v>
      </c>
      <c r="AE1126" s="378">
        <f t="shared" si="3406"/>
        <v>0</v>
      </c>
      <c r="AF1126" s="378">
        <f t="shared" si="3406"/>
        <v>0</v>
      </c>
      <c r="AG1126" s="378">
        <f t="shared" si="3406"/>
        <v>0</v>
      </c>
      <c r="AH1126" s="378">
        <f t="shared" si="3406"/>
        <v>0</v>
      </c>
      <c r="AI1126" s="378">
        <f t="shared" si="3406"/>
        <v>0</v>
      </c>
      <c r="AJ1126" s="378">
        <f t="shared" si="3406"/>
        <v>0</v>
      </c>
      <c r="AK1126" s="378">
        <f t="shared" si="3406"/>
        <v>0</v>
      </c>
      <c r="AL1126" s="378">
        <f t="shared" si="3406"/>
        <v>0</v>
      </c>
      <c r="AM1126" s="629">
        <f t="shared" si="3402"/>
        <v>0</v>
      </c>
    </row>
    <row r="1127" spans="2:39">
      <c r="B1127" s="324" t="s">
        <v>361</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3407">Y949*Y1118</f>
        <v>0</v>
      </c>
      <c r="Z1127" s="378">
        <f t="shared" si="3407"/>
        <v>0</v>
      </c>
      <c r="AA1127" s="378">
        <f t="shared" si="3407"/>
        <v>0</v>
      </c>
      <c r="AB1127" s="378">
        <f t="shared" si="3407"/>
        <v>0</v>
      </c>
      <c r="AC1127" s="378">
        <f t="shared" si="3407"/>
        <v>0</v>
      </c>
      <c r="AD1127" s="378">
        <f t="shared" si="3407"/>
        <v>0</v>
      </c>
      <c r="AE1127" s="378">
        <f t="shared" si="3407"/>
        <v>0</v>
      </c>
      <c r="AF1127" s="378">
        <f t="shared" si="3407"/>
        <v>0</v>
      </c>
      <c r="AG1127" s="378">
        <f t="shared" si="3407"/>
        <v>0</v>
      </c>
      <c r="AH1127" s="378">
        <f t="shared" si="3407"/>
        <v>0</v>
      </c>
      <c r="AI1127" s="378">
        <f t="shared" si="3407"/>
        <v>0</v>
      </c>
      <c r="AJ1127" s="378">
        <f t="shared" si="3407"/>
        <v>0</v>
      </c>
      <c r="AK1127" s="378">
        <f t="shared" si="3407"/>
        <v>0</v>
      </c>
      <c r="AL1127" s="378">
        <f t="shared" si="3407"/>
        <v>0</v>
      </c>
      <c r="AM1127" s="629">
        <f t="shared" si="3402"/>
        <v>0</v>
      </c>
    </row>
    <row r="1128" spans="2:39">
      <c r="B1128" s="324" t="s">
        <v>362</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Y1115*Y1118</f>
        <v>0</v>
      </c>
      <c r="Z1128" s="378">
        <f>Z1115*Z1118</f>
        <v>0</v>
      </c>
      <c r="AA1128" s="378">
        <f t="shared" ref="AA1128:AL1128" si="3408">AA1115*AA1118</f>
        <v>0</v>
      </c>
      <c r="AB1128" s="378">
        <f t="shared" si="3408"/>
        <v>0</v>
      </c>
      <c r="AC1128" s="378">
        <f t="shared" si="3408"/>
        <v>0</v>
      </c>
      <c r="AD1128" s="378">
        <f t="shared" si="3408"/>
        <v>0</v>
      </c>
      <c r="AE1128" s="378">
        <f t="shared" si="3408"/>
        <v>0</v>
      </c>
      <c r="AF1128" s="378">
        <f t="shared" si="3408"/>
        <v>0</v>
      </c>
      <c r="AG1128" s="378">
        <f t="shared" si="3408"/>
        <v>0</v>
      </c>
      <c r="AH1128" s="378">
        <f t="shared" si="3408"/>
        <v>0</v>
      </c>
      <c r="AI1128" s="378">
        <f t="shared" si="3408"/>
        <v>0</v>
      </c>
      <c r="AJ1128" s="378">
        <f t="shared" si="3408"/>
        <v>0</v>
      </c>
      <c r="AK1128" s="378">
        <f t="shared" si="3408"/>
        <v>0</v>
      </c>
      <c r="AL1128" s="378">
        <f t="shared" si="3408"/>
        <v>0</v>
      </c>
      <c r="AM1128" s="629">
        <f t="shared" si="3402"/>
        <v>0</v>
      </c>
    </row>
    <row r="1129" spans="2:39" ht="15.75">
      <c r="B1129" s="349" t="s">
        <v>352</v>
      </c>
      <c r="C1129" s="345"/>
      <c r="D1129" s="336"/>
      <c r="E1129" s="334"/>
      <c r="F1129" s="334"/>
      <c r="G1129" s="334"/>
      <c r="H1129" s="334"/>
      <c r="I1129" s="334"/>
      <c r="J1129" s="334"/>
      <c r="K1129" s="334"/>
      <c r="L1129" s="334"/>
      <c r="M1129" s="334"/>
      <c r="N1129" s="334"/>
      <c r="O1129" s="300"/>
      <c r="P1129" s="334"/>
      <c r="Q1129" s="334"/>
      <c r="R1129" s="334"/>
      <c r="S1129" s="336"/>
      <c r="T1129" s="336"/>
      <c r="U1129" s="336"/>
      <c r="V1129" s="336"/>
      <c r="W1129" s="334"/>
      <c r="X1129" s="334"/>
      <c r="Y1129" s="346">
        <f>SUM(Y1119:Y1128)</f>
        <v>0</v>
      </c>
      <c r="Z1129" s="346">
        <f t="shared" ref="Z1129:AE1129" si="3409">SUM(Z1119:Z1128)</f>
        <v>0</v>
      </c>
      <c r="AA1129" s="346">
        <f t="shared" si="3409"/>
        <v>0</v>
      </c>
      <c r="AB1129" s="346">
        <f t="shared" si="3409"/>
        <v>0</v>
      </c>
      <c r="AC1129" s="346">
        <f t="shared" si="3409"/>
        <v>0</v>
      </c>
      <c r="AD1129" s="346">
        <f t="shared" si="3409"/>
        <v>0</v>
      </c>
      <c r="AE1129" s="346">
        <f t="shared" si="3409"/>
        <v>0</v>
      </c>
      <c r="AF1129" s="346">
        <f>SUM(AF1119:AF1128)</f>
        <v>0</v>
      </c>
      <c r="AG1129" s="346">
        <f t="shared" ref="AG1129:AL1129" si="3410">SUM(AG1119:AG1128)</f>
        <v>0</v>
      </c>
      <c r="AH1129" s="346">
        <f t="shared" si="3410"/>
        <v>0</v>
      </c>
      <c r="AI1129" s="346">
        <f t="shared" si="3410"/>
        <v>0</v>
      </c>
      <c r="AJ1129" s="346">
        <f t="shared" si="3410"/>
        <v>0</v>
      </c>
      <c r="AK1129" s="346">
        <f t="shared" si="3410"/>
        <v>0</v>
      </c>
      <c r="AL1129" s="346">
        <f t="shared" si="3410"/>
        <v>0</v>
      </c>
      <c r="AM1129" s="407">
        <f>SUM(AM1119:AM1128)</f>
        <v>0</v>
      </c>
    </row>
    <row r="1130" spans="2:39" ht="15.75">
      <c r="B1130" s="349" t="s">
        <v>351</v>
      </c>
      <c r="C1130" s="345"/>
      <c r="D1130" s="350"/>
      <c r="E1130" s="334"/>
      <c r="F1130" s="334"/>
      <c r="G1130" s="334"/>
      <c r="H1130" s="334"/>
      <c r="I1130" s="334"/>
      <c r="J1130" s="334"/>
      <c r="K1130" s="334"/>
      <c r="L1130" s="334"/>
      <c r="M1130" s="334"/>
      <c r="N1130" s="334"/>
      <c r="O1130" s="300"/>
      <c r="P1130" s="334"/>
      <c r="Q1130" s="334"/>
      <c r="R1130" s="334"/>
      <c r="S1130" s="336"/>
      <c r="T1130" s="336"/>
      <c r="U1130" s="336"/>
      <c r="V1130" s="336"/>
      <c r="W1130" s="334"/>
      <c r="X1130" s="334"/>
      <c r="Y1130" s="347">
        <f>Y1116*Y1118</f>
        <v>0</v>
      </c>
      <c r="Z1130" s="347">
        <f t="shared" ref="Z1130:AE1130" si="3411">Z1116*Z1118</f>
        <v>0</v>
      </c>
      <c r="AA1130" s="347">
        <f>AA1116*AA1118</f>
        <v>0</v>
      </c>
      <c r="AB1130" s="347">
        <f t="shared" si="3411"/>
        <v>0</v>
      </c>
      <c r="AC1130" s="347">
        <f t="shared" si="3411"/>
        <v>0</v>
      </c>
      <c r="AD1130" s="347">
        <f t="shared" si="3411"/>
        <v>0</v>
      </c>
      <c r="AE1130" s="347">
        <f t="shared" si="3411"/>
        <v>0</v>
      </c>
      <c r="AF1130" s="347">
        <f t="shared" ref="AF1130:AL1130" si="3412">AF1116*AF1118</f>
        <v>0</v>
      </c>
      <c r="AG1130" s="347">
        <f t="shared" si="3412"/>
        <v>0</v>
      </c>
      <c r="AH1130" s="347">
        <f t="shared" si="3412"/>
        <v>0</v>
      </c>
      <c r="AI1130" s="347">
        <f t="shared" si="3412"/>
        <v>0</v>
      </c>
      <c r="AJ1130" s="347">
        <f t="shared" si="3412"/>
        <v>0</v>
      </c>
      <c r="AK1130" s="347">
        <f t="shared" si="3412"/>
        <v>0</v>
      </c>
      <c r="AL1130" s="347">
        <f t="shared" si="3412"/>
        <v>0</v>
      </c>
      <c r="AM1130" s="407">
        <f>SUM(Y1130:AL1130)</f>
        <v>0</v>
      </c>
    </row>
    <row r="1131" spans="2:39" ht="15.75">
      <c r="B1131" s="349" t="s">
        <v>350</v>
      </c>
      <c r="C1131" s="345"/>
      <c r="D1131" s="350"/>
      <c r="E1131" s="334"/>
      <c r="F1131" s="334"/>
      <c r="G1131" s="334"/>
      <c r="H1131" s="334"/>
      <c r="I1131" s="334"/>
      <c r="J1131" s="334"/>
      <c r="K1131" s="334"/>
      <c r="L1131" s="334"/>
      <c r="M1131" s="334"/>
      <c r="N1131" s="334"/>
      <c r="O1131" s="300"/>
      <c r="P1131" s="334"/>
      <c r="Q1131" s="334"/>
      <c r="R1131" s="334"/>
      <c r="S1131" s="350"/>
      <c r="T1131" s="350"/>
      <c r="U1131" s="350"/>
      <c r="V1131" s="350"/>
      <c r="W1131" s="334"/>
      <c r="X1131" s="334"/>
      <c r="Y1131" s="351"/>
      <c r="Z1131" s="351"/>
      <c r="AA1131" s="351"/>
      <c r="AB1131" s="351"/>
      <c r="AC1131" s="351"/>
      <c r="AD1131" s="351"/>
      <c r="AE1131" s="351"/>
      <c r="AF1131" s="351"/>
      <c r="AG1131" s="351"/>
      <c r="AH1131" s="351"/>
      <c r="AI1131" s="351"/>
      <c r="AJ1131" s="351"/>
      <c r="AK1131" s="351"/>
      <c r="AL1131" s="351"/>
      <c r="AM1131" s="407">
        <f>AM1129-AM1130</f>
        <v>0</v>
      </c>
    </row>
    <row r="1132" spans="2:39">
      <c r="B1132" s="381"/>
      <c r="C1132" s="445"/>
      <c r="D1132" s="445"/>
      <c r="E1132" s="446"/>
      <c r="F1132" s="446"/>
      <c r="G1132" s="446"/>
      <c r="H1132" s="446"/>
      <c r="I1132" s="446"/>
      <c r="J1132" s="446"/>
      <c r="K1132" s="446"/>
      <c r="L1132" s="446"/>
      <c r="M1132" s="446"/>
      <c r="N1132" s="446"/>
      <c r="O1132" s="447"/>
      <c r="P1132" s="446"/>
      <c r="Q1132" s="446"/>
      <c r="R1132" s="446"/>
      <c r="S1132" s="445"/>
      <c r="T1132" s="448"/>
      <c r="U1132" s="445"/>
      <c r="V1132" s="445"/>
      <c r="W1132" s="446"/>
      <c r="X1132" s="446"/>
      <c r="Y1132" s="449"/>
      <c r="Z1132" s="449"/>
      <c r="AA1132" s="449"/>
      <c r="AB1132" s="449"/>
      <c r="AC1132" s="449"/>
      <c r="AD1132" s="449"/>
      <c r="AE1132" s="449"/>
      <c r="AF1132" s="449"/>
      <c r="AG1132" s="449"/>
      <c r="AH1132" s="449"/>
      <c r="AI1132" s="449"/>
      <c r="AJ1132" s="449"/>
      <c r="AK1132" s="449"/>
      <c r="AL1132" s="449"/>
      <c r="AM1132" s="386"/>
    </row>
    <row r="1133" spans="2:39" ht="19.5" customHeight="1">
      <c r="B1133" s="368" t="s">
        <v>589</v>
      </c>
      <c r="C1133" s="387"/>
      <c r="D1133" s="388"/>
      <c r="E1133" s="388"/>
      <c r="F1133" s="388"/>
      <c r="G1133" s="388"/>
      <c r="H1133" s="388"/>
      <c r="I1133" s="388"/>
      <c r="J1133" s="388"/>
      <c r="K1133" s="388"/>
      <c r="L1133" s="388"/>
      <c r="M1133" s="388"/>
      <c r="N1133" s="388"/>
      <c r="O1133" s="388"/>
      <c r="P1133" s="388"/>
      <c r="Q1133" s="388"/>
      <c r="R1133" s="388"/>
      <c r="S1133" s="371"/>
      <c r="T1133" s="372"/>
      <c r="U1133" s="388"/>
      <c r="V1133" s="388"/>
      <c r="W1133" s="388"/>
      <c r="X1133" s="388"/>
      <c r="Y1133" s="409"/>
      <c r="Z1133" s="409"/>
      <c r="AA1133" s="409"/>
      <c r="AB1133" s="409"/>
      <c r="AC1133" s="409"/>
      <c r="AD1133" s="409"/>
      <c r="AE1133" s="409"/>
      <c r="AF1133" s="409"/>
      <c r="AG1133" s="409"/>
      <c r="AH1133" s="409"/>
      <c r="AI1133" s="409"/>
      <c r="AJ1133" s="409"/>
      <c r="AK1133" s="409"/>
      <c r="AL1133" s="409"/>
      <c r="AM1133" s="389"/>
    </row>
    <row r="1135" spans="2:39">
      <c r="B1135" s="590" t="s">
        <v>525</v>
      </c>
    </row>
  </sheetData>
  <sheetProtection formatCells="0" formatColumns="0" formatRows="0" insertColumns="0" insertRows="0" insertHyperlinks="0" deleteColumns="0" deleteRows="0" sort="0" autoFilter="0" pivotTables="0"/>
  <mergeCells count="45">
    <mergeCell ref="Y954:AM954"/>
    <mergeCell ref="P588:X588"/>
    <mergeCell ref="B771:B772"/>
    <mergeCell ref="C771:C772"/>
    <mergeCell ref="E771:M771"/>
    <mergeCell ref="N771:N772"/>
    <mergeCell ref="P771:X771"/>
    <mergeCell ref="Y771:AM771"/>
    <mergeCell ref="Y588:AM588"/>
    <mergeCell ref="P954:X954"/>
    <mergeCell ref="N954:N955"/>
    <mergeCell ref="B954:B955"/>
    <mergeCell ref="C954:C955"/>
    <mergeCell ref="E954:M954"/>
    <mergeCell ref="C405:C406"/>
    <mergeCell ref="E405:M405"/>
    <mergeCell ref="N405:N406"/>
    <mergeCell ref="B588:B589"/>
    <mergeCell ref="C588:C589"/>
    <mergeCell ref="E588:M588"/>
    <mergeCell ref="N588:N589"/>
    <mergeCell ref="B405:B406"/>
    <mergeCell ref="B220:B221"/>
    <mergeCell ref="C220:C221"/>
    <mergeCell ref="E220:M220"/>
    <mergeCell ref="N220:N221"/>
    <mergeCell ref="P220:X220"/>
    <mergeCell ref="Y405:AM405"/>
    <mergeCell ref="Y220:AM220"/>
    <mergeCell ref="N34:N35"/>
    <mergeCell ref="P34:X34"/>
    <mergeCell ref="Y34:AM34"/>
    <mergeCell ref="P405:X405"/>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7" location="'5.  2015-2020 LRAM'!A1" display="Return to top"/>
    <hyperlink ref="C28" location="Table_5_e.__2019_Lost_Revenues_Work_Form" display="Table 5-e.  2019 Lost Revenues"/>
    <hyperlink ref="C29" location="Table_5_f.__2020_Lost_Revenues_Work_Form" display="Table 5-f.  2020 Lost Revenues"/>
    <hyperlink ref="D219" location="'5.  2015-2020 LRAM'!A1" display="Return to top"/>
    <hyperlink ref="D404" location="'5.  2015-2020 LRAM'!A1" display="Return to top"/>
    <hyperlink ref="D770" location="'5.  2015-2020 LRAM'!A1" display="Return to top"/>
    <hyperlink ref="D953" location="'5.  2015-2020 LRAM'!A1" display="Return to top"/>
    <hyperlink ref="B1135" location="'5.  2015-2020 LRAM'!A1" display="Return to top"/>
  </hyperlinks>
  <pageMargins left="0.70866141732283505" right="0.70866141732283505" top="0.74803149606299202" bottom="0.74803149606299202" header="0.31496062992126" footer="0.31496062992126"/>
  <pageSetup scale="43" fitToWidth="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47" zoomScale="90" zoomScaleNormal="90" workbookViewId="0">
      <selection activeCell="C53" sqref="C53"/>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31" t="s">
        <v>665</v>
      </c>
      <c r="D8" s="831"/>
      <c r="E8" s="831"/>
      <c r="F8" s="831"/>
      <c r="G8" s="831"/>
      <c r="H8" s="831"/>
      <c r="I8" s="831"/>
      <c r="J8" s="831"/>
      <c r="K8" s="831"/>
      <c r="L8" s="831"/>
      <c r="M8" s="831"/>
      <c r="N8" s="831"/>
      <c r="O8" s="831"/>
      <c r="P8" s="831"/>
      <c r="Q8" s="831"/>
      <c r="R8" s="831"/>
      <c r="S8" s="831"/>
      <c r="T8" s="105"/>
      <c r="U8" s="105"/>
      <c r="V8" s="105"/>
      <c r="W8" s="105"/>
    </row>
    <row r="9" spans="1:28" s="9" customFormat="1" ht="47.1" customHeight="1">
      <c r="B9" s="55"/>
      <c r="C9" s="793" t="s">
        <v>676</v>
      </c>
      <c r="D9" s="793"/>
      <c r="E9" s="793"/>
      <c r="F9" s="793"/>
      <c r="G9" s="793"/>
      <c r="H9" s="793"/>
      <c r="I9" s="793"/>
      <c r="J9" s="793"/>
      <c r="K9" s="793"/>
      <c r="L9" s="793"/>
      <c r="M9" s="793"/>
      <c r="N9" s="793"/>
      <c r="O9" s="793"/>
      <c r="P9" s="793"/>
      <c r="Q9" s="793"/>
      <c r="R9" s="793"/>
      <c r="S9" s="793"/>
      <c r="T9" s="105"/>
      <c r="U9" s="105"/>
      <c r="V9" s="105"/>
      <c r="W9" s="105"/>
    </row>
    <row r="10" spans="1:28" s="9" customFormat="1" ht="38.1" customHeight="1">
      <c r="B10" s="88"/>
      <c r="C10" s="814" t="s">
        <v>677</v>
      </c>
      <c r="D10" s="793"/>
      <c r="E10" s="793"/>
      <c r="F10" s="793"/>
      <c r="G10" s="793"/>
      <c r="H10" s="793"/>
      <c r="I10" s="793"/>
      <c r="J10" s="793"/>
      <c r="K10" s="793"/>
      <c r="L10" s="793"/>
      <c r="M10" s="793"/>
      <c r="N10" s="793"/>
      <c r="O10" s="793"/>
      <c r="P10" s="793"/>
      <c r="Q10" s="793"/>
      <c r="R10" s="793"/>
      <c r="S10" s="793"/>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0" t="s">
        <v>235</v>
      </c>
      <c r="C12" s="830"/>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50-4,999 kW</v>
      </c>
      <c r="L14" s="204" t="str">
        <f>'1.  LRAMVA Summary'!G52</f>
        <v>Unmetered Scattered Load</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7">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704</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705</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706</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707</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729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7.9904642427406385</v>
      </c>
      <c r="J91" s="230">
        <f>(SUM('1.  LRAMVA Summary'!E$54:E$68)+SUM('1.  LRAMVA Summary'!E$69:E$70)*(MONTH($E91)-1)/12)*$H91</f>
        <v>0.22115058625591025</v>
      </c>
      <c r="K91" s="230">
        <f>(SUM('1.  LRAMVA Summary'!F$54:F$68)+SUM('1.  LRAMVA Summary'!F$69:F$70)*(MONTH($E91)-1)/12)*$H91</f>
        <v>2.4047009141296893</v>
      </c>
      <c r="L91" s="230">
        <f>(SUM('1.  LRAMVA Summary'!G$54:G$68)+SUM('1.  LRAMVA Summary'!G$69:G$70)*(MONTH($E91)-1)/12)*$H91</f>
        <v>0</v>
      </c>
      <c r="M91" s="230">
        <f>(SUM('1.  LRAMVA Summary'!H$54:H$68)+SUM('1.  LRAMVA Summary'!H$69:H$70)*(MONTH($E91)-1)/12)*$H91</f>
        <v>0</v>
      </c>
      <c r="N91" s="230">
        <f>(SUM('1.  LRAMVA Summary'!I$54:I$68)+SUM('1.  LRAMVA Summary'!I$69:I$70)*(MONTH($E91)-1)/12)*$H91</f>
        <v>2.3666947577801873</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12.983010500906426</v>
      </c>
    </row>
    <row r="92" spans="2:23" s="9" customFormat="1" ht="14.25" customHeight="1">
      <c r="B92" s="66"/>
      <c r="E92" s="214">
        <v>42430</v>
      </c>
      <c r="F92" s="214" t="s">
        <v>183</v>
      </c>
      <c r="G92" s="215" t="s">
        <v>65</v>
      </c>
      <c r="H92" s="229">
        <f t="shared" si="34"/>
        <v>9.1666666666666665E-4</v>
      </c>
      <c r="I92" s="230">
        <f>(SUM('1.  LRAMVA Summary'!D$54:D$68)+SUM('1.  LRAMVA Summary'!D$69:D$70)*(MONTH($E92)-1)/12)*$H92</f>
        <v>15.980928485481277</v>
      </c>
      <c r="J92" s="230">
        <f>(SUM('1.  LRAMVA Summary'!E$54:E$68)+SUM('1.  LRAMVA Summary'!E$69:E$70)*(MONTH($E92)-1)/12)*$H92</f>
        <v>0.4423011725118205</v>
      </c>
      <c r="K92" s="230">
        <f>(SUM('1.  LRAMVA Summary'!F$54:F$68)+SUM('1.  LRAMVA Summary'!F$69:F$70)*(MONTH($E92)-1)/12)*$H92</f>
        <v>4.8094018282593787</v>
      </c>
      <c r="L92" s="230">
        <f>(SUM('1.  LRAMVA Summary'!G$54:G$68)+SUM('1.  LRAMVA Summary'!G$69:G$70)*(MONTH($E92)-1)/12)*$H92</f>
        <v>0</v>
      </c>
      <c r="M92" s="230">
        <f>(SUM('1.  LRAMVA Summary'!H$54:H$68)+SUM('1.  LRAMVA Summary'!H$69:H$70)*(MONTH($E92)-1)/12)*$H92</f>
        <v>0</v>
      </c>
      <c r="N92" s="230">
        <f>(SUM('1.  LRAMVA Summary'!I$54:I$68)+SUM('1.  LRAMVA Summary'!I$69:I$70)*(MONTH($E92)-1)/12)*$H92</f>
        <v>4.7333895155603747</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25.966021001812852</v>
      </c>
    </row>
    <row r="93" spans="2:23" s="8" customFormat="1">
      <c r="B93" s="239"/>
      <c r="D93" s="9"/>
      <c r="E93" s="214">
        <v>42461</v>
      </c>
      <c r="F93" s="214" t="s">
        <v>183</v>
      </c>
      <c r="G93" s="215" t="s">
        <v>66</v>
      </c>
      <c r="H93" s="229">
        <f>$C$36/12</f>
        <v>9.1666666666666665E-4</v>
      </c>
      <c r="I93" s="230">
        <f>(SUM('1.  LRAMVA Summary'!D$54:D$68)+SUM('1.  LRAMVA Summary'!D$69:D$70)*(MONTH($E93)-1)/12)*$H93</f>
        <v>23.971392728221915</v>
      </c>
      <c r="J93" s="230">
        <f>(SUM('1.  LRAMVA Summary'!E$54:E$68)+SUM('1.  LRAMVA Summary'!E$69:E$70)*(MONTH($E93)-1)/12)*$H93</f>
        <v>0.66345175876773077</v>
      </c>
      <c r="K93" s="230">
        <f>(SUM('1.  LRAMVA Summary'!F$54:F$68)+SUM('1.  LRAMVA Summary'!F$69:F$70)*(MONTH($E93)-1)/12)*$H93</f>
        <v>7.214102742389068</v>
      </c>
      <c r="L93" s="230">
        <f>(SUM('1.  LRAMVA Summary'!G$54:G$68)+SUM('1.  LRAMVA Summary'!G$69:G$70)*(MONTH($E93)-1)/12)*$H93</f>
        <v>0</v>
      </c>
      <c r="M93" s="230">
        <f>(SUM('1.  LRAMVA Summary'!H$54:H$68)+SUM('1.  LRAMVA Summary'!H$69:H$70)*(MONTH($E93)-1)/12)*$H93</f>
        <v>0</v>
      </c>
      <c r="N93" s="230">
        <f>(SUM('1.  LRAMVA Summary'!I$54:I$68)+SUM('1.  LRAMVA Summary'!I$69:I$70)*(MONTH($E93)-1)/12)*$H93</f>
        <v>7.1000842733405634</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38.949031502719279</v>
      </c>
    </row>
    <row r="94" spans="2:23" s="9" customFormat="1">
      <c r="B94" s="66"/>
      <c r="E94" s="214">
        <v>42491</v>
      </c>
      <c r="F94" s="214" t="s">
        <v>183</v>
      </c>
      <c r="G94" s="215" t="s">
        <v>66</v>
      </c>
      <c r="H94" s="229">
        <f t="shared" ref="H94:H95" si="36">$C$36/12</f>
        <v>9.1666666666666665E-4</v>
      </c>
      <c r="I94" s="230">
        <f>(SUM('1.  LRAMVA Summary'!D$54:D$68)+SUM('1.  LRAMVA Summary'!D$69:D$70)*(MONTH($E94)-1)/12)*$H94</f>
        <v>31.961856970962554</v>
      </c>
      <c r="J94" s="230">
        <f>(SUM('1.  LRAMVA Summary'!E$54:E$68)+SUM('1.  LRAMVA Summary'!E$69:E$70)*(MONTH($E94)-1)/12)*$H94</f>
        <v>0.88460234502364099</v>
      </c>
      <c r="K94" s="230">
        <f>(SUM('1.  LRAMVA Summary'!F$54:F$68)+SUM('1.  LRAMVA Summary'!F$69:F$70)*(MONTH($E94)-1)/12)*$H94</f>
        <v>9.6188036565187574</v>
      </c>
      <c r="L94" s="230">
        <f>(SUM('1.  LRAMVA Summary'!G$54:G$68)+SUM('1.  LRAMVA Summary'!G$69:G$70)*(MONTH($E94)-1)/12)*$H94</f>
        <v>0</v>
      </c>
      <c r="M94" s="230">
        <f>(SUM('1.  LRAMVA Summary'!H$54:H$68)+SUM('1.  LRAMVA Summary'!H$69:H$70)*(MONTH($E94)-1)/12)*$H94</f>
        <v>0</v>
      </c>
      <c r="N94" s="230">
        <f>(SUM('1.  LRAMVA Summary'!I$54:I$68)+SUM('1.  LRAMVA Summary'!I$69:I$70)*(MONTH($E94)-1)/12)*$H94</f>
        <v>9.4667790311207494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51.932042003625703</v>
      </c>
    </row>
    <row r="95" spans="2:23" s="238" customFormat="1">
      <c r="B95" s="237"/>
      <c r="D95" s="9"/>
      <c r="E95" s="214">
        <v>42522</v>
      </c>
      <c r="F95" s="214" t="s">
        <v>183</v>
      </c>
      <c r="G95" s="215" t="s">
        <v>66</v>
      </c>
      <c r="H95" s="229">
        <f t="shared" si="36"/>
        <v>9.1666666666666665E-4</v>
      </c>
      <c r="I95" s="230">
        <f>(SUM('1.  LRAMVA Summary'!D$54:D$68)+SUM('1.  LRAMVA Summary'!D$69:D$70)*(MONTH($E95)-1)/12)*$H95</f>
        <v>39.952321213703193</v>
      </c>
      <c r="J95" s="230">
        <f>(SUM('1.  LRAMVA Summary'!E$54:E$68)+SUM('1.  LRAMVA Summary'!E$69:E$70)*(MONTH($E95)-1)/12)*$H95</f>
        <v>1.1057529312795511</v>
      </c>
      <c r="K95" s="230">
        <f>(SUM('1.  LRAMVA Summary'!F$54:F$68)+SUM('1.  LRAMVA Summary'!F$69:F$70)*(MONTH($E95)-1)/12)*$H95</f>
        <v>12.023504570648447</v>
      </c>
      <c r="L95" s="230">
        <f>(SUM('1.  LRAMVA Summary'!G$54:G$68)+SUM('1.  LRAMVA Summary'!G$69:G$70)*(MONTH($E95)-1)/12)*$H95</f>
        <v>0</v>
      </c>
      <c r="M95" s="230">
        <f>(SUM('1.  LRAMVA Summary'!H$54:H$68)+SUM('1.  LRAMVA Summary'!H$69:H$70)*(MONTH($E95)-1)/12)*$H95</f>
        <v>0</v>
      </c>
      <c r="N95" s="230">
        <f>(SUM('1.  LRAMVA Summary'!I$54:I$68)+SUM('1.  LRAMVA Summary'!I$69:I$70)*(MONTH($E95)-1)/12)*$H95</f>
        <v>11.833473788900935</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64.915052504532127</v>
      </c>
    </row>
    <row r="96" spans="2:23" s="9" customFormat="1">
      <c r="B96" s="66"/>
      <c r="E96" s="214">
        <v>42552</v>
      </c>
      <c r="F96" s="214" t="s">
        <v>183</v>
      </c>
      <c r="G96" s="215" t="s">
        <v>68</v>
      </c>
      <c r="H96" s="229">
        <f>$C$37/12</f>
        <v>9.1666666666666665E-4</v>
      </c>
      <c r="I96" s="230">
        <f>(SUM('1.  LRAMVA Summary'!D$54:D$68)+SUM('1.  LRAMVA Summary'!D$69:D$70)*(MONTH($E96)-1)/12)*$H96</f>
        <v>47.942785456443829</v>
      </c>
      <c r="J96" s="230">
        <f>(SUM('1.  LRAMVA Summary'!E$54:E$68)+SUM('1.  LRAMVA Summary'!E$69:E$70)*(MONTH($E96)-1)/12)*$H96</f>
        <v>1.3269035175354615</v>
      </c>
      <c r="K96" s="230">
        <f>(SUM('1.  LRAMVA Summary'!F$54:F$68)+SUM('1.  LRAMVA Summary'!F$69:F$70)*(MONTH($E96)-1)/12)*$H96</f>
        <v>14.428205484778136</v>
      </c>
      <c r="L96" s="230">
        <f>(SUM('1.  LRAMVA Summary'!G$54:G$68)+SUM('1.  LRAMVA Summary'!G$69:G$70)*(MONTH($E96)-1)/12)*$H96</f>
        <v>0</v>
      </c>
      <c r="M96" s="230">
        <f>(SUM('1.  LRAMVA Summary'!H$54:H$68)+SUM('1.  LRAMVA Summary'!H$69:H$70)*(MONTH($E96)-1)/12)*$H96</f>
        <v>0</v>
      </c>
      <c r="N96" s="230">
        <f>(SUM('1.  LRAMVA Summary'!I$54:I$68)+SUM('1.  LRAMVA Summary'!I$69:I$70)*(MONTH($E96)-1)/12)*$H96</f>
        <v>14.200168546681127</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77.898063005438559</v>
      </c>
    </row>
    <row r="97" spans="2:23" s="9" customFormat="1">
      <c r="B97" s="66"/>
      <c r="E97" s="214">
        <v>42583</v>
      </c>
      <c r="F97" s="214" t="s">
        <v>183</v>
      </c>
      <c r="G97" s="215" t="s">
        <v>68</v>
      </c>
      <c r="H97" s="229">
        <f t="shared" ref="H97:H98" si="37">$C$37/12</f>
        <v>9.1666666666666665E-4</v>
      </c>
      <c r="I97" s="230">
        <f>(SUM('1.  LRAMVA Summary'!D$54:D$68)+SUM('1.  LRAMVA Summary'!D$69:D$70)*(MONTH($E97)-1)/12)*$H97</f>
        <v>55.933249699184465</v>
      </c>
      <c r="J97" s="230">
        <f>(SUM('1.  LRAMVA Summary'!E$54:E$68)+SUM('1.  LRAMVA Summary'!E$69:E$70)*(MONTH($E97)-1)/12)*$H97</f>
        <v>1.5480541037913715</v>
      </c>
      <c r="K97" s="230">
        <f>(SUM('1.  LRAMVA Summary'!F$54:F$68)+SUM('1.  LRAMVA Summary'!F$69:F$70)*(MONTH($E97)-1)/12)*$H97</f>
        <v>16.832906398907827</v>
      </c>
      <c r="L97" s="230">
        <f>(SUM('1.  LRAMVA Summary'!G$54:G$68)+SUM('1.  LRAMVA Summary'!G$69:G$70)*(MONTH($E97)-1)/12)*$H97</f>
        <v>0</v>
      </c>
      <c r="M97" s="230">
        <f>(SUM('1.  LRAMVA Summary'!H$54:H$68)+SUM('1.  LRAMVA Summary'!H$69:H$70)*(MONTH($E97)-1)/12)*$H97</f>
        <v>0</v>
      </c>
      <c r="N97" s="230">
        <f>(SUM('1.  LRAMVA Summary'!I$54:I$68)+SUM('1.  LRAMVA Summary'!I$69:I$70)*(MONTH($E97)-1)/12)*$H97</f>
        <v>16.566863304461311</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90.881073506344975</v>
      </c>
    </row>
    <row r="98" spans="2:23" s="9" customFormat="1">
      <c r="B98" s="66"/>
      <c r="E98" s="214">
        <v>42614</v>
      </c>
      <c r="F98" s="214" t="s">
        <v>183</v>
      </c>
      <c r="G98" s="215" t="s">
        <v>68</v>
      </c>
      <c r="H98" s="229">
        <f t="shared" si="37"/>
        <v>9.1666666666666665E-4</v>
      </c>
      <c r="I98" s="230">
        <f>(SUM('1.  LRAMVA Summary'!D$54:D$68)+SUM('1.  LRAMVA Summary'!D$69:D$70)*(MONTH($E98)-1)/12)*$H98</f>
        <v>63.923713941925108</v>
      </c>
      <c r="J98" s="230">
        <f>(SUM('1.  LRAMVA Summary'!E$54:E$68)+SUM('1.  LRAMVA Summary'!E$69:E$70)*(MONTH($E98)-1)/12)*$H98</f>
        <v>1.769204690047282</v>
      </c>
      <c r="K98" s="230">
        <f>(SUM('1.  LRAMVA Summary'!F$54:F$68)+SUM('1.  LRAMVA Summary'!F$69:F$70)*(MONTH($E98)-1)/12)*$H98</f>
        <v>19.237607313037515</v>
      </c>
      <c r="L98" s="230">
        <f>(SUM('1.  LRAMVA Summary'!G$54:G$68)+SUM('1.  LRAMVA Summary'!G$69:G$70)*(MONTH($E98)-1)/12)*$H98</f>
        <v>0</v>
      </c>
      <c r="M98" s="230">
        <f>(SUM('1.  LRAMVA Summary'!H$54:H$68)+SUM('1.  LRAMVA Summary'!H$69:H$70)*(MONTH($E98)-1)/12)*$H98</f>
        <v>0</v>
      </c>
      <c r="N98" s="230">
        <f>(SUM('1.  LRAMVA Summary'!I$54:I$68)+SUM('1.  LRAMVA Summary'!I$69:I$70)*(MONTH($E98)-1)/12)*$H98</f>
        <v>18.933558062241499</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103.86408400725141</v>
      </c>
    </row>
    <row r="99" spans="2:23" s="9" customFormat="1">
      <c r="B99" s="66"/>
      <c r="E99" s="214">
        <v>42644</v>
      </c>
      <c r="F99" s="214" t="s">
        <v>183</v>
      </c>
      <c r="G99" s="215" t="s">
        <v>69</v>
      </c>
      <c r="H99" s="210">
        <f>$C$38/12</f>
        <v>9.1666666666666665E-4</v>
      </c>
      <c r="I99" s="230">
        <f>(SUM('1.  LRAMVA Summary'!D$54:D$68)+SUM('1.  LRAMVA Summary'!D$69:D$70)*(MONTH($E99)-1)/12)*$H99</f>
        <v>71.914178184665744</v>
      </c>
      <c r="J99" s="230">
        <f>(SUM('1.  LRAMVA Summary'!E$54:E$68)+SUM('1.  LRAMVA Summary'!E$69:E$70)*(MONTH($E99)-1)/12)*$H99</f>
        <v>1.9903552763031922</v>
      </c>
      <c r="K99" s="230">
        <f>(SUM('1.  LRAMVA Summary'!F$54:F$68)+SUM('1.  LRAMVA Summary'!F$69:F$70)*(MONTH($E99)-1)/12)*$H99</f>
        <v>21.642308227167209</v>
      </c>
      <c r="L99" s="230">
        <f>(SUM('1.  LRAMVA Summary'!G$54:G$68)+SUM('1.  LRAMVA Summary'!G$69:G$70)*(MONTH($E99)-1)/12)*$H99</f>
        <v>0</v>
      </c>
      <c r="M99" s="230">
        <f>(SUM('1.  LRAMVA Summary'!H$54:H$68)+SUM('1.  LRAMVA Summary'!H$69:H$70)*(MONTH($E99)-1)/12)*$H99</f>
        <v>0</v>
      </c>
      <c r="N99" s="230">
        <f>(SUM('1.  LRAMVA Summary'!I$54:I$68)+SUM('1.  LRAMVA Summary'!I$69:I$70)*(MONTH($E99)-1)/12)*$H99</f>
        <v>21.30025282002169</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116.84709450815782</v>
      </c>
    </row>
    <row r="100" spans="2:23" s="9" customFormat="1">
      <c r="B100" s="66"/>
      <c r="E100" s="214">
        <v>42675</v>
      </c>
      <c r="F100" s="214" t="s">
        <v>183</v>
      </c>
      <c r="G100" s="215" t="s">
        <v>69</v>
      </c>
      <c r="H100" s="210">
        <f t="shared" ref="H100:H101" si="38">$C$38/12</f>
        <v>9.1666666666666665E-4</v>
      </c>
      <c r="I100" s="230">
        <f>(SUM('1.  LRAMVA Summary'!D$54:D$68)+SUM('1.  LRAMVA Summary'!D$69:D$70)*(MONTH($E100)-1)/12)*$H100</f>
        <v>79.904642427406387</v>
      </c>
      <c r="J100" s="230">
        <f>(SUM('1.  LRAMVA Summary'!E$54:E$68)+SUM('1.  LRAMVA Summary'!E$69:E$70)*(MONTH($E100)-1)/12)*$H100</f>
        <v>2.2115058625591022</v>
      </c>
      <c r="K100" s="230">
        <f>(SUM('1.  LRAMVA Summary'!F$54:F$68)+SUM('1.  LRAMVA Summary'!F$69:F$70)*(MONTH($E100)-1)/12)*$H100</f>
        <v>24.047009141296893</v>
      </c>
      <c r="L100" s="230">
        <f>(SUM('1.  LRAMVA Summary'!G$54:G$68)+SUM('1.  LRAMVA Summary'!G$69:G$70)*(MONTH($E100)-1)/12)*$H100</f>
        <v>0</v>
      </c>
      <c r="M100" s="230">
        <f>(SUM('1.  LRAMVA Summary'!H$54:H$68)+SUM('1.  LRAMVA Summary'!H$69:H$70)*(MONTH($E100)-1)/12)*$H100</f>
        <v>0</v>
      </c>
      <c r="N100" s="230">
        <f>(SUM('1.  LRAMVA Summary'!I$54:I$68)+SUM('1.  LRAMVA Summary'!I$69:I$70)*(MONTH($E100)-1)/12)*$H100</f>
        <v>23.666947577801871</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129.83010500906425</v>
      </c>
    </row>
    <row r="101" spans="2:23" s="9" customFormat="1">
      <c r="B101" s="66"/>
      <c r="E101" s="214">
        <v>42705</v>
      </c>
      <c r="F101" s="214" t="s">
        <v>183</v>
      </c>
      <c r="G101" s="215" t="s">
        <v>69</v>
      </c>
      <c r="H101" s="210">
        <f t="shared" si="38"/>
        <v>9.1666666666666665E-4</v>
      </c>
      <c r="I101" s="230">
        <f>(SUM('1.  LRAMVA Summary'!D$54:D$68)+SUM('1.  LRAMVA Summary'!D$69:D$70)*(MONTH($E101)-1)/12)*$H101</f>
        <v>87.895106670147015</v>
      </c>
      <c r="J101" s="230">
        <f>(SUM('1.  LRAMVA Summary'!E$54:E$68)+SUM('1.  LRAMVA Summary'!E$69:E$70)*(MONTH($E101)-1)/12)*$H101</f>
        <v>2.4326564488150124</v>
      </c>
      <c r="K101" s="230">
        <f>(SUM('1.  LRAMVA Summary'!F$54:F$68)+SUM('1.  LRAMVA Summary'!F$69:F$70)*(MONTH($E101)-1)/12)*$H101</f>
        <v>26.451710055426581</v>
      </c>
      <c r="L101" s="230">
        <f>(SUM('1.  LRAMVA Summary'!G$54:G$68)+SUM('1.  LRAMVA Summary'!G$69:G$70)*(MONTH($E101)-1)/12)*$H101</f>
        <v>0</v>
      </c>
      <c r="M101" s="230">
        <f>(SUM('1.  LRAMVA Summary'!H$54:H$68)+SUM('1.  LRAMVA Summary'!H$69:H$70)*(MONTH($E101)-1)/12)*$H101</f>
        <v>0</v>
      </c>
      <c r="N101" s="230">
        <f>(SUM('1.  LRAMVA Summary'!I$54:I$68)+SUM('1.  LRAMVA Summary'!I$69:I$70)*(MONTH($E101)-1)/12)*$H101</f>
        <v>26.033642335582062</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142.81311550997069</v>
      </c>
    </row>
    <row r="102" spans="2:23" s="9" customFormat="1" ht="15.75" thickBot="1">
      <c r="B102" s="66"/>
      <c r="E102" s="216" t="s">
        <v>465</v>
      </c>
      <c r="F102" s="216"/>
      <c r="G102" s="217"/>
      <c r="H102" s="218"/>
      <c r="I102" s="219">
        <f>SUM(I89:I101)</f>
        <v>527.37064002088209</v>
      </c>
      <c r="J102" s="219">
        <f>SUM(J89:J101)</f>
        <v>14.595938692890076</v>
      </c>
      <c r="K102" s="219">
        <f t="shared" ref="K102:O102" si="39">SUM(K89:K101)</f>
        <v>158.7102603325595</v>
      </c>
      <c r="L102" s="219">
        <f t="shared" si="39"/>
        <v>0</v>
      </c>
      <c r="M102" s="219">
        <f t="shared" si="39"/>
        <v>0</v>
      </c>
      <c r="N102" s="219">
        <f t="shared" si="39"/>
        <v>156.20185401349238</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856.87869305982406</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527.37064002088209</v>
      </c>
      <c r="J104" s="228">
        <f t="shared" ref="J104" si="41">J102+J103</f>
        <v>14.595938692890076</v>
      </c>
      <c r="K104" s="228">
        <f t="shared" ref="K104" si="42">K102+K103</f>
        <v>158.7102603325595</v>
      </c>
      <c r="L104" s="228">
        <f t="shared" ref="L104" si="43">L102+L103</f>
        <v>0</v>
      </c>
      <c r="M104" s="228">
        <f t="shared" ref="M104" si="44">M102+M103</f>
        <v>0</v>
      </c>
      <c r="N104" s="228">
        <f t="shared" ref="N104" si="45">N102+N103</f>
        <v>156.20185401349238</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856.87869305982406</v>
      </c>
    </row>
    <row r="105" spans="2:23" s="9" customFormat="1">
      <c r="B105" s="66"/>
      <c r="E105" s="214">
        <v>42736</v>
      </c>
      <c r="F105" s="214" t="s">
        <v>184</v>
      </c>
      <c r="G105" s="215" t="s">
        <v>65</v>
      </c>
      <c r="H105" s="240">
        <f>$C$39/12</f>
        <v>9.1666666666666665E-4</v>
      </c>
      <c r="I105" s="230">
        <f>(SUM('1.  LRAMVA Summary'!D$54:D$71)+SUM('1.  LRAMVA Summary'!D$72:D$73)*(MONTH($E105)-1)/12)*$H105</f>
        <v>95.885570912887658</v>
      </c>
      <c r="J105" s="230">
        <f>(SUM('1.  LRAMVA Summary'!E$54:E$71)+SUM('1.  LRAMVA Summary'!E$72:E$73)*(MONTH($E105)-1)/12)*$H105</f>
        <v>2.6538070350709231</v>
      </c>
      <c r="K105" s="230">
        <f>(SUM('1.  LRAMVA Summary'!F$54:F$71)+SUM('1.  LRAMVA Summary'!F$72:F$73)*(MONTH($E105)-1)/12)*$H105</f>
        <v>28.856410969556272</v>
      </c>
      <c r="L105" s="230">
        <f>(SUM('1.  LRAMVA Summary'!G$54:G$71)+SUM('1.  LRAMVA Summary'!G$72:G$73)*(MONTH($E105)-1)/12)*$H105</f>
        <v>0</v>
      </c>
      <c r="M105" s="230">
        <f>(SUM('1.  LRAMVA Summary'!H$54:H$71)+SUM('1.  LRAMVA Summary'!H$72:H$73)*(MONTH($E105)-1)/12)*$H105</f>
        <v>0</v>
      </c>
      <c r="N105" s="230">
        <f>(SUM('1.  LRAMVA Summary'!I$54:I$71)+SUM('1.  LRAMVA Summary'!I$72:I$73)*(MONTH($E105)-1)/12)*$H105</f>
        <v>28.40033709336225</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155.79612601087712</v>
      </c>
    </row>
    <row r="106" spans="2:23" s="9" customFormat="1">
      <c r="B106" s="66"/>
      <c r="E106" s="214">
        <v>42767</v>
      </c>
      <c r="F106" s="214" t="s">
        <v>184</v>
      </c>
      <c r="G106" s="215" t="s">
        <v>65</v>
      </c>
      <c r="H106" s="240">
        <f t="shared" ref="H106:H107" si="48">$C$39/12</f>
        <v>9.1666666666666665E-4</v>
      </c>
      <c r="I106" s="230">
        <f>(SUM('1.  LRAMVA Summary'!D$54:D$71)+SUM('1.  LRAMVA Summary'!D$72:D$73)*(MONTH($E106)-1)/12)*$H106</f>
        <v>108.30181444195884</v>
      </c>
      <c r="J106" s="230">
        <f>(SUM('1.  LRAMVA Summary'!E$54:E$71)+SUM('1.  LRAMVA Summary'!E$72:E$73)*(MONTH($E106)-1)/12)*$H106</f>
        <v>4.144939024658731</v>
      </c>
      <c r="K106" s="230">
        <f>(SUM('1.  LRAMVA Summary'!F$54:F$71)+SUM('1.  LRAMVA Summary'!F$72:F$73)*(MONTH($E106)-1)/12)*$H106</f>
        <v>35.899579303781387</v>
      </c>
      <c r="L106" s="230">
        <f>(SUM('1.  LRAMVA Summary'!G$54:G$71)+SUM('1.  LRAMVA Summary'!G$72:G$73)*(MONTH($E106)-1)/12)*$H106</f>
        <v>0</v>
      </c>
      <c r="M106" s="230">
        <f>(SUM('1.  LRAMVA Summary'!H$54:H$71)+SUM('1.  LRAMVA Summary'!H$72:H$73)*(MONTH($E106)-1)/12)*$H106</f>
        <v>0</v>
      </c>
      <c r="N106" s="230">
        <f>(SUM('1.  LRAMVA Summary'!I$54:I$71)+SUM('1.  LRAMVA Summary'!I$72:I$73)*(MONTH($E106)-1)/12)*$H106</f>
        <v>30.953102081285902</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179.29943485168485</v>
      </c>
    </row>
    <row r="107" spans="2:23" s="9" customFormat="1">
      <c r="B107" s="66"/>
      <c r="E107" s="214">
        <v>42795</v>
      </c>
      <c r="F107" s="214" t="s">
        <v>184</v>
      </c>
      <c r="G107" s="215" t="s">
        <v>65</v>
      </c>
      <c r="H107" s="240">
        <f t="shared" si="48"/>
        <v>9.1666666666666665E-4</v>
      </c>
      <c r="I107" s="230">
        <f>(SUM('1.  LRAMVA Summary'!D$54:D$71)+SUM('1.  LRAMVA Summary'!D$72:D$73)*(MONTH($E107)-1)/12)*$H107</f>
        <v>120.71805797103001</v>
      </c>
      <c r="J107" s="230">
        <f>(SUM('1.  LRAMVA Summary'!E$54:E$71)+SUM('1.  LRAMVA Summary'!E$72:E$73)*(MONTH($E107)-1)/12)*$H107</f>
        <v>5.6360710142465384</v>
      </c>
      <c r="K107" s="230">
        <f>(SUM('1.  LRAMVA Summary'!F$54:F$71)+SUM('1.  LRAMVA Summary'!F$72:F$73)*(MONTH($E107)-1)/12)*$H107</f>
        <v>42.942747638006487</v>
      </c>
      <c r="L107" s="230">
        <f>(SUM('1.  LRAMVA Summary'!G$54:G$71)+SUM('1.  LRAMVA Summary'!G$72:G$73)*(MONTH($E107)-1)/12)*$H107</f>
        <v>0</v>
      </c>
      <c r="M107" s="230">
        <f>(SUM('1.  LRAMVA Summary'!H$54:H$71)+SUM('1.  LRAMVA Summary'!H$72:H$73)*(MONTH($E107)-1)/12)*$H107</f>
        <v>0</v>
      </c>
      <c r="N107" s="230">
        <f>(SUM('1.  LRAMVA Summary'!I$54:I$71)+SUM('1.  LRAMVA Summary'!I$72:I$73)*(MONTH($E107)-1)/12)*$H107</f>
        <v>33.505867069209557</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202.80274369249258</v>
      </c>
    </row>
    <row r="108" spans="2:23" s="8" customFormat="1">
      <c r="B108" s="239"/>
      <c r="E108" s="214">
        <v>42826</v>
      </c>
      <c r="F108" s="214" t="s">
        <v>184</v>
      </c>
      <c r="G108" s="215" t="s">
        <v>66</v>
      </c>
      <c r="H108" s="240">
        <f>$C$40/12</f>
        <v>9.1666666666666665E-4</v>
      </c>
      <c r="I108" s="230">
        <f>(SUM('1.  LRAMVA Summary'!D$54:D$71)+SUM('1.  LRAMVA Summary'!D$72:D$73)*(MONTH($E108)-1)/12)*$H108</f>
        <v>133.13430150010117</v>
      </c>
      <c r="J108" s="230">
        <f>(SUM('1.  LRAMVA Summary'!E$54:E$71)+SUM('1.  LRAMVA Summary'!E$72:E$73)*(MONTH($E108)-1)/12)*$H108</f>
        <v>7.1272030038343468</v>
      </c>
      <c r="K108" s="230">
        <f>(SUM('1.  LRAMVA Summary'!F$54:F$71)+SUM('1.  LRAMVA Summary'!F$72:F$73)*(MONTH($E108)-1)/12)*$H108</f>
        <v>49.985915972231595</v>
      </c>
      <c r="L108" s="230">
        <f>(SUM('1.  LRAMVA Summary'!G$54:G$71)+SUM('1.  LRAMVA Summary'!G$72:G$73)*(MONTH($E108)-1)/12)*$H108</f>
        <v>0</v>
      </c>
      <c r="M108" s="230">
        <f>(SUM('1.  LRAMVA Summary'!H$54:H$71)+SUM('1.  LRAMVA Summary'!H$72:H$73)*(MONTH($E108)-1)/12)*$H108</f>
        <v>0</v>
      </c>
      <c r="N108" s="230">
        <f>(SUM('1.  LRAMVA Summary'!I$54:I$71)+SUM('1.  LRAMVA Summary'!I$72:I$73)*(MONTH($E108)-1)/12)*$H108</f>
        <v>36.058632057133217</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226.30605253330035</v>
      </c>
    </row>
    <row r="109" spans="2:23" s="9" customFormat="1">
      <c r="B109" s="66"/>
      <c r="E109" s="214">
        <v>42856</v>
      </c>
      <c r="F109" s="214" t="s">
        <v>184</v>
      </c>
      <c r="G109" s="215" t="s">
        <v>66</v>
      </c>
      <c r="H109" s="240">
        <f t="shared" ref="H109:H110" si="50">$C$40/12</f>
        <v>9.1666666666666665E-4</v>
      </c>
      <c r="I109" s="230">
        <f>(SUM('1.  LRAMVA Summary'!D$54:D$71)+SUM('1.  LRAMVA Summary'!D$72:D$73)*(MONTH($E109)-1)/12)*$H109</f>
        <v>145.55054502917235</v>
      </c>
      <c r="J109" s="230">
        <f>(SUM('1.  LRAMVA Summary'!E$54:E$71)+SUM('1.  LRAMVA Summary'!E$72:E$73)*(MONTH($E109)-1)/12)*$H109</f>
        <v>8.6183349934221543</v>
      </c>
      <c r="K109" s="230">
        <f>(SUM('1.  LRAMVA Summary'!F$54:F$71)+SUM('1.  LRAMVA Summary'!F$72:F$73)*(MONTH($E109)-1)/12)*$H109</f>
        <v>57.02908430645671</v>
      </c>
      <c r="L109" s="230">
        <f>(SUM('1.  LRAMVA Summary'!G$54:G$71)+SUM('1.  LRAMVA Summary'!G$72:G$73)*(MONTH($E109)-1)/12)*$H109</f>
        <v>0</v>
      </c>
      <c r="M109" s="230">
        <f>(SUM('1.  LRAMVA Summary'!H$54:H$71)+SUM('1.  LRAMVA Summary'!H$72:H$73)*(MONTH($E109)-1)/12)*$H109</f>
        <v>0</v>
      </c>
      <c r="N109" s="230">
        <f>(SUM('1.  LRAMVA Summary'!I$54:I$71)+SUM('1.  LRAMVA Summary'!I$72:I$73)*(MONTH($E109)-1)/12)*$H109</f>
        <v>38.611397045056869</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249.80936137410808</v>
      </c>
    </row>
    <row r="110" spans="2:23" s="238" customFormat="1">
      <c r="B110" s="237"/>
      <c r="E110" s="214">
        <v>42887</v>
      </c>
      <c r="F110" s="214" t="s">
        <v>184</v>
      </c>
      <c r="G110" s="215" t="s">
        <v>66</v>
      </c>
      <c r="H110" s="240">
        <f t="shared" si="50"/>
        <v>9.1666666666666665E-4</v>
      </c>
      <c r="I110" s="230">
        <f>(SUM('1.  LRAMVA Summary'!D$54:D$71)+SUM('1.  LRAMVA Summary'!D$72:D$73)*(MONTH($E110)-1)/12)*$H110</f>
        <v>157.96678855824354</v>
      </c>
      <c r="J110" s="230">
        <f>(SUM('1.  LRAMVA Summary'!E$54:E$71)+SUM('1.  LRAMVA Summary'!E$72:E$73)*(MONTH($E110)-1)/12)*$H110</f>
        <v>10.109466983009961</v>
      </c>
      <c r="K110" s="230">
        <f>(SUM('1.  LRAMVA Summary'!F$54:F$71)+SUM('1.  LRAMVA Summary'!F$72:F$73)*(MONTH($E110)-1)/12)*$H110</f>
        <v>64.07225264068181</v>
      </c>
      <c r="L110" s="230">
        <f>(SUM('1.  LRAMVA Summary'!G$54:G$71)+SUM('1.  LRAMVA Summary'!G$72:G$73)*(MONTH($E110)-1)/12)*$H110</f>
        <v>0</v>
      </c>
      <c r="M110" s="230">
        <f>(SUM('1.  LRAMVA Summary'!H$54:H$71)+SUM('1.  LRAMVA Summary'!H$72:H$73)*(MONTH($E110)-1)/12)*$H110</f>
        <v>0</v>
      </c>
      <c r="N110" s="230">
        <f>(SUM('1.  LRAMVA Summary'!I$54:I$71)+SUM('1.  LRAMVA Summary'!I$72:I$73)*(MONTH($E110)-1)/12)*$H110</f>
        <v>41.164162032980521</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273.31267021491584</v>
      </c>
    </row>
    <row r="111" spans="2:23" s="9" customFormat="1">
      <c r="B111" s="66"/>
      <c r="E111" s="214">
        <v>42917</v>
      </c>
      <c r="F111" s="214" t="s">
        <v>184</v>
      </c>
      <c r="G111" s="215" t="s">
        <v>68</v>
      </c>
      <c r="H111" s="240">
        <f>$C$41/12</f>
        <v>9.1666666666666665E-4</v>
      </c>
      <c r="I111" s="230">
        <f>(SUM('1.  LRAMVA Summary'!D$54:D$71)+SUM('1.  LRAMVA Summary'!D$72:D$73)*(MONTH($E111)-1)/12)*$H111</f>
        <v>170.38303208731472</v>
      </c>
      <c r="J111" s="230">
        <f>(SUM('1.  LRAMVA Summary'!E$54:E$71)+SUM('1.  LRAMVA Summary'!E$72:E$73)*(MONTH($E111)-1)/12)*$H111</f>
        <v>11.600598972597769</v>
      </c>
      <c r="K111" s="230">
        <f>(SUM('1.  LRAMVA Summary'!F$54:F$71)+SUM('1.  LRAMVA Summary'!F$72:F$73)*(MONTH($E111)-1)/12)*$H111</f>
        <v>71.115420974906925</v>
      </c>
      <c r="L111" s="230">
        <f>(SUM('1.  LRAMVA Summary'!G$54:G$71)+SUM('1.  LRAMVA Summary'!G$72:G$73)*(MONTH($E111)-1)/12)*$H111</f>
        <v>0</v>
      </c>
      <c r="M111" s="230">
        <f>(SUM('1.  LRAMVA Summary'!H$54:H$71)+SUM('1.  LRAMVA Summary'!H$72:H$73)*(MONTH($E111)-1)/12)*$H111</f>
        <v>0</v>
      </c>
      <c r="N111" s="230">
        <f>(SUM('1.  LRAMVA Summary'!I$54:I$71)+SUM('1.  LRAMVA Summary'!I$72:I$73)*(MONTH($E111)-1)/12)*$H111</f>
        <v>43.716927020904173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296.81597905572357</v>
      </c>
    </row>
    <row r="112" spans="2:23" s="9" customFormat="1">
      <c r="B112" s="66"/>
      <c r="E112" s="214">
        <v>42948</v>
      </c>
      <c r="F112" s="214" t="s">
        <v>184</v>
      </c>
      <c r="G112" s="215" t="s">
        <v>68</v>
      </c>
      <c r="H112" s="240">
        <f t="shared" ref="H112:H113" si="51">$C$41/12</f>
        <v>9.1666666666666665E-4</v>
      </c>
      <c r="I112" s="230">
        <f>(SUM('1.  LRAMVA Summary'!D$54:D$71)+SUM('1.  LRAMVA Summary'!D$72:D$73)*(MONTH($E112)-1)/12)*$H112</f>
        <v>182.7992756163859</v>
      </c>
      <c r="J112" s="230">
        <f>(SUM('1.  LRAMVA Summary'!E$54:E$71)+SUM('1.  LRAMVA Summary'!E$72:E$73)*(MONTH($E112)-1)/12)*$H112</f>
        <v>13.091730962185579</v>
      </c>
      <c r="K112" s="230">
        <f>(SUM('1.  LRAMVA Summary'!F$54:F$71)+SUM('1.  LRAMVA Summary'!F$72:F$73)*(MONTH($E112)-1)/12)*$H112</f>
        <v>78.15858930913204</v>
      </c>
      <c r="L112" s="230">
        <f>(SUM('1.  LRAMVA Summary'!G$54:G$71)+SUM('1.  LRAMVA Summary'!G$72:G$73)*(MONTH($E112)-1)/12)*$H112</f>
        <v>0</v>
      </c>
      <c r="M112" s="230">
        <f>(SUM('1.  LRAMVA Summary'!H$54:H$71)+SUM('1.  LRAMVA Summary'!H$72:H$73)*(MONTH($E112)-1)/12)*$H112</f>
        <v>0</v>
      </c>
      <c r="N112" s="230">
        <f>(SUM('1.  LRAMVA Summary'!I$54:I$71)+SUM('1.  LRAMVA Summary'!I$72:I$73)*(MONTH($E112)-1)/12)*$H112</f>
        <v>46.269692008827825</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320.31928789653131</v>
      </c>
    </row>
    <row r="113" spans="2:23" s="9" customFormat="1">
      <c r="B113" s="66"/>
      <c r="E113" s="214">
        <v>42979</v>
      </c>
      <c r="F113" s="214" t="s">
        <v>184</v>
      </c>
      <c r="G113" s="215" t="s">
        <v>68</v>
      </c>
      <c r="H113" s="240">
        <f t="shared" si="51"/>
        <v>9.1666666666666665E-4</v>
      </c>
      <c r="I113" s="230">
        <f>(SUM('1.  LRAMVA Summary'!D$54:D$71)+SUM('1.  LRAMVA Summary'!D$72:D$73)*(MONTH($E113)-1)/12)*$H113</f>
        <v>195.21551914545708</v>
      </c>
      <c r="J113" s="230">
        <f>(SUM('1.  LRAMVA Summary'!E$54:E$71)+SUM('1.  LRAMVA Summary'!E$72:E$73)*(MONTH($E113)-1)/12)*$H113</f>
        <v>14.582862951773386</v>
      </c>
      <c r="K113" s="230">
        <f>(SUM('1.  LRAMVA Summary'!F$54:F$71)+SUM('1.  LRAMVA Summary'!F$72:F$73)*(MONTH($E113)-1)/12)*$H113</f>
        <v>85.201757643357141</v>
      </c>
      <c r="L113" s="230">
        <f>(SUM('1.  LRAMVA Summary'!G$54:G$71)+SUM('1.  LRAMVA Summary'!G$72:G$73)*(MONTH($E113)-1)/12)*$H113</f>
        <v>0</v>
      </c>
      <c r="M113" s="230">
        <f>(SUM('1.  LRAMVA Summary'!H$54:H$71)+SUM('1.  LRAMVA Summary'!H$72:H$73)*(MONTH($E113)-1)/12)*$H113</f>
        <v>0</v>
      </c>
      <c r="N113" s="230">
        <f>(SUM('1.  LRAMVA Summary'!I$54:I$71)+SUM('1.  LRAMVA Summary'!I$72:I$73)*(MONTH($E113)-1)/12)*$H113</f>
        <v>48.822456996751477</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343.8225967373391</v>
      </c>
    </row>
    <row r="114" spans="2:23" s="9" customFormat="1">
      <c r="B114" s="66"/>
      <c r="E114" s="214">
        <v>43009</v>
      </c>
      <c r="F114" s="214" t="s">
        <v>184</v>
      </c>
      <c r="G114" s="215" t="s">
        <v>69</v>
      </c>
      <c r="H114" s="240">
        <f>$C$42/12</f>
        <v>1.25E-3</v>
      </c>
      <c r="I114" s="230">
        <f>(SUM('1.  LRAMVA Summary'!D$54:D$71)+SUM('1.  LRAMVA Summary'!D$72:D$73)*(MONTH($E114)-1)/12)*$H114</f>
        <v>283.13422182890218</v>
      </c>
      <c r="J114" s="230">
        <f>(SUM('1.  LRAMVA Summary'!E$54:E$71)+SUM('1.  LRAMVA Summary'!E$72:E$73)*(MONTH($E114)-1)/12)*$H114</f>
        <v>21.919084010947081</v>
      </c>
      <c r="K114" s="230">
        <f>(SUM('1.  LRAMVA Summary'!F$54:F$71)+SUM('1.  LRAMVA Summary'!F$72:F$73)*(MONTH($E114)-1)/12)*$H114</f>
        <v>125.78853542397582</v>
      </c>
      <c r="L114" s="230">
        <f>(SUM('1.  LRAMVA Summary'!G$54:G$71)+SUM('1.  LRAMVA Summary'!G$72:G$73)*(MONTH($E114)-1)/12)*$H114</f>
        <v>0</v>
      </c>
      <c r="M114" s="230">
        <f>(SUM('1.  LRAMVA Summary'!H$54:H$71)+SUM('1.  LRAMVA Summary'!H$72:H$73)*(MONTH($E114)-1)/12)*$H114</f>
        <v>0</v>
      </c>
      <c r="N114" s="230">
        <f>(SUM('1.  LRAMVA Summary'!I$54:I$71)+SUM('1.  LRAMVA Summary'!I$72:I$73)*(MONTH($E114)-1)/12)*$H114</f>
        <v>70.057120888193367</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500.89896215201844</v>
      </c>
    </row>
    <row r="115" spans="2:23" s="9" customFormat="1">
      <c r="B115" s="66"/>
      <c r="E115" s="214">
        <v>43040</v>
      </c>
      <c r="F115" s="214" t="s">
        <v>184</v>
      </c>
      <c r="G115" s="215" t="s">
        <v>69</v>
      </c>
      <c r="H115" s="240">
        <f t="shared" ref="H115:H116" si="52">$C$42/12</f>
        <v>1.25E-3</v>
      </c>
      <c r="I115" s="230">
        <f>(SUM('1.  LRAMVA Summary'!D$54:D$71)+SUM('1.  LRAMVA Summary'!D$72:D$73)*(MONTH($E115)-1)/12)*$H115</f>
        <v>300.06546300490834</v>
      </c>
      <c r="J115" s="230">
        <f>(SUM('1.  LRAMVA Summary'!E$54:E$71)+SUM('1.  LRAMVA Summary'!E$72:E$73)*(MONTH($E115)-1)/12)*$H115</f>
        <v>23.952445814930456</v>
      </c>
      <c r="K115" s="230">
        <f>(SUM('1.  LRAMVA Summary'!F$54:F$71)+SUM('1.  LRAMVA Summary'!F$72:F$73)*(MONTH($E115)-1)/12)*$H115</f>
        <v>135.39285587973731</v>
      </c>
      <c r="L115" s="230">
        <f>(SUM('1.  LRAMVA Summary'!G$54:G$71)+SUM('1.  LRAMVA Summary'!G$72:G$73)*(MONTH($E115)-1)/12)*$H115</f>
        <v>0</v>
      </c>
      <c r="M115" s="230">
        <f>(SUM('1.  LRAMVA Summary'!H$54:H$71)+SUM('1.  LRAMVA Summary'!H$72:H$73)*(MONTH($E115)-1)/12)*$H115</f>
        <v>0</v>
      </c>
      <c r="N115" s="230">
        <f>(SUM('1.  LRAMVA Summary'!I$54:I$71)+SUM('1.  LRAMVA Summary'!I$72:I$73)*(MONTH($E115)-1)/12)*$H115</f>
        <v>73.538164053543809</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532.94892875311996</v>
      </c>
    </row>
    <row r="116" spans="2:23" s="9" customFormat="1">
      <c r="B116" s="66"/>
      <c r="E116" s="214">
        <v>43070</v>
      </c>
      <c r="F116" s="214" t="s">
        <v>184</v>
      </c>
      <c r="G116" s="215" t="s">
        <v>69</v>
      </c>
      <c r="H116" s="240">
        <f t="shared" si="52"/>
        <v>1.25E-3</v>
      </c>
      <c r="I116" s="230">
        <f>(SUM('1.  LRAMVA Summary'!D$54:D$71)+SUM('1.  LRAMVA Summary'!D$72:D$73)*(MONTH($E116)-1)/12)*$H116</f>
        <v>316.99670418091449</v>
      </c>
      <c r="J116" s="230">
        <f>(SUM('1.  LRAMVA Summary'!E$54:E$71)+SUM('1.  LRAMVA Summary'!E$72:E$73)*(MONTH($E116)-1)/12)*$H116</f>
        <v>25.985807618913832</v>
      </c>
      <c r="K116" s="230">
        <f>(SUM('1.  LRAMVA Summary'!F$54:F$71)+SUM('1.  LRAMVA Summary'!F$72:F$73)*(MONTH($E116)-1)/12)*$H116</f>
        <v>144.99717633549884</v>
      </c>
      <c r="L116" s="230">
        <f>(SUM('1.  LRAMVA Summary'!G$54:G$71)+SUM('1.  LRAMVA Summary'!G$72:G$73)*(MONTH($E116)-1)/12)*$H116</f>
        <v>0</v>
      </c>
      <c r="M116" s="230">
        <f>(SUM('1.  LRAMVA Summary'!H$54:H$71)+SUM('1.  LRAMVA Summary'!H$72:H$73)*(MONTH($E116)-1)/12)*$H116</f>
        <v>0</v>
      </c>
      <c r="N116" s="230">
        <f>(SUM('1.  LRAMVA Summary'!I$54:I$71)+SUM('1.  LRAMVA Summary'!I$72:I$73)*(MONTH($E116)-1)/12)*$H116</f>
        <v>77.019207218894252</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564.99889535422142</v>
      </c>
    </row>
    <row r="117" spans="2:23" s="9" customFormat="1" ht="15.75" thickBot="1">
      <c r="B117" s="66"/>
      <c r="E117" s="216" t="s">
        <v>466</v>
      </c>
      <c r="F117" s="216"/>
      <c r="G117" s="217"/>
      <c r="H117" s="218"/>
      <c r="I117" s="219">
        <f>SUM(I104:I116)</f>
        <v>2737.5219342981586</v>
      </c>
      <c r="J117" s="219">
        <f>SUM(J104:J116)</f>
        <v>164.01829107848084</v>
      </c>
      <c r="K117" s="219">
        <f t="shared" ref="K117:O117" si="53">SUM(K104:K116)</f>
        <v>1078.150586729882</v>
      </c>
      <c r="L117" s="219">
        <f t="shared" si="53"/>
        <v>0</v>
      </c>
      <c r="M117" s="219">
        <f t="shared" si="53"/>
        <v>0</v>
      </c>
      <c r="N117" s="219">
        <f t="shared" si="53"/>
        <v>724.31891957963558</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4704.0097316861575</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2737.5219342981586</v>
      </c>
      <c r="J119" s="228">
        <f t="shared" ref="J119" si="55">J117+J118</f>
        <v>164.01829107848084</v>
      </c>
      <c r="K119" s="228">
        <f t="shared" ref="K119" si="56">K117+K118</f>
        <v>1078.150586729882</v>
      </c>
      <c r="L119" s="228">
        <f t="shared" ref="L119" si="57">L117+L118</f>
        <v>0</v>
      </c>
      <c r="M119" s="228">
        <f t="shared" ref="M119" si="58">M117+M118</f>
        <v>0</v>
      </c>
      <c r="N119" s="228">
        <f t="shared" ref="N119" si="59">N117+N118</f>
        <v>724.31891957963558</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4704.0097316861575</v>
      </c>
    </row>
    <row r="120" spans="2:23" s="9" customFormat="1">
      <c r="B120" s="66"/>
      <c r="E120" s="214">
        <v>43101</v>
      </c>
      <c r="F120" s="214" t="s">
        <v>185</v>
      </c>
      <c r="G120" s="215" t="s">
        <v>65</v>
      </c>
      <c r="H120" s="240">
        <f>$C$43/12</f>
        <v>1.25E-3</v>
      </c>
      <c r="I120" s="230">
        <f>(SUM('1.  LRAMVA Summary'!D$54:D$74)+SUM('1.  LRAMVA Summary'!D$75:D$76)*(MONTH($E120)-1)/12)*$H120</f>
        <v>333.9279453569207</v>
      </c>
      <c r="J120" s="230">
        <f>(SUM('1.  LRAMVA Summary'!E$54:E$74)+SUM('1.  LRAMVA Summary'!E$75:E$76)*(MONTH($E120)-1)/12)*$H120</f>
        <v>28.019169422897207</v>
      </c>
      <c r="K120" s="230">
        <f>(SUM('1.  LRAMVA Summary'!F$54:F$74)+SUM('1.  LRAMVA Summary'!F$75:F$76)*(MONTH($E120)-1)/12)*$H120</f>
        <v>154.60149679126036</v>
      </c>
      <c r="L120" s="230">
        <f>(SUM('1.  LRAMVA Summary'!G$54:G$74)+SUM('1.  LRAMVA Summary'!G$75:G$76)*(MONTH($E120)-1)/12)*$H120</f>
        <v>0</v>
      </c>
      <c r="M120" s="230">
        <f>(SUM('1.  LRAMVA Summary'!H$54:H$74)+SUM('1.  LRAMVA Summary'!H$75:H$76)*(MONTH($E120)-1)/12)*$H120</f>
        <v>0</v>
      </c>
      <c r="N120" s="230">
        <f>(SUM('1.  LRAMVA Summary'!I$54:I$74)+SUM('1.  LRAMVA Summary'!I$75:I$76)*(MONTH($E120)-1)/12)*$H120</f>
        <v>80.50025038424468</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597.04886195532299</v>
      </c>
    </row>
    <row r="121" spans="2:23" s="9" customFormat="1">
      <c r="B121" s="66"/>
      <c r="E121" s="214">
        <v>43132</v>
      </c>
      <c r="F121" s="214" t="s">
        <v>185</v>
      </c>
      <c r="G121" s="215" t="s">
        <v>65</v>
      </c>
      <c r="H121" s="240">
        <f t="shared" ref="H121:H122" si="62">$C$43/12</f>
        <v>1.25E-3</v>
      </c>
      <c r="I121" s="230">
        <f>(SUM('1.  LRAMVA Summary'!D$54:D$74)+SUM('1.  LRAMVA Summary'!D$75:D$76)*(MONTH($E121)-1)/12)*$H121</f>
        <v>343.79292926542911</v>
      </c>
      <c r="J121" s="230">
        <f>(SUM('1.  LRAMVA Summary'!E$54:E$74)+SUM('1.  LRAMVA Summary'!E$75:E$76)*(MONTH($E121)-1)/12)*$H121</f>
        <v>32.40183238531521</v>
      </c>
      <c r="K121" s="230">
        <f>(SUM('1.  LRAMVA Summary'!F$54:F$74)+SUM('1.  LRAMVA Summary'!F$75:F$76)*(MONTH($E121)-1)/12)*$H121</f>
        <v>168.78996094855867</v>
      </c>
      <c r="L121" s="230">
        <f>(SUM('1.  LRAMVA Summary'!G$54:G$74)+SUM('1.  LRAMVA Summary'!G$75:G$76)*(MONTH($E121)-1)/12)*$H121</f>
        <v>0</v>
      </c>
      <c r="M121" s="230">
        <f>(SUM('1.  LRAMVA Summary'!H$54:H$74)+SUM('1.  LRAMVA Summary'!H$75:H$76)*(MONTH($E121)-1)/12)*$H121</f>
        <v>0</v>
      </c>
      <c r="N121" s="230">
        <f>(SUM('1.  LRAMVA Summary'!I$54:I$74)+SUM('1.  LRAMVA Summary'!I$75:I$76)*(MONTH($E121)-1)/12)*$H121</f>
        <v>84.03278697071373</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629.01750957001673</v>
      </c>
    </row>
    <row r="122" spans="2:23" s="9" customFormat="1">
      <c r="B122" s="66"/>
      <c r="E122" s="214">
        <v>43160</v>
      </c>
      <c r="F122" s="214" t="s">
        <v>185</v>
      </c>
      <c r="G122" s="215" t="s">
        <v>65</v>
      </c>
      <c r="H122" s="240">
        <f t="shared" si="62"/>
        <v>1.25E-3</v>
      </c>
      <c r="I122" s="230">
        <f>(SUM('1.  LRAMVA Summary'!D$54:D$74)+SUM('1.  LRAMVA Summary'!D$75:D$76)*(MONTH($E122)-1)/12)*$H122</f>
        <v>353.65791317393757</v>
      </c>
      <c r="J122" s="230">
        <f>(SUM('1.  LRAMVA Summary'!E$54:E$74)+SUM('1.  LRAMVA Summary'!E$75:E$76)*(MONTH($E122)-1)/12)*$H122</f>
        <v>36.78449534773322</v>
      </c>
      <c r="K122" s="230">
        <f>(SUM('1.  LRAMVA Summary'!F$54:F$74)+SUM('1.  LRAMVA Summary'!F$75:F$76)*(MONTH($E122)-1)/12)*$H122</f>
        <v>182.97842510585696</v>
      </c>
      <c r="L122" s="230">
        <f>(SUM('1.  LRAMVA Summary'!G$54:G$74)+SUM('1.  LRAMVA Summary'!G$75:G$76)*(MONTH($E122)-1)/12)*$H122</f>
        <v>0</v>
      </c>
      <c r="M122" s="230">
        <f>(SUM('1.  LRAMVA Summary'!H$54:H$74)+SUM('1.  LRAMVA Summary'!H$75:H$76)*(MONTH($E122)-1)/12)*$H122</f>
        <v>0</v>
      </c>
      <c r="N122" s="230">
        <f>(SUM('1.  LRAMVA Summary'!I$54:I$74)+SUM('1.  LRAMVA Summary'!I$75:I$76)*(MONTH($E122)-1)/12)*$H122</f>
        <v>87.565323557182808</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660.98615718471069</v>
      </c>
    </row>
    <row r="123" spans="2:23" s="8" customFormat="1">
      <c r="B123" s="239"/>
      <c r="E123" s="214">
        <v>43191</v>
      </c>
      <c r="F123" s="214" t="s">
        <v>185</v>
      </c>
      <c r="G123" s="215" t="s">
        <v>66</v>
      </c>
      <c r="H123" s="240">
        <f>$C$44/12</f>
        <v>1.575E-3</v>
      </c>
      <c r="I123" s="230">
        <f>(SUM('1.  LRAMVA Summary'!D$54:D$74)+SUM('1.  LRAMVA Summary'!D$75:D$76)*(MONTH($E123)-1)/12)*$H123</f>
        <v>458.03885032388195</v>
      </c>
      <c r="J123" s="230">
        <f>(SUM('1.  LRAMVA Summary'!E$54:E$74)+SUM('1.  LRAMVA Summary'!E$75:E$76)*(MONTH($E123)-1)/12)*$H123</f>
        <v>51.870619470790544</v>
      </c>
      <c r="K123" s="230">
        <f>(SUM('1.  LRAMVA Summary'!F$54:F$74)+SUM('1.  LRAMVA Summary'!F$75:F$76)*(MONTH($E123)-1)/12)*$H123</f>
        <v>248.43028047157566</v>
      </c>
      <c r="L123" s="230">
        <f>(SUM('1.  LRAMVA Summary'!G$54:G$74)+SUM('1.  LRAMVA Summary'!G$75:G$76)*(MONTH($E123)-1)/12)*$H123</f>
        <v>0</v>
      </c>
      <c r="M123" s="230">
        <f>(SUM('1.  LRAMVA Summary'!H$54:H$74)+SUM('1.  LRAMVA Summary'!H$75:H$76)*(MONTH($E123)-1)/12)*$H123</f>
        <v>0</v>
      </c>
      <c r="N123" s="230">
        <f>(SUM('1.  LRAMVA Summary'!I$54:I$74)+SUM('1.  LRAMVA Summary'!I$75:I$76)*(MONTH($E123)-1)/12)*$H123</f>
        <v>114.78330378100134</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873.12305404724941</v>
      </c>
    </row>
    <row r="124" spans="2:23" s="9" customFormat="1">
      <c r="B124" s="66"/>
      <c r="E124" s="214">
        <v>43221</v>
      </c>
      <c r="F124" s="214" t="s">
        <v>185</v>
      </c>
      <c r="G124" s="215" t="s">
        <v>66</v>
      </c>
      <c r="H124" s="240">
        <f t="shared" ref="H124:H125" si="64">$C$44/12</f>
        <v>1.575E-3</v>
      </c>
      <c r="I124" s="230">
        <f>(SUM('1.  LRAMVA Summary'!D$54:D$74)+SUM('1.  LRAMVA Summary'!D$75:D$76)*(MONTH($E124)-1)/12)*$H124</f>
        <v>470.46873004860259</v>
      </c>
      <c r="J124" s="230">
        <f>(SUM('1.  LRAMVA Summary'!E$54:E$74)+SUM('1.  LRAMVA Summary'!E$75:E$76)*(MONTH($E124)-1)/12)*$H124</f>
        <v>57.39277480343722</v>
      </c>
      <c r="K124" s="230">
        <f>(SUM('1.  LRAMVA Summary'!F$54:F$74)+SUM('1.  LRAMVA Summary'!F$75:F$76)*(MONTH($E124)-1)/12)*$H124</f>
        <v>266.30774530977158</v>
      </c>
      <c r="L124" s="230">
        <f>(SUM('1.  LRAMVA Summary'!G$54:G$74)+SUM('1.  LRAMVA Summary'!G$75:G$76)*(MONTH($E124)-1)/12)*$H124</f>
        <v>0</v>
      </c>
      <c r="M124" s="230">
        <f>(SUM('1.  LRAMVA Summary'!H$54:H$74)+SUM('1.  LRAMVA Summary'!H$75:H$76)*(MONTH($E124)-1)/12)*$H124</f>
        <v>0</v>
      </c>
      <c r="N124" s="230">
        <f>(SUM('1.  LRAMVA Summary'!I$54:I$74)+SUM('1.  LRAMVA Summary'!I$75:I$76)*(MONTH($E124)-1)/12)*$H124</f>
        <v>119.23429987995236</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913.40355004176376</v>
      </c>
    </row>
    <row r="125" spans="2:23" s="238" customFormat="1">
      <c r="B125" s="237"/>
      <c r="E125" s="214">
        <v>43252</v>
      </c>
      <c r="F125" s="214" t="s">
        <v>185</v>
      </c>
      <c r="G125" s="215" t="s">
        <v>66</v>
      </c>
      <c r="H125" s="240">
        <f t="shared" si="64"/>
        <v>1.575E-3</v>
      </c>
      <c r="I125" s="230">
        <f>(SUM('1.  LRAMVA Summary'!D$54:D$74)+SUM('1.  LRAMVA Summary'!D$75:D$76)*(MONTH($E125)-1)/12)*$H125</f>
        <v>482.89860977332324</v>
      </c>
      <c r="J125" s="230">
        <f>(SUM('1.  LRAMVA Summary'!E$54:E$74)+SUM('1.  LRAMVA Summary'!E$75:E$76)*(MONTH($E125)-1)/12)*$H125</f>
        <v>62.91493013608391</v>
      </c>
      <c r="K125" s="230">
        <f>(SUM('1.  LRAMVA Summary'!F$54:F$74)+SUM('1.  LRAMVA Summary'!F$75:F$76)*(MONTH($E125)-1)/12)*$H125</f>
        <v>284.18521014796738</v>
      </c>
      <c r="L125" s="230">
        <f>(SUM('1.  LRAMVA Summary'!G$54:G$74)+SUM('1.  LRAMVA Summary'!G$75:G$76)*(MONTH($E125)-1)/12)*$H125</f>
        <v>0</v>
      </c>
      <c r="M125" s="230">
        <f>(SUM('1.  LRAMVA Summary'!H$54:H$74)+SUM('1.  LRAMVA Summary'!H$75:H$76)*(MONTH($E125)-1)/12)*$H125</f>
        <v>0</v>
      </c>
      <c r="N125" s="230">
        <f>(SUM('1.  LRAMVA Summary'!I$54:I$74)+SUM('1.  LRAMVA Summary'!I$75:I$76)*(MONTH($E125)-1)/12)*$H125</f>
        <v>123.68529597890337</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953.68404603627789</v>
      </c>
    </row>
    <row r="126" spans="2:23" s="9" customFormat="1">
      <c r="B126" s="66"/>
      <c r="E126" s="214">
        <v>43282</v>
      </c>
      <c r="F126" s="214" t="s">
        <v>185</v>
      </c>
      <c r="G126" s="215" t="s">
        <v>68</v>
      </c>
      <c r="H126" s="240">
        <f>$C$45/12</f>
        <v>1.575E-3</v>
      </c>
      <c r="I126" s="230">
        <f>(SUM('1.  LRAMVA Summary'!D$54:D$74)+SUM('1.  LRAMVA Summary'!D$75:D$76)*(MONTH($E126)-1)/12)*$H126</f>
        <v>495.32848949804384</v>
      </c>
      <c r="J126" s="230">
        <f>(SUM('1.  LRAMVA Summary'!E$54:E$74)+SUM('1.  LRAMVA Summary'!E$75:E$76)*(MONTH($E126)-1)/12)*$H126</f>
        <v>68.437085468730601</v>
      </c>
      <c r="K126" s="230">
        <f>(SUM('1.  LRAMVA Summary'!F$54:F$74)+SUM('1.  LRAMVA Summary'!F$75:F$76)*(MONTH($E126)-1)/12)*$H126</f>
        <v>302.06267498616324</v>
      </c>
      <c r="L126" s="230">
        <f>(SUM('1.  LRAMVA Summary'!G$54:G$74)+SUM('1.  LRAMVA Summary'!G$75:G$76)*(MONTH($E126)-1)/12)*$H126</f>
        <v>0</v>
      </c>
      <c r="M126" s="230">
        <f>(SUM('1.  LRAMVA Summary'!H$54:H$74)+SUM('1.  LRAMVA Summary'!H$75:H$76)*(MONTH($E126)-1)/12)*$H126</f>
        <v>0</v>
      </c>
      <c r="N126" s="230">
        <f>(SUM('1.  LRAMVA Summary'!I$54:I$74)+SUM('1.  LRAMVA Summary'!I$75:I$76)*(MONTH($E126)-1)/12)*$H126</f>
        <v>128.13629207785439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993.96454203079213</v>
      </c>
    </row>
    <row r="127" spans="2:23" s="9" customFormat="1">
      <c r="B127" s="66"/>
      <c r="E127" s="214">
        <v>43313</v>
      </c>
      <c r="F127" s="214" t="s">
        <v>185</v>
      </c>
      <c r="G127" s="215" t="s">
        <v>68</v>
      </c>
      <c r="H127" s="240">
        <f t="shared" ref="H127:H128" si="65">$C$45/12</f>
        <v>1.575E-3</v>
      </c>
      <c r="I127" s="230">
        <f>(SUM('1.  LRAMVA Summary'!D$54:D$74)+SUM('1.  LRAMVA Summary'!D$75:D$76)*(MONTH($E127)-1)/12)*$H127</f>
        <v>507.75836922276449</v>
      </c>
      <c r="J127" s="230">
        <f>(SUM('1.  LRAMVA Summary'!E$54:E$74)+SUM('1.  LRAMVA Summary'!E$75:E$76)*(MONTH($E127)-1)/12)*$H127</f>
        <v>73.959240801377277</v>
      </c>
      <c r="K127" s="230">
        <f>(SUM('1.  LRAMVA Summary'!F$54:F$74)+SUM('1.  LRAMVA Summary'!F$75:F$76)*(MONTH($E127)-1)/12)*$H127</f>
        <v>319.94013982435916</v>
      </c>
      <c r="L127" s="230">
        <f>(SUM('1.  LRAMVA Summary'!G$54:G$74)+SUM('1.  LRAMVA Summary'!G$75:G$76)*(MONTH($E127)-1)/12)*$H127</f>
        <v>0</v>
      </c>
      <c r="M127" s="230">
        <f>(SUM('1.  LRAMVA Summary'!H$54:H$74)+SUM('1.  LRAMVA Summary'!H$75:H$76)*(MONTH($E127)-1)/12)*$H127</f>
        <v>0</v>
      </c>
      <c r="N127" s="230">
        <f>(SUM('1.  LRAMVA Summary'!I$54:I$74)+SUM('1.  LRAMVA Summary'!I$75:I$76)*(MONTH($E127)-1)/12)*$H127</f>
        <v>132.5872881768054</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1034.2450380253065</v>
      </c>
    </row>
    <row r="128" spans="2:23" s="9" customFormat="1">
      <c r="B128" s="66"/>
      <c r="E128" s="214">
        <v>43344</v>
      </c>
      <c r="F128" s="214" t="s">
        <v>185</v>
      </c>
      <c r="G128" s="215" t="s">
        <v>68</v>
      </c>
      <c r="H128" s="240">
        <f t="shared" si="65"/>
        <v>1.575E-3</v>
      </c>
      <c r="I128" s="230">
        <f>(SUM('1.  LRAMVA Summary'!D$54:D$74)+SUM('1.  LRAMVA Summary'!D$75:D$76)*(MONTH($E128)-1)/12)*$H128</f>
        <v>520.18824894748514</v>
      </c>
      <c r="J128" s="230">
        <f>(SUM('1.  LRAMVA Summary'!E$54:E$74)+SUM('1.  LRAMVA Summary'!E$75:E$76)*(MONTH($E128)-1)/12)*$H128</f>
        <v>79.481396134023967</v>
      </c>
      <c r="K128" s="230">
        <f>(SUM('1.  LRAMVA Summary'!F$54:F$74)+SUM('1.  LRAMVA Summary'!F$75:F$76)*(MONTH($E128)-1)/12)*$H128</f>
        <v>337.81760466255503</v>
      </c>
      <c r="L128" s="230">
        <f>(SUM('1.  LRAMVA Summary'!G$54:G$74)+SUM('1.  LRAMVA Summary'!G$75:G$76)*(MONTH($E128)-1)/12)*$H128</f>
        <v>0</v>
      </c>
      <c r="M128" s="230">
        <f>(SUM('1.  LRAMVA Summary'!H$54:H$74)+SUM('1.  LRAMVA Summary'!H$75:H$76)*(MONTH($E128)-1)/12)*$H128</f>
        <v>0</v>
      </c>
      <c r="N128" s="230">
        <f>(SUM('1.  LRAMVA Summary'!I$54:I$74)+SUM('1.  LRAMVA Summary'!I$75:I$76)*(MONTH($E128)-1)/12)*$H128</f>
        <v>137.03828427575641</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1074.5255340198205</v>
      </c>
    </row>
    <row r="129" spans="2:23" s="9" customFormat="1">
      <c r="B129" s="66"/>
      <c r="E129" s="214">
        <v>43374</v>
      </c>
      <c r="F129" s="214" t="s">
        <v>185</v>
      </c>
      <c r="G129" s="215" t="s">
        <v>69</v>
      </c>
      <c r="H129" s="240">
        <f>$C$46/12</f>
        <v>1.8083333333333335E-3</v>
      </c>
      <c r="I129" s="230">
        <f>(SUM('1.  LRAMVA Summary'!D$54:D$74)+SUM('1.  LRAMVA Summary'!D$75:D$76)*(MONTH($E129)-1)/12)*$H129</f>
        <v>611.52451810512514</v>
      </c>
      <c r="J129" s="230">
        <f>(SUM('1.  LRAMVA Summary'!E$54:E$74)+SUM('1.  LRAMVA Summary'!E$75:E$76)*(MONTH($E129)-1)/12)*$H129</f>
        <v>97.596670202473732</v>
      </c>
      <c r="K129" s="230">
        <f>(SUM('1.  LRAMVA Summary'!F$54:F$74)+SUM('1.  LRAMVA Summary'!F$75:F$76)*(MONTH($E129)-1)/12)*$H129</f>
        <v>408.39063535271401</v>
      </c>
      <c r="L129" s="230">
        <f>(SUM('1.  LRAMVA Summary'!G$54:G$74)+SUM('1.  LRAMVA Summary'!G$75:G$76)*(MONTH($E129)-1)/12)*$H129</f>
        <v>0</v>
      </c>
      <c r="M129" s="230">
        <f>(SUM('1.  LRAMVA Summary'!H$54:H$74)+SUM('1.  LRAMVA Summary'!H$75:H$76)*(MONTH($E129)-1)/12)*$H129</f>
        <v>0</v>
      </c>
      <c r="N129" s="230">
        <f>(SUM('1.  LRAMVA Summary'!I$54:I$74)+SUM('1.  LRAMVA Summary'!I$75:I$76)*(MONTH($E129)-1)/12)*$H129</f>
        <v>162.45065524503445</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1279.9624789053473</v>
      </c>
    </row>
    <row r="130" spans="2:23" s="9" customFormat="1">
      <c r="B130" s="66"/>
      <c r="E130" s="214">
        <v>43405</v>
      </c>
      <c r="F130" s="214" t="s">
        <v>185</v>
      </c>
      <c r="G130" s="215" t="s">
        <v>69</v>
      </c>
      <c r="H130" s="240">
        <f t="shared" ref="H130:H131" si="66">$C$46/12</f>
        <v>1.8083333333333335E-3</v>
      </c>
      <c r="I130" s="230">
        <f>(SUM('1.  LRAMVA Summary'!D$54:D$74)+SUM('1.  LRAMVA Summary'!D$75:D$76)*(MONTH($E130)-1)/12)*$H130</f>
        <v>625.79586149276736</v>
      </c>
      <c r="J130" s="230">
        <f>(SUM('1.  LRAMVA Summary'!E$54:E$74)+SUM('1.  LRAMVA Summary'!E$75:E$76)*(MONTH($E130)-1)/12)*$H130</f>
        <v>103.93692262143843</v>
      </c>
      <c r="K130" s="230">
        <f>(SUM('1.  LRAMVA Summary'!F$54:F$74)+SUM('1.  LRAMVA Summary'!F$75:F$76)*(MONTH($E130)-1)/12)*$H130</f>
        <v>428.91661350027226</v>
      </c>
      <c r="L130" s="230">
        <f>(SUM('1.  LRAMVA Summary'!G$54:G$74)+SUM('1.  LRAMVA Summary'!G$75:G$76)*(MONTH($E130)-1)/12)*$H130</f>
        <v>0</v>
      </c>
      <c r="M130" s="230">
        <f>(SUM('1.  LRAMVA Summary'!H$54:H$74)+SUM('1.  LRAMVA Summary'!H$75:H$76)*(MONTH($E130)-1)/12)*$H130</f>
        <v>0</v>
      </c>
      <c r="N130" s="230">
        <f>(SUM('1.  LRAMVA Summary'!I$54:I$74)+SUM('1.  LRAMVA Summary'!I$75:I$76)*(MONTH($E130)-1)/12)*$H130</f>
        <v>167.56105817345971</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1326.2104557879377</v>
      </c>
    </row>
    <row r="131" spans="2:23" s="9" customFormat="1">
      <c r="B131" s="66"/>
      <c r="E131" s="214">
        <v>43435</v>
      </c>
      <c r="F131" s="214" t="s">
        <v>185</v>
      </c>
      <c r="G131" s="215" t="s">
        <v>69</v>
      </c>
      <c r="H131" s="240">
        <f t="shared" si="66"/>
        <v>1.8083333333333335E-3</v>
      </c>
      <c r="I131" s="230">
        <f>(SUM('1.  LRAMVA Summary'!D$54:D$74)+SUM('1.  LRAMVA Summary'!D$75:D$76)*(MONTH($E131)-1)/12)*$H131</f>
        <v>640.06720488040958</v>
      </c>
      <c r="J131" s="230">
        <f>(SUM('1.  LRAMVA Summary'!E$54:E$74)+SUM('1.  LRAMVA Summary'!E$75:E$76)*(MONTH($E131)-1)/12)*$H131</f>
        <v>110.27717504040314</v>
      </c>
      <c r="K131" s="230">
        <f>(SUM('1.  LRAMVA Summary'!F$54:F$74)+SUM('1.  LRAMVA Summary'!F$75:F$76)*(MONTH($E131)-1)/12)*$H131</f>
        <v>449.44259164783045</v>
      </c>
      <c r="L131" s="230">
        <f>(SUM('1.  LRAMVA Summary'!G$54:G$74)+SUM('1.  LRAMVA Summary'!G$75:G$76)*(MONTH($E131)-1)/12)*$H131</f>
        <v>0</v>
      </c>
      <c r="M131" s="230">
        <f>(SUM('1.  LRAMVA Summary'!H$54:H$74)+SUM('1.  LRAMVA Summary'!H$75:H$76)*(MONTH($E131)-1)/12)*$H131</f>
        <v>0</v>
      </c>
      <c r="N131" s="230">
        <f>(SUM('1.  LRAMVA Summary'!I$54:I$74)+SUM('1.  LRAMVA Summary'!I$75:I$76)*(MONTH($E131)-1)/12)*$H131</f>
        <v>172.67146110188494</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1372.4584326705281</v>
      </c>
    </row>
    <row r="132" spans="2:23" s="9" customFormat="1" ht="15.75" thickBot="1">
      <c r="B132" s="66"/>
      <c r="E132" s="216" t="s">
        <v>467</v>
      </c>
      <c r="F132" s="216"/>
      <c r="G132" s="217"/>
      <c r="H132" s="218"/>
      <c r="I132" s="219">
        <f>SUM(I119:I131)</f>
        <v>8580.9696043868498</v>
      </c>
      <c r="J132" s="219">
        <f>SUM(J119:J131)</f>
        <v>967.09060291318519</v>
      </c>
      <c r="K132" s="219">
        <f t="shared" ref="K132:O132" si="67">SUM(K119:K131)</f>
        <v>4630.0139654787663</v>
      </c>
      <c r="L132" s="219">
        <f t="shared" si="67"/>
        <v>0</v>
      </c>
      <c r="M132" s="219">
        <f t="shared" si="67"/>
        <v>0</v>
      </c>
      <c r="N132" s="219">
        <f t="shared" si="67"/>
        <v>2234.5652191824297</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16412.639391961231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8580.9696043868498</v>
      </c>
      <c r="J134" s="228">
        <f t="shared" ref="J134" si="69">J132+J133</f>
        <v>967.09060291318519</v>
      </c>
      <c r="K134" s="228">
        <f t="shared" ref="K134" si="70">K132+K133</f>
        <v>4630.0139654787663</v>
      </c>
      <c r="L134" s="228">
        <f t="shared" ref="L134" si="71">L132+L133</f>
        <v>0</v>
      </c>
      <c r="M134" s="228">
        <f t="shared" ref="M134" si="72">M132+M133</f>
        <v>0</v>
      </c>
      <c r="N134" s="228">
        <f t="shared" ref="N134" si="73">N132+N133</f>
        <v>2234.5652191824297</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16412.639391961231</v>
      </c>
    </row>
    <row r="135" spans="2:23" s="9" customFormat="1">
      <c r="B135" s="66"/>
      <c r="E135" s="214">
        <v>43466</v>
      </c>
      <c r="F135" s="214" t="s">
        <v>186</v>
      </c>
      <c r="G135" s="215" t="s">
        <v>65</v>
      </c>
      <c r="H135" s="240">
        <f>$C$47/12</f>
        <v>2.0416666666666669E-3</v>
      </c>
      <c r="I135" s="230">
        <f>(SUM('1.  LRAMVA Summary'!D$54:D$77)+SUM('1.  LRAMVA Summary'!D$78:D$79)*(MONTH($E135)-1)/12)*$H135</f>
        <v>738.76932868973597</v>
      </c>
      <c r="J135" s="230">
        <f>(SUM('1.  LRAMVA Summary'!E$54:E$77)+SUM('1.  LRAMVA Summary'!E$78:E$79)*(MONTH($E135)-1)/12)*$H135</f>
        <v>131.66483745412501</v>
      </c>
      <c r="K135" s="230">
        <f>(SUM('1.  LRAMVA Summary'!F$54:F$77)+SUM('1.  LRAMVA Summary'!F$78:F$79)*(MONTH($E135)-1)/12)*$H135</f>
        <v>530.60967557543893</v>
      </c>
      <c r="L135" s="230">
        <f>(SUM('1.  LRAMVA Summary'!G$54:G$77)+SUM('1.  LRAMVA Summary'!G$78:G$79)*(MONTH($E135)-1)/12)*$H135</f>
        <v>0</v>
      </c>
      <c r="M135" s="230">
        <f>(SUM('1.  LRAMVA Summary'!H$54:H$77)+SUM('1.  LRAMVA Summary'!H$78:H$79)*(MONTH($E135)-1)/12)*$H135</f>
        <v>0</v>
      </c>
      <c r="N135" s="230">
        <f>(SUM('1.  LRAMVA Summary'!I$54:I$77)+SUM('1.  LRAMVA Summary'!I$78:I$79)*(MONTH($E135)-1)/12)*$H135</f>
        <v>200.7214593890599</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1601.7653011083598</v>
      </c>
    </row>
    <row r="136" spans="2:23" s="9" customFormat="1">
      <c r="B136" s="66"/>
      <c r="E136" s="214">
        <v>43497</v>
      </c>
      <c r="F136" s="214" t="s">
        <v>186</v>
      </c>
      <c r="G136" s="215" t="s">
        <v>65</v>
      </c>
      <c r="H136" s="240">
        <f t="shared" ref="H136:H137" si="75">$C$47/12</f>
        <v>2.0416666666666669E-3</v>
      </c>
      <c r="I136" s="230">
        <f>(SUM('1.  LRAMVA Summary'!D$54:D$77)+SUM('1.  LRAMVA Summary'!D$78:D$79)*(MONTH($E136)-1)/12)*$H136</f>
        <v>738.76932868973597</v>
      </c>
      <c r="J136" s="230">
        <f>(SUM('1.  LRAMVA Summary'!E$54:E$77)+SUM('1.  LRAMVA Summary'!E$78:E$79)*(MONTH($E136)-1)/12)*$H136</f>
        <v>131.66483745412501</v>
      </c>
      <c r="K136" s="230">
        <f>(SUM('1.  LRAMVA Summary'!F$54:F$77)+SUM('1.  LRAMVA Summary'!F$78:F$79)*(MONTH($E136)-1)/12)*$H136</f>
        <v>530.60967557543893</v>
      </c>
      <c r="L136" s="230">
        <f>(SUM('1.  LRAMVA Summary'!G$54:G$77)+SUM('1.  LRAMVA Summary'!G$78:G$79)*(MONTH($E136)-1)/12)*$H136</f>
        <v>0</v>
      </c>
      <c r="M136" s="230">
        <f>(SUM('1.  LRAMVA Summary'!H$54:H$77)+SUM('1.  LRAMVA Summary'!H$78:H$79)*(MONTH($E136)-1)/12)*$H136</f>
        <v>0</v>
      </c>
      <c r="N136" s="230">
        <f>(SUM('1.  LRAMVA Summary'!I$54:I$77)+SUM('1.  LRAMVA Summary'!I$78:I$79)*(MONTH($E136)-1)/12)*$H136</f>
        <v>200.7214593890599</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1601.7653011083598</v>
      </c>
    </row>
    <row r="137" spans="2:23" s="9" customFormat="1">
      <c r="B137" s="66"/>
      <c r="E137" s="214">
        <v>43525</v>
      </c>
      <c r="F137" s="214" t="s">
        <v>186</v>
      </c>
      <c r="G137" s="215" t="s">
        <v>65</v>
      </c>
      <c r="H137" s="240">
        <f t="shared" si="75"/>
        <v>2.0416666666666669E-3</v>
      </c>
      <c r="I137" s="230">
        <f>(SUM('1.  LRAMVA Summary'!D$54:D$77)+SUM('1.  LRAMVA Summary'!D$78:D$79)*(MONTH($E137)-1)/12)*$H137</f>
        <v>738.76932868973597</v>
      </c>
      <c r="J137" s="230">
        <f>(SUM('1.  LRAMVA Summary'!E$54:E$77)+SUM('1.  LRAMVA Summary'!E$78:E$79)*(MONTH($E137)-1)/12)*$H137</f>
        <v>131.66483745412501</v>
      </c>
      <c r="K137" s="230">
        <f>(SUM('1.  LRAMVA Summary'!F$54:F$77)+SUM('1.  LRAMVA Summary'!F$78:F$79)*(MONTH($E137)-1)/12)*$H137</f>
        <v>530.60967557543893</v>
      </c>
      <c r="L137" s="230">
        <f>(SUM('1.  LRAMVA Summary'!G$54:G$77)+SUM('1.  LRAMVA Summary'!G$78:G$79)*(MONTH($E137)-1)/12)*$H137</f>
        <v>0</v>
      </c>
      <c r="M137" s="230">
        <f>(SUM('1.  LRAMVA Summary'!H$54:H$77)+SUM('1.  LRAMVA Summary'!H$78:H$79)*(MONTH($E137)-1)/12)*$H137</f>
        <v>0</v>
      </c>
      <c r="N137" s="230">
        <f>(SUM('1.  LRAMVA Summary'!I$54:I$77)+SUM('1.  LRAMVA Summary'!I$78:I$79)*(MONTH($E137)-1)/12)*$H137</f>
        <v>200.7214593890599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1601.7653011083598</v>
      </c>
    </row>
    <row r="138" spans="2:23" s="8" customFormat="1">
      <c r="B138" s="239"/>
      <c r="E138" s="214">
        <v>43556</v>
      </c>
      <c r="F138" s="214" t="s">
        <v>186</v>
      </c>
      <c r="G138" s="215" t="s">
        <v>66</v>
      </c>
      <c r="H138" s="240">
        <f>$C$48/12</f>
        <v>1.8166666666666667E-3</v>
      </c>
      <c r="I138" s="230">
        <f>(SUM('1.  LRAMVA Summary'!D$54:D$77)+SUM('1.  LRAMVA Summary'!D$78:D$79)*(MONTH($E138)-1)/12)*$H138</f>
        <v>657.35393328311193</v>
      </c>
      <c r="J138" s="230">
        <f>(SUM('1.  LRAMVA Summary'!E$54:E$77)+SUM('1.  LRAMVA Summary'!E$78:E$79)*(MONTH($E138)-1)/12)*$H138</f>
        <v>117.15483495918062</v>
      </c>
      <c r="K138" s="230">
        <f>(SUM('1.  LRAMVA Summary'!F$54:F$77)+SUM('1.  LRAMVA Summary'!F$78:F$79)*(MONTH($E138)-1)/12)*$H138</f>
        <v>472.13432357324763</v>
      </c>
      <c r="L138" s="230">
        <f>(SUM('1.  LRAMVA Summary'!G$54:G$77)+SUM('1.  LRAMVA Summary'!G$78:G$79)*(MONTH($E138)-1)/12)*$H138</f>
        <v>0</v>
      </c>
      <c r="M138" s="230">
        <f>(SUM('1.  LRAMVA Summary'!H$54:H$77)+SUM('1.  LRAMVA Summary'!H$78:H$79)*(MONTH($E138)-1)/12)*$H138</f>
        <v>0</v>
      </c>
      <c r="N138" s="230">
        <f>(SUM('1.  LRAMVA Summary'!I$54:I$77)+SUM('1.  LRAMVA Summary'!I$78:I$79)*(MONTH($E138)-1)/12)*$H138</f>
        <v>178.60113529312267</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1425.2442271086629</v>
      </c>
    </row>
    <row r="139" spans="2:23" s="9" customFormat="1">
      <c r="B139" s="66"/>
      <c r="E139" s="214">
        <v>43586</v>
      </c>
      <c r="F139" s="214" t="s">
        <v>186</v>
      </c>
      <c r="G139" s="215" t="s">
        <v>66</v>
      </c>
      <c r="H139" s="240">
        <f>$C$48/12</f>
        <v>1.8166666666666667E-3</v>
      </c>
      <c r="I139" s="230">
        <f>(SUM('1.  LRAMVA Summary'!D$54:D$77)+SUM('1.  LRAMVA Summary'!D$78:D$79)*(MONTH($E139)-1)/12)*$H139</f>
        <v>657.35393328311193</v>
      </c>
      <c r="J139" s="230">
        <f>(SUM('1.  LRAMVA Summary'!E$54:E$77)+SUM('1.  LRAMVA Summary'!E$78:E$79)*(MONTH($E139)-1)/12)*$H139</f>
        <v>117.15483495918062</v>
      </c>
      <c r="K139" s="230">
        <f>(SUM('1.  LRAMVA Summary'!F$54:F$77)+SUM('1.  LRAMVA Summary'!F$78:F$79)*(MONTH($E139)-1)/12)*$H139</f>
        <v>472.13432357324763</v>
      </c>
      <c r="L139" s="230">
        <f>(SUM('1.  LRAMVA Summary'!G$54:G$77)+SUM('1.  LRAMVA Summary'!G$78:G$79)*(MONTH($E139)-1)/12)*$H139</f>
        <v>0</v>
      </c>
      <c r="M139" s="230">
        <f>(SUM('1.  LRAMVA Summary'!H$54:H$77)+SUM('1.  LRAMVA Summary'!H$78:H$79)*(MONTH($E139)-1)/12)*$H139</f>
        <v>0</v>
      </c>
      <c r="N139" s="230">
        <f>(SUM('1.  LRAMVA Summary'!I$54:I$77)+SUM('1.  LRAMVA Summary'!I$78:I$79)*(MONTH($E139)-1)/12)*$H139</f>
        <v>178.60113529312267</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1425.2442271086629</v>
      </c>
    </row>
    <row r="140" spans="2:23" s="9" customFormat="1">
      <c r="B140" s="66"/>
      <c r="E140" s="214">
        <v>43617</v>
      </c>
      <c r="F140" s="214" t="s">
        <v>186</v>
      </c>
      <c r="G140" s="215" t="s">
        <v>66</v>
      </c>
      <c r="H140" s="240">
        <f t="shared" ref="H140" si="77">$C$48/12</f>
        <v>1.8166666666666667E-3</v>
      </c>
      <c r="I140" s="230">
        <f>(SUM('1.  LRAMVA Summary'!D$54:D$77)+SUM('1.  LRAMVA Summary'!D$78:D$79)*(MONTH($E140)-1)/12)*$H140</f>
        <v>657.35393328311193</v>
      </c>
      <c r="J140" s="230">
        <f>(SUM('1.  LRAMVA Summary'!E$54:E$77)+SUM('1.  LRAMVA Summary'!E$78:E$79)*(MONTH($E140)-1)/12)*$H140</f>
        <v>117.15483495918062</v>
      </c>
      <c r="K140" s="230">
        <f>(SUM('1.  LRAMVA Summary'!F$54:F$77)+SUM('1.  LRAMVA Summary'!F$78:F$79)*(MONTH($E140)-1)/12)*$H140</f>
        <v>472.13432357324763</v>
      </c>
      <c r="L140" s="230">
        <f>(SUM('1.  LRAMVA Summary'!G$54:G$77)+SUM('1.  LRAMVA Summary'!G$78:G$79)*(MONTH($E140)-1)/12)*$H140</f>
        <v>0</v>
      </c>
      <c r="M140" s="230">
        <f>(SUM('1.  LRAMVA Summary'!H$54:H$77)+SUM('1.  LRAMVA Summary'!H$78:H$79)*(MONTH($E140)-1)/12)*$H140</f>
        <v>0</v>
      </c>
      <c r="N140" s="230">
        <f>(SUM('1.  LRAMVA Summary'!I$54:I$77)+SUM('1.  LRAMVA Summary'!I$78:I$79)*(MONTH($E140)-1)/12)*$H140</f>
        <v>178.60113529312267</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1425.2442271086629</v>
      </c>
    </row>
    <row r="141" spans="2:23" s="9" customFormat="1">
      <c r="B141" s="66"/>
      <c r="E141" s="214">
        <v>43647</v>
      </c>
      <c r="F141" s="214" t="s">
        <v>186</v>
      </c>
      <c r="G141" s="215" t="s">
        <v>68</v>
      </c>
      <c r="H141" s="240">
        <f>$C$49/12</f>
        <v>1.8166666666666667E-3</v>
      </c>
      <c r="I141" s="230">
        <f>(SUM('1.  LRAMVA Summary'!D$54:D$77)+SUM('1.  LRAMVA Summary'!D$78:D$79)*(MONTH($E141)-1)/12)*$H141</f>
        <v>657.35393328311193</v>
      </c>
      <c r="J141" s="230">
        <f>(SUM('1.  LRAMVA Summary'!E$54:E$77)+SUM('1.  LRAMVA Summary'!E$78:E$79)*(MONTH($E141)-1)/12)*$H141</f>
        <v>117.15483495918062</v>
      </c>
      <c r="K141" s="230">
        <f>(SUM('1.  LRAMVA Summary'!F$54:F$77)+SUM('1.  LRAMVA Summary'!F$78:F$79)*(MONTH($E141)-1)/12)*$H141</f>
        <v>472.13432357324763</v>
      </c>
      <c r="L141" s="230">
        <f>(SUM('1.  LRAMVA Summary'!G$54:G$77)+SUM('1.  LRAMVA Summary'!G$78:G$79)*(MONTH($E141)-1)/12)*$H141</f>
        <v>0</v>
      </c>
      <c r="M141" s="230">
        <f>(SUM('1.  LRAMVA Summary'!H$54:H$77)+SUM('1.  LRAMVA Summary'!H$78:H$79)*(MONTH($E141)-1)/12)*$H141</f>
        <v>0</v>
      </c>
      <c r="N141" s="230">
        <f>(SUM('1.  LRAMVA Summary'!I$54:I$77)+SUM('1.  LRAMVA Summary'!I$78:I$79)*(MONTH($E141)-1)/12)*$H141</f>
        <v>178.60113529312267</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1425.2442271086629</v>
      </c>
    </row>
    <row r="142" spans="2:23" s="9" customFormat="1">
      <c r="B142" s="66"/>
      <c r="E142" s="214">
        <v>43678</v>
      </c>
      <c r="F142" s="214" t="s">
        <v>186</v>
      </c>
      <c r="G142" s="215" t="s">
        <v>68</v>
      </c>
      <c r="H142" s="240">
        <f t="shared" ref="H142" si="78">$C$49/12</f>
        <v>1.8166666666666667E-3</v>
      </c>
      <c r="I142" s="230">
        <f>(SUM('1.  LRAMVA Summary'!D$54:D$77)+SUM('1.  LRAMVA Summary'!D$78:D$79)*(MONTH($E142)-1)/12)*$H142</f>
        <v>657.35393328311193</v>
      </c>
      <c r="J142" s="230">
        <f>(SUM('1.  LRAMVA Summary'!E$54:E$77)+SUM('1.  LRAMVA Summary'!E$78:E$79)*(MONTH($E142)-1)/12)*$H142</f>
        <v>117.15483495918062</v>
      </c>
      <c r="K142" s="230">
        <f>(SUM('1.  LRAMVA Summary'!F$54:F$77)+SUM('1.  LRAMVA Summary'!F$78:F$79)*(MONTH($E142)-1)/12)*$H142</f>
        <v>472.13432357324763</v>
      </c>
      <c r="L142" s="230">
        <f>(SUM('1.  LRAMVA Summary'!G$54:G$77)+SUM('1.  LRAMVA Summary'!G$78:G$79)*(MONTH($E142)-1)/12)*$H142</f>
        <v>0</v>
      </c>
      <c r="M142" s="230">
        <f>(SUM('1.  LRAMVA Summary'!H$54:H$77)+SUM('1.  LRAMVA Summary'!H$78:H$79)*(MONTH($E142)-1)/12)*$H142</f>
        <v>0</v>
      </c>
      <c r="N142" s="230">
        <f>(SUM('1.  LRAMVA Summary'!I$54:I$77)+SUM('1.  LRAMVA Summary'!I$78:I$79)*(MONTH($E142)-1)/12)*$H142</f>
        <v>178.60113529312267</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1425.2442271086629</v>
      </c>
    </row>
    <row r="143" spans="2:23" s="9" customFormat="1">
      <c r="B143" s="66"/>
      <c r="E143" s="214">
        <v>43709</v>
      </c>
      <c r="F143" s="214" t="s">
        <v>186</v>
      </c>
      <c r="G143" s="215" t="s">
        <v>68</v>
      </c>
      <c r="H143" s="240">
        <f>$C$49/12</f>
        <v>1.8166666666666667E-3</v>
      </c>
      <c r="I143" s="230">
        <f>(SUM('1.  LRAMVA Summary'!D$54:D$77)+SUM('1.  LRAMVA Summary'!D$78:D$79)*(MONTH($E143)-1)/12)*$H143</f>
        <v>657.35393328311193</v>
      </c>
      <c r="J143" s="230">
        <f>(SUM('1.  LRAMVA Summary'!E$54:E$77)+SUM('1.  LRAMVA Summary'!E$78:E$79)*(MONTH($E143)-1)/12)*$H143</f>
        <v>117.15483495918062</v>
      </c>
      <c r="K143" s="230">
        <f>(SUM('1.  LRAMVA Summary'!F$54:F$77)+SUM('1.  LRAMVA Summary'!F$78:F$79)*(MONTH($E143)-1)/12)*$H143</f>
        <v>472.13432357324763</v>
      </c>
      <c r="L143" s="230">
        <f>(SUM('1.  LRAMVA Summary'!G$54:G$77)+SUM('1.  LRAMVA Summary'!G$78:G$79)*(MONTH($E143)-1)/12)*$H143</f>
        <v>0</v>
      </c>
      <c r="M143" s="230">
        <f>(SUM('1.  LRAMVA Summary'!H$54:H$77)+SUM('1.  LRAMVA Summary'!H$78:H$79)*(MONTH($E143)-1)/12)*$H143</f>
        <v>0</v>
      </c>
      <c r="N143" s="230">
        <f>(SUM('1.  LRAMVA Summary'!I$54:I$77)+SUM('1.  LRAMVA Summary'!I$78:I$79)*(MONTH($E143)-1)/12)*$H143</f>
        <v>178.60113529312267</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1425.2442271086629</v>
      </c>
    </row>
    <row r="144" spans="2:23" s="9" customFormat="1">
      <c r="B144" s="66"/>
      <c r="E144" s="214">
        <v>43739</v>
      </c>
      <c r="F144" s="214" t="s">
        <v>186</v>
      </c>
      <c r="G144" s="215" t="s">
        <v>69</v>
      </c>
      <c r="H144" s="240">
        <f>$C$50/12</f>
        <v>1.8166666666666667E-3</v>
      </c>
      <c r="I144" s="230">
        <f>(SUM('1.  LRAMVA Summary'!D$54:D$77)+SUM('1.  LRAMVA Summary'!D$78:D$79)*(MONTH($E144)-1)/12)*$H144</f>
        <v>657.35393328311193</v>
      </c>
      <c r="J144" s="230">
        <f>(SUM('1.  LRAMVA Summary'!E$54:E$77)+SUM('1.  LRAMVA Summary'!E$78:E$79)*(MONTH($E144)-1)/12)*$H144</f>
        <v>117.15483495918062</v>
      </c>
      <c r="K144" s="230">
        <f>(SUM('1.  LRAMVA Summary'!F$54:F$77)+SUM('1.  LRAMVA Summary'!F$78:F$79)*(MONTH($E144)-1)/12)*$H144</f>
        <v>472.13432357324763</v>
      </c>
      <c r="L144" s="230">
        <f>(SUM('1.  LRAMVA Summary'!G$54:G$77)+SUM('1.  LRAMVA Summary'!G$78:G$79)*(MONTH($E144)-1)/12)*$H144</f>
        <v>0</v>
      </c>
      <c r="M144" s="230">
        <f>(SUM('1.  LRAMVA Summary'!H$54:H$77)+SUM('1.  LRAMVA Summary'!H$78:H$79)*(MONTH($E144)-1)/12)*$H144</f>
        <v>0</v>
      </c>
      <c r="N144" s="230">
        <f>(SUM('1.  LRAMVA Summary'!I$54:I$77)+SUM('1.  LRAMVA Summary'!I$78:I$79)*(MONTH($E144)-1)/12)*$H144</f>
        <v>178.60113529312267</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1425.2442271086629</v>
      </c>
    </row>
    <row r="145" spans="2:23" s="9" customFormat="1">
      <c r="B145" s="66"/>
      <c r="E145" s="214">
        <v>43770</v>
      </c>
      <c r="F145" s="214" t="s">
        <v>186</v>
      </c>
      <c r="G145" s="215" t="s">
        <v>69</v>
      </c>
      <c r="H145" s="240">
        <f t="shared" ref="H145:H146" si="79">$C$50/12</f>
        <v>1.8166666666666667E-3</v>
      </c>
      <c r="I145" s="230">
        <f>(SUM('1.  LRAMVA Summary'!D$54:D$77)+SUM('1.  LRAMVA Summary'!D$78:D$79)*(MONTH($E145)-1)/12)*$H145</f>
        <v>657.35393328311193</v>
      </c>
      <c r="J145" s="230">
        <f>(SUM('1.  LRAMVA Summary'!E$54:E$77)+SUM('1.  LRAMVA Summary'!E$78:E$79)*(MONTH($E145)-1)/12)*$H145</f>
        <v>117.15483495918062</v>
      </c>
      <c r="K145" s="230">
        <f>(SUM('1.  LRAMVA Summary'!F$54:F$77)+SUM('1.  LRAMVA Summary'!F$78:F$79)*(MONTH($E145)-1)/12)*$H145</f>
        <v>472.13432357324763</v>
      </c>
      <c r="L145" s="230">
        <f>(SUM('1.  LRAMVA Summary'!G$54:G$77)+SUM('1.  LRAMVA Summary'!G$78:G$79)*(MONTH($E145)-1)/12)*$H145</f>
        <v>0</v>
      </c>
      <c r="M145" s="230">
        <f>(SUM('1.  LRAMVA Summary'!H$54:H$77)+SUM('1.  LRAMVA Summary'!H$78:H$79)*(MONTH($E145)-1)/12)*$H145</f>
        <v>0</v>
      </c>
      <c r="N145" s="230">
        <f>(SUM('1.  LRAMVA Summary'!I$54:I$77)+SUM('1.  LRAMVA Summary'!I$78:I$79)*(MONTH($E145)-1)/12)*$H145</f>
        <v>178.60113529312267</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1425.2442271086629</v>
      </c>
    </row>
    <row r="146" spans="2:23" s="9" customFormat="1">
      <c r="B146" s="66"/>
      <c r="E146" s="214">
        <v>43800</v>
      </c>
      <c r="F146" s="214" t="s">
        <v>186</v>
      </c>
      <c r="G146" s="215" t="s">
        <v>69</v>
      </c>
      <c r="H146" s="240">
        <f t="shared" si="79"/>
        <v>1.8166666666666667E-3</v>
      </c>
      <c r="I146" s="230">
        <f>(SUM('1.  LRAMVA Summary'!D$54:D$77)+SUM('1.  LRAMVA Summary'!D$78:D$79)*(MONTH($E146)-1)/12)*$H146</f>
        <v>657.35393328311193</v>
      </c>
      <c r="J146" s="230">
        <f>(SUM('1.  LRAMVA Summary'!E$54:E$77)+SUM('1.  LRAMVA Summary'!E$78:E$79)*(MONTH($E146)-1)/12)*$H146</f>
        <v>117.15483495918062</v>
      </c>
      <c r="K146" s="230">
        <f>(SUM('1.  LRAMVA Summary'!F$54:F$77)+SUM('1.  LRAMVA Summary'!F$78:F$79)*(MONTH($E146)-1)/12)*$H146</f>
        <v>472.13432357324763</v>
      </c>
      <c r="L146" s="230">
        <f>(SUM('1.  LRAMVA Summary'!G$54:G$77)+SUM('1.  LRAMVA Summary'!G$78:G$79)*(MONTH($E146)-1)/12)*$H146</f>
        <v>0</v>
      </c>
      <c r="M146" s="230">
        <f>(SUM('1.  LRAMVA Summary'!H$54:H$77)+SUM('1.  LRAMVA Summary'!H$78:H$79)*(MONTH($E146)-1)/12)*$H146</f>
        <v>0</v>
      </c>
      <c r="N146" s="230">
        <f>(SUM('1.  LRAMVA Summary'!I$54:I$77)+SUM('1.  LRAMVA Summary'!I$78:I$79)*(MONTH($E146)-1)/12)*$H146</f>
        <v>178.60113529312267</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1425.2442271086629</v>
      </c>
    </row>
    <row r="147" spans="2:23" s="9" customFormat="1" ht="15.75" thickBot="1">
      <c r="B147" s="66"/>
      <c r="E147" s="216" t="s">
        <v>468</v>
      </c>
      <c r="F147" s="216"/>
      <c r="G147" s="217"/>
      <c r="H147" s="218"/>
      <c r="I147" s="219">
        <f>SUM(I134:I146)</f>
        <v>16713.46299000406</v>
      </c>
      <c r="J147" s="219">
        <f>SUM(J134:J146)</f>
        <v>2416.4786299081861</v>
      </c>
      <c r="K147" s="219">
        <f t="shared" ref="K147:O147" si="80">SUM(K134:K146)</f>
        <v>10471.051904364311</v>
      </c>
      <c r="L147" s="219">
        <f t="shared" si="80"/>
        <v>0</v>
      </c>
      <c r="M147" s="219">
        <f t="shared" si="80"/>
        <v>0</v>
      </c>
      <c r="N147" s="219">
        <f t="shared" si="80"/>
        <v>4444.1398149877141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34045.13333926427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16713.46299000406</v>
      </c>
      <c r="J149" s="228">
        <f t="shared" ref="J149" si="82">J147+J148</f>
        <v>2416.4786299081861</v>
      </c>
      <c r="K149" s="228">
        <f t="shared" ref="K149" si="83">K147+K148</f>
        <v>10471.051904364311</v>
      </c>
      <c r="L149" s="228">
        <f t="shared" ref="L149" si="84">L147+L148</f>
        <v>0</v>
      </c>
      <c r="M149" s="228">
        <f t="shared" ref="M149" si="85">M147+M148</f>
        <v>0</v>
      </c>
      <c r="N149" s="228">
        <f t="shared" ref="N149" si="86">N147+N148</f>
        <v>4444.1398149877141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34045.13333926427</v>
      </c>
    </row>
    <row r="150" spans="2:23" s="9" customFormat="1">
      <c r="B150" s="66"/>
      <c r="E150" s="214">
        <v>43831</v>
      </c>
      <c r="F150" s="214" t="s">
        <v>187</v>
      </c>
      <c r="G150" s="215" t="s">
        <v>65</v>
      </c>
      <c r="H150" s="240">
        <f>$C$51/12</f>
        <v>1.8166666666666667E-3</v>
      </c>
      <c r="I150" s="230">
        <f>(SUM('1.  LRAMVA Summary'!D$54:D$80)+SUM('1.  LRAMVA Summary'!D$81:D$82)*(MONTH($E150)-1)/12)*$H150</f>
        <v>657.35393328311193</v>
      </c>
      <c r="J150" s="230">
        <f>(SUM('1.  LRAMVA Summary'!E$54:E$80)+SUM('1.  LRAMVA Summary'!E$81:E$82)*(MONTH($E150)-1)/12)*$H150</f>
        <v>117.15483495918062</v>
      </c>
      <c r="K150" s="230">
        <f>(SUM('1.  LRAMVA Summary'!F$54:F$80)+SUM('1.  LRAMVA Summary'!F$81:F$82)*(MONTH($E150)-1)/12)*$H150</f>
        <v>472.13432357324763</v>
      </c>
      <c r="L150" s="230">
        <f>(SUM('1.  LRAMVA Summary'!G$54:G$80)+SUM('1.  LRAMVA Summary'!G$81:G$82)*(MONTH($E150)-1)/12)*$H150</f>
        <v>0</v>
      </c>
      <c r="M150" s="230">
        <f>(SUM('1.  LRAMVA Summary'!H$54:H$80)+SUM('1.  LRAMVA Summary'!H$81:H$82)*(MONTH($E150)-1)/12)*$H150</f>
        <v>0</v>
      </c>
      <c r="N150" s="230">
        <f>(SUM('1.  LRAMVA Summary'!I$54:I$80)+SUM('1.  LRAMVA Summary'!I$81:I$82)*(MONTH($E150)-1)/12)*$H150</f>
        <v>178.60113529312267</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1425.2442271086629</v>
      </c>
    </row>
    <row r="151" spans="2:23" s="9" customFormat="1">
      <c r="B151" s="66"/>
      <c r="E151" s="214">
        <v>43862</v>
      </c>
      <c r="F151" s="214" t="s">
        <v>187</v>
      </c>
      <c r="G151" s="215" t="s">
        <v>65</v>
      </c>
      <c r="H151" s="240">
        <f t="shared" ref="H151:H152" si="88">$C$51/12</f>
        <v>1.8166666666666667E-3</v>
      </c>
      <c r="I151" s="230">
        <f>(SUM('1.  LRAMVA Summary'!D$54:D$80)+SUM('1.  LRAMVA Summary'!D$81:D$82)*(MONTH($E151)-1)/12)*$H151</f>
        <v>657.35393328311193</v>
      </c>
      <c r="J151" s="230">
        <f>(SUM('1.  LRAMVA Summary'!E$54:E$80)+SUM('1.  LRAMVA Summary'!E$81:E$82)*(MONTH($E151)-1)/12)*$H151</f>
        <v>117.15483495918062</v>
      </c>
      <c r="K151" s="230">
        <f>(SUM('1.  LRAMVA Summary'!F$54:F$80)+SUM('1.  LRAMVA Summary'!F$81:F$82)*(MONTH($E151)-1)/12)*$H151</f>
        <v>472.13432357324763</v>
      </c>
      <c r="L151" s="230">
        <f>(SUM('1.  LRAMVA Summary'!G$54:G$80)+SUM('1.  LRAMVA Summary'!G$81:G$82)*(MONTH($E151)-1)/12)*$H151</f>
        <v>0</v>
      </c>
      <c r="M151" s="230">
        <f>(SUM('1.  LRAMVA Summary'!H$54:H$80)+SUM('1.  LRAMVA Summary'!H$81:H$82)*(MONTH($E151)-1)/12)*$H151</f>
        <v>0</v>
      </c>
      <c r="N151" s="230">
        <f>(SUM('1.  LRAMVA Summary'!I$54:I$80)+SUM('1.  LRAMVA Summary'!I$81:I$82)*(MONTH($E151)-1)/12)*$H151</f>
        <v>178.60113529312267</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1425.2442271086629</v>
      </c>
    </row>
    <row r="152" spans="2:23" s="9" customFormat="1">
      <c r="B152" s="66"/>
      <c r="E152" s="214">
        <v>43891</v>
      </c>
      <c r="F152" s="214" t="s">
        <v>187</v>
      </c>
      <c r="G152" s="215" t="s">
        <v>65</v>
      </c>
      <c r="H152" s="240">
        <f t="shared" si="88"/>
        <v>1.8166666666666667E-3</v>
      </c>
      <c r="I152" s="230">
        <f>(SUM('1.  LRAMVA Summary'!D$54:D$80)+SUM('1.  LRAMVA Summary'!D$81:D$82)*(MONTH($E152)-1)/12)*$H152</f>
        <v>657.35393328311193</v>
      </c>
      <c r="J152" s="230">
        <f>(SUM('1.  LRAMVA Summary'!E$54:E$80)+SUM('1.  LRAMVA Summary'!E$81:E$82)*(MONTH($E152)-1)/12)*$H152</f>
        <v>117.15483495918062</v>
      </c>
      <c r="K152" s="230">
        <f>(SUM('1.  LRAMVA Summary'!F$54:F$80)+SUM('1.  LRAMVA Summary'!F$81:F$82)*(MONTH($E152)-1)/12)*$H152</f>
        <v>472.13432357324763</v>
      </c>
      <c r="L152" s="230">
        <f>(SUM('1.  LRAMVA Summary'!G$54:G$80)+SUM('1.  LRAMVA Summary'!G$81:G$82)*(MONTH($E152)-1)/12)*$H152</f>
        <v>0</v>
      </c>
      <c r="M152" s="230">
        <f>(SUM('1.  LRAMVA Summary'!H$54:H$80)+SUM('1.  LRAMVA Summary'!H$81:H$82)*(MONTH($E152)-1)/12)*$H152</f>
        <v>0</v>
      </c>
      <c r="N152" s="230">
        <f>(SUM('1.  LRAMVA Summary'!I$54:I$80)+SUM('1.  LRAMVA Summary'!I$81:I$82)*(MONTH($E152)-1)/12)*$H152</f>
        <v>178.60113529312267</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1425.2442271086629</v>
      </c>
    </row>
    <row r="153" spans="2:23" s="9" customFormat="1">
      <c r="B153" s="66"/>
      <c r="E153" s="214">
        <v>43922</v>
      </c>
      <c r="F153" s="214" t="s">
        <v>187</v>
      </c>
      <c r="G153" s="215" t="s">
        <v>66</v>
      </c>
      <c r="H153" s="240">
        <f>$C$52/12</f>
        <v>1.8166666666666667E-3</v>
      </c>
      <c r="I153" s="230">
        <f>(SUM('1.  LRAMVA Summary'!D$54:D$80)+SUM('1.  LRAMVA Summary'!D$81:D$82)*(MONTH($E153)-1)/12)*$H153</f>
        <v>657.35393328311193</v>
      </c>
      <c r="J153" s="230">
        <f>(SUM('1.  LRAMVA Summary'!E$54:E$80)+SUM('1.  LRAMVA Summary'!E$81:E$82)*(MONTH($E153)-1)/12)*$H153</f>
        <v>117.15483495918062</v>
      </c>
      <c r="K153" s="230">
        <f>(SUM('1.  LRAMVA Summary'!F$54:F$80)+SUM('1.  LRAMVA Summary'!F$81:F$82)*(MONTH($E153)-1)/12)*$H153</f>
        <v>472.13432357324763</v>
      </c>
      <c r="L153" s="230">
        <f>(SUM('1.  LRAMVA Summary'!G$54:G$80)+SUM('1.  LRAMVA Summary'!G$81:G$82)*(MONTH($E153)-1)/12)*$H153</f>
        <v>0</v>
      </c>
      <c r="M153" s="230">
        <f>(SUM('1.  LRAMVA Summary'!H$54:H$80)+SUM('1.  LRAMVA Summary'!H$81:H$82)*(MONTH($E153)-1)/12)*$H153</f>
        <v>0</v>
      </c>
      <c r="N153" s="230">
        <f>(SUM('1.  LRAMVA Summary'!I$54:I$80)+SUM('1.  LRAMVA Summary'!I$81:I$82)*(MONTH($E153)-1)/12)*$H153</f>
        <v>178.60113529312267</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1425.2442271086629</v>
      </c>
    </row>
    <row r="154" spans="2:23" s="9" customFormat="1">
      <c r="B154" s="66"/>
      <c r="E154" s="214">
        <v>43952</v>
      </c>
      <c r="F154" s="214" t="s">
        <v>187</v>
      </c>
      <c r="G154" s="215" t="s">
        <v>66</v>
      </c>
      <c r="H154" s="240">
        <f t="shared" ref="H154:H161" si="90">$C$52/12</f>
        <v>1.8166666666666667E-3</v>
      </c>
      <c r="I154" s="230">
        <f>(SUM('1.  LRAMVA Summary'!D$54:D$80)+SUM('1.  LRAMVA Summary'!D$81:D$82)*(MONTH($E154)-1)/12)*$H154</f>
        <v>657.35393328311193</v>
      </c>
      <c r="J154" s="230">
        <f>(SUM('1.  LRAMVA Summary'!E$54:E$80)+SUM('1.  LRAMVA Summary'!E$81:E$82)*(MONTH($E154)-1)/12)*$H154</f>
        <v>117.15483495918062</v>
      </c>
      <c r="K154" s="230">
        <f>(SUM('1.  LRAMVA Summary'!F$54:F$80)+SUM('1.  LRAMVA Summary'!F$81:F$82)*(MONTH($E154)-1)/12)*$H154</f>
        <v>472.13432357324763</v>
      </c>
      <c r="L154" s="230">
        <f>(SUM('1.  LRAMVA Summary'!G$54:G$80)+SUM('1.  LRAMVA Summary'!G$81:G$82)*(MONTH($E154)-1)/12)*$H154</f>
        <v>0</v>
      </c>
      <c r="M154" s="230">
        <f>(SUM('1.  LRAMVA Summary'!H$54:H$80)+SUM('1.  LRAMVA Summary'!H$81:H$82)*(MONTH($E154)-1)/12)*$H154</f>
        <v>0</v>
      </c>
      <c r="N154" s="230">
        <f>(SUM('1.  LRAMVA Summary'!I$54:I$80)+SUM('1.  LRAMVA Summary'!I$81:I$82)*(MONTH($E154)-1)/12)*$H154</f>
        <v>178.60113529312267</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1425.2442271086629</v>
      </c>
    </row>
    <row r="155" spans="2:23" s="9" customFormat="1">
      <c r="B155" s="66"/>
      <c r="E155" s="214">
        <v>43983</v>
      </c>
      <c r="F155" s="214" t="s">
        <v>187</v>
      </c>
      <c r="G155" s="215" t="s">
        <v>66</v>
      </c>
      <c r="H155" s="240">
        <f t="shared" si="90"/>
        <v>1.8166666666666667E-3</v>
      </c>
      <c r="I155" s="230">
        <f>(SUM('1.  LRAMVA Summary'!D$54:D$80)+SUM('1.  LRAMVA Summary'!D$81:D$82)*(MONTH($E155)-1)/12)*$H155</f>
        <v>657.35393328311193</v>
      </c>
      <c r="J155" s="230">
        <f>(SUM('1.  LRAMVA Summary'!E$54:E$80)+SUM('1.  LRAMVA Summary'!E$81:E$82)*(MONTH($E155)-1)/12)*$H155</f>
        <v>117.15483495918062</v>
      </c>
      <c r="K155" s="230">
        <f>(SUM('1.  LRAMVA Summary'!F$54:F$80)+SUM('1.  LRAMVA Summary'!F$81:F$82)*(MONTH($E155)-1)/12)*$H155</f>
        <v>472.13432357324763</v>
      </c>
      <c r="L155" s="230">
        <f>(SUM('1.  LRAMVA Summary'!G$54:G$80)+SUM('1.  LRAMVA Summary'!G$81:G$82)*(MONTH($E155)-1)/12)*$H155</f>
        <v>0</v>
      </c>
      <c r="M155" s="230">
        <f>(SUM('1.  LRAMVA Summary'!H$54:H$80)+SUM('1.  LRAMVA Summary'!H$81:H$82)*(MONTH($E155)-1)/12)*$H155</f>
        <v>0</v>
      </c>
      <c r="N155" s="230">
        <f>(SUM('1.  LRAMVA Summary'!I$54:I$80)+SUM('1.  LRAMVA Summary'!I$81:I$82)*(MONTH($E155)-1)/12)*$H155</f>
        <v>178.60113529312267</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1425.2442271086629</v>
      </c>
    </row>
    <row r="156" spans="2:23" s="9" customFormat="1">
      <c r="B156" s="66"/>
      <c r="E156" s="214">
        <v>44013</v>
      </c>
      <c r="F156" s="214" t="s">
        <v>187</v>
      </c>
      <c r="G156" s="215" t="s">
        <v>68</v>
      </c>
      <c r="H156" s="240">
        <f>$C$53/12</f>
        <v>4.75E-4</v>
      </c>
      <c r="I156" s="230">
        <f>(SUM('1.  LRAMVA Summary'!D$54:D$80)+SUM('1.  LRAMVA Summary'!D$81:D$82)*(MONTH($E156)-1)/12)*$H156</f>
        <v>171.87694585842834</v>
      </c>
      <c r="J156" s="230">
        <f>(SUM('1.  LRAMVA Summary'!E$54:E$80)+SUM('1.  LRAMVA Summary'!E$81:E$82)*(MONTH($E156)-1)/12)*$H156</f>
        <v>30.632227489327043</v>
      </c>
      <c r="K156" s="230">
        <f>(SUM('1.  LRAMVA Summary'!F$54:F$80)+SUM('1.  LRAMVA Summary'!F$81:F$82)*(MONTH($E156)-1)/12)*$H156</f>
        <v>123.44796533795925</v>
      </c>
      <c r="L156" s="230">
        <f>(SUM('1.  LRAMVA Summary'!G$54:G$80)+SUM('1.  LRAMVA Summary'!G$81:G$82)*(MONTH($E156)-1)/12)*$H156</f>
        <v>0</v>
      </c>
      <c r="M156" s="230">
        <f>(SUM('1.  LRAMVA Summary'!H$54:H$80)+SUM('1.  LRAMVA Summary'!H$81:H$82)*(MONTH($E156)-1)/12)*$H156</f>
        <v>0</v>
      </c>
      <c r="N156" s="230">
        <f>(SUM('1.  LRAMVA Summary'!I$54:I$80)+SUM('1.  LRAMVA Summary'!I$81:I$82)*(MONTH($E156)-1)/12)*$H156</f>
        <v>46.69846198031189</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372.65560066602654</v>
      </c>
    </row>
    <row r="157" spans="2:23" s="9" customFormat="1">
      <c r="B157" s="66"/>
      <c r="E157" s="214">
        <v>44044</v>
      </c>
      <c r="F157" s="214" t="s">
        <v>187</v>
      </c>
      <c r="G157" s="215" t="s">
        <v>68</v>
      </c>
      <c r="H157" s="240">
        <f>$C$53/12</f>
        <v>4.75E-4</v>
      </c>
      <c r="I157" s="230">
        <f>(SUM('1.  LRAMVA Summary'!D$54:D$80)+SUM('1.  LRAMVA Summary'!D$81:D$82)*(MONTH($E157)-1)/12)*$H157</f>
        <v>171.87694585842834</v>
      </c>
      <c r="J157" s="230">
        <f>(SUM('1.  LRAMVA Summary'!E$54:E$80)+SUM('1.  LRAMVA Summary'!E$81:E$82)*(MONTH($E157)-1)/12)*$H157</f>
        <v>30.632227489327043</v>
      </c>
      <c r="K157" s="230">
        <f>(SUM('1.  LRAMVA Summary'!F$54:F$80)+SUM('1.  LRAMVA Summary'!F$81:F$82)*(MONTH($E157)-1)/12)*$H157</f>
        <v>123.44796533795925</v>
      </c>
      <c r="L157" s="230">
        <f>(SUM('1.  LRAMVA Summary'!G$54:G$80)+SUM('1.  LRAMVA Summary'!G$81:G$82)*(MONTH($E157)-1)/12)*$H157</f>
        <v>0</v>
      </c>
      <c r="M157" s="230">
        <f>(SUM('1.  LRAMVA Summary'!H$54:H$80)+SUM('1.  LRAMVA Summary'!H$81:H$82)*(MONTH($E157)-1)/12)*$H157</f>
        <v>0</v>
      </c>
      <c r="N157" s="230">
        <f>(SUM('1.  LRAMVA Summary'!I$54:I$80)+SUM('1.  LRAMVA Summary'!I$81:I$82)*(MONTH($E157)-1)/12)*$H157</f>
        <v>46.69846198031189</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372.65560066602654</v>
      </c>
    </row>
    <row r="158" spans="2:23" s="9" customFormat="1">
      <c r="B158" s="66"/>
      <c r="E158" s="214">
        <v>44075</v>
      </c>
      <c r="F158" s="214" t="s">
        <v>187</v>
      </c>
      <c r="G158" s="215" t="s">
        <v>68</v>
      </c>
      <c r="H158" s="240">
        <f>$C$53/12</f>
        <v>4.75E-4</v>
      </c>
      <c r="I158" s="230">
        <f>(SUM('1.  LRAMVA Summary'!D$54:D$80)+SUM('1.  LRAMVA Summary'!D$81:D$82)*(MONTH($E158)-1)/12)*$H158</f>
        <v>171.87694585842834</v>
      </c>
      <c r="J158" s="230">
        <f>(SUM('1.  LRAMVA Summary'!E$54:E$80)+SUM('1.  LRAMVA Summary'!E$81:E$82)*(MONTH($E158)-1)/12)*$H158</f>
        <v>30.632227489327043</v>
      </c>
      <c r="K158" s="230">
        <f>(SUM('1.  LRAMVA Summary'!F$54:F$80)+SUM('1.  LRAMVA Summary'!F$81:F$82)*(MONTH($E158)-1)/12)*$H158</f>
        <v>123.44796533795925</v>
      </c>
      <c r="L158" s="230">
        <f>(SUM('1.  LRAMVA Summary'!G$54:G$80)+SUM('1.  LRAMVA Summary'!G$81:G$82)*(MONTH($E158)-1)/12)*$H158</f>
        <v>0</v>
      </c>
      <c r="M158" s="230">
        <f>(SUM('1.  LRAMVA Summary'!H$54:H$80)+SUM('1.  LRAMVA Summary'!H$81:H$82)*(MONTH($E158)-1)/12)*$H158</f>
        <v>0</v>
      </c>
      <c r="N158" s="230">
        <f>(SUM('1.  LRAMVA Summary'!I$54:I$80)+SUM('1.  LRAMVA Summary'!I$81:I$82)*(MONTH($E158)-1)/12)*$H158</f>
        <v>46.69846198031189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372.65560066602654</v>
      </c>
    </row>
    <row r="159" spans="2:23" s="9" customFormat="1">
      <c r="B159" s="66"/>
      <c r="E159" s="214">
        <v>44105</v>
      </c>
      <c r="F159" s="214" t="s">
        <v>187</v>
      </c>
      <c r="G159" s="215" t="s">
        <v>69</v>
      </c>
      <c r="H159" s="240">
        <f>$C$54/12</f>
        <v>4.75E-4</v>
      </c>
      <c r="I159" s="230">
        <f>(SUM('1.  LRAMVA Summary'!D$54:D$80)+SUM('1.  LRAMVA Summary'!D$81:D$82)*(MONTH($E159)-1)/12)*$H159</f>
        <v>171.87694585842834</v>
      </c>
      <c r="J159" s="230">
        <f>(SUM('1.  LRAMVA Summary'!E$54:E$80)+SUM('1.  LRAMVA Summary'!E$81:E$82)*(MONTH($E159)-1)/12)*$H159</f>
        <v>30.632227489327043</v>
      </c>
      <c r="K159" s="230">
        <f>(SUM('1.  LRAMVA Summary'!F$54:F$80)+SUM('1.  LRAMVA Summary'!F$81:F$82)*(MONTH($E159)-1)/12)*$H159</f>
        <v>123.44796533795925</v>
      </c>
      <c r="L159" s="230">
        <f>(SUM('1.  LRAMVA Summary'!G$54:G$80)+SUM('1.  LRAMVA Summary'!G$81:G$82)*(MONTH($E159)-1)/12)*$H159</f>
        <v>0</v>
      </c>
      <c r="M159" s="230">
        <f>(SUM('1.  LRAMVA Summary'!H$54:H$80)+SUM('1.  LRAMVA Summary'!H$81:H$82)*(MONTH($E159)-1)/12)*$H159</f>
        <v>0</v>
      </c>
      <c r="N159" s="230">
        <f>(SUM('1.  LRAMVA Summary'!I$54:I$80)+SUM('1.  LRAMVA Summary'!I$81:I$82)*(MONTH($E159)-1)/12)*$H159</f>
        <v>46.69846198031189</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372.65560066602654</v>
      </c>
    </row>
    <row r="160" spans="2:23" s="9" customFormat="1">
      <c r="B160" s="66"/>
      <c r="E160" s="214">
        <v>44136</v>
      </c>
      <c r="F160" s="214" t="s">
        <v>187</v>
      </c>
      <c r="G160" s="215" t="s">
        <v>69</v>
      </c>
      <c r="H160" s="240">
        <f>$C$54/12</f>
        <v>4.75E-4</v>
      </c>
      <c r="I160" s="230">
        <f>(SUM('1.  LRAMVA Summary'!D$54:D$80)+SUM('1.  LRAMVA Summary'!D$81:D$82)*(MONTH($E160)-1)/12)*$H160</f>
        <v>171.87694585842834</v>
      </c>
      <c r="J160" s="230">
        <f>(SUM('1.  LRAMVA Summary'!E$54:E$80)+SUM('1.  LRAMVA Summary'!E$81:E$82)*(MONTH($E160)-1)/12)*$H160</f>
        <v>30.632227489327043</v>
      </c>
      <c r="K160" s="230">
        <f>(SUM('1.  LRAMVA Summary'!F$54:F$80)+SUM('1.  LRAMVA Summary'!F$81:F$82)*(MONTH($E160)-1)/12)*$H160</f>
        <v>123.44796533795925</v>
      </c>
      <c r="L160" s="230">
        <f>(SUM('1.  LRAMVA Summary'!G$54:G$80)+SUM('1.  LRAMVA Summary'!G$81:G$82)*(MONTH($E160)-1)/12)*$H160</f>
        <v>0</v>
      </c>
      <c r="M160" s="230">
        <f>(SUM('1.  LRAMVA Summary'!H$54:H$80)+SUM('1.  LRAMVA Summary'!H$81:H$82)*(MONTH($E160)-1)/12)*$H160</f>
        <v>0</v>
      </c>
      <c r="N160" s="230">
        <f>(SUM('1.  LRAMVA Summary'!I$54:I$80)+SUM('1.  LRAMVA Summary'!I$81:I$82)*(MONTH($E160)-1)/12)*$H160</f>
        <v>46.69846198031189</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372.65560066602654</v>
      </c>
    </row>
    <row r="161" spans="2:23" s="9" customFormat="1">
      <c r="B161" s="66"/>
      <c r="E161" s="214">
        <v>44166</v>
      </c>
      <c r="F161" s="214" t="s">
        <v>187</v>
      </c>
      <c r="G161" s="215" t="s">
        <v>69</v>
      </c>
      <c r="H161" s="240">
        <f>$C$54/12</f>
        <v>4.75E-4</v>
      </c>
      <c r="I161" s="230">
        <f>(SUM('1.  LRAMVA Summary'!D$54:D$80)+SUM('1.  LRAMVA Summary'!D$81:D$82)*(MONTH($E161)-1)/12)*$H161</f>
        <v>171.87694585842834</v>
      </c>
      <c r="J161" s="230">
        <f>(SUM('1.  LRAMVA Summary'!E$54:E$80)+SUM('1.  LRAMVA Summary'!E$81:E$82)*(MONTH($E161)-1)/12)*$H161</f>
        <v>30.632227489327043</v>
      </c>
      <c r="K161" s="230">
        <f>(SUM('1.  LRAMVA Summary'!F$54:F$80)+SUM('1.  LRAMVA Summary'!F$81:F$82)*(MONTH($E161)-1)/12)*$H161</f>
        <v>123.44796533795925</v>
      </c>
      <c r="L161" s="230">
        <f>(SUM('1.  LRAMVA Summary'!G$54:G$80)+SUM('1.  LRAMVA Summary'!G$81:G$82)*(MONTH($E161)-1)/12)*$H161</f>
        <v>0</v>
      </c>
      <c r="M161" s="230">
        <f>(SUM('1.  LRAMVA Summary'!H$54:H$80)+SUM('1.  LRAMVA Summary'!H$81:H$82)*(MONTH($E161)-1)/12)*$H161</f>
        <v>0</v>
      </c>
      <c r="N161" s="230">
        <f>(SUM('1.  LRAMVA Summary'!I$54:I$80)+SUM('1.  LRAMVA Summary'!I$81:I$82)*(MONTH($E161)-1)/12)*$H161</f>
        <v>46.69846198031189</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372.65560066602654</v>
      </c>
    </row>
    <row r="162" spans="2:23" s="9" customFormat="1" ht="15.75" thickBot="1">
      <c r="B162" s="66"/>
      <c r="E162" s="216" t="s">
        <v>469</v>
      </c>
      <c r="F162" s="216"/>
      <c r="G162" s="217"/>
      <c r="H162" s="218"/>
      <c r="I162" s="219">
        <f>SUM(I149:I161)</f>
        <v>21688.84826485331</v>
      </c>
      <c r="J162" s="219">
        <f>SUM(J149:J161)</f>
        <v>3303.201004599232</v>
      </c>
      <c r="K162" s="219">
        <f t="shared" ref="K162:O162" si="91">SUM(K149:K161)</f>
        <v>14044.545637831547</v>
      </c>
      <c r="L162" s="219">
        <f t="shared" si="91"/>
        <v>0</v>
      </c>
      <c r="M162" s="219">
        <f t="shared" si="91"/>
        <v>0</v>
      </c>
      <c r="N162" s="219">
        <f t="shared" si="91"/>
        <v>5795.9373986283199</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44832.532305912391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712</v>
      </c>
      <c r="F164" s="225"/>
      <c r="G164" s="226"/>
      <c r="H164" s="227"/>
      <c r="I164" s="228">
        <f>I162+I163</f>
        <v>21688.84826485331</v>
      </c>
      <c r="J164" s="228">
        <f t="shared" ref="J164:U164" si="93">J162+J163</f>
        <v>3303.201004599232</v>
      </c>
      <c r="K164" s="228">
        <f t="shared" si="93"/>
        <v>14044.545637831547</v>
      </c>
      <c r="L164" s="228">
        <f t="shared" si="93"/>
        <v>0</v>
      </c>
      <c r="M164" s="228">
        <f t="shared" si="93"/>
        <v>0</v>
      </c>
      <c r="N164" s="228">
        <f t="shared" si="93"/>
        <v>5795.9373986283199</v>
      </c>
      <c r="O164" s="228">
        <f t="shared" si="93"/>
        <v>0</v>
      </c>
      <c r="P164" s="228">
        <f t="shared" si="93"/>
        <v>0</v>
      </c>
      <c r="Q164" s="228">
        <f t="shared" si="93"/>
        <v>0</v>
      </c>
      <c r="R164" s="228">
        <f t="shared" si="93"/>
        <v>0</v>
      </c>
      <c r="S164" s="228">
        <f t="shared" si="93"/>
        <v>0</v>
      </c>
      <c r="T164" s="228">
        <f t="shared" si="93"/>
        <v>0</v>
      </c>
      <c r="U164" s="228">
        <f t="shared" si="93"/>
        <v>0</v>
      </c>
      <c r="V164" s="228">
        <f>V162+V163</f>
        <v>0</v>
      </c>
      <c r="W164" s="228">
        <f>W162+W163</f>
        <v>44832.532305912391</v>
      </c>
    </row>
    <row r="165" spans="2:23">
      <c r="E165" s="214">
        <v>44197</v>
      </c>
      <c r="F165" s="214" t="s">
        <v>718</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718</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0</v>
      </c>
    </row>
    <row r="167" spans="2:23">
      <c r="E167" s="214">
        <v>44256</v>
      </c>
      <c r="F167" s="214" t="s">
        <v>718</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0</v>
      </c>
    </row>
    <row r="168" spans="2:23">
      <c r="E168" s="214">
        <v>44287</v>
      </c>
      <c r="F168" s="214" t="s">
        <v>718</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0</v>
      </c>
    </row>
    <row r="169" spans="2:23">
      <c r="E169" s="214">
        <v>44317</v>
      </c>
      <c r="F169" s="214" t="s">
        <v>718</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0</v>
      </c>
    </row>
    <row r="170" spans="2:23">
      <c r="E170" s="214">
        <v>44348</v>
      </c>
      <c r="F170" s="214" t="s">
        <v>718</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0</v>
      </c>
    </row>
    <row r="171" spans="2:23">
      <c r="E171" s="214">
        <v>44378</v>
      </c>
      <c r="F171" s="214" t="s">
        <v>718</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0</v>
      </c>
    </row>
    <row r="172" spans="2:23">
      <c r="E172" s="214">
        <v>44409</v>
      </c>
      <c r="F172" s="214" t="s">
        <v>718</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0</v>
      </c>
    </row>
    <row r="173" spans="2:23">
      <c r="E173" s="214">
        <v>44440</v>
      </c>
      <c r="F173" s="214" t="s">
        <v>718</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0</v>
      </c>
    </row>
    <row r="174" spans="2:23">
      <c r="E174" s="214">
        <v>44470</v>
      </c>
      <c r="F174" s="214" t="s">
        <v>718</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0</v>
      </c>
    </row>
    <row r="175" spans="2:23">
      <c r="E175" s="214">
        <v>44501</v>
      </c>
      <c r="F175" s="214" t="s">
        <v>718</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0</v>
      </c>
    </row>
    <row r="176" spans="2:23">
      <c r="E176" s="214">
        <v>44531</v>
      </c>
      <c r="F176" s="214" t="s">
        <v>718</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713</v>
      </c>
      <c r="F177" s="216"/>
      <c r="G177" s="217"/>
      <c r="H177" s="218"/>
      <c r="I177" s="219">
        <f>SUM(I164:I176)</f>
        <v>21688.84826485331</v>
      </c>
      <c r="J177" s="219">
        <f>SUM(J164:J176)</f>
        <v>3303.201004599232</v>
      </c>
      <c r="K177" s="219">
        <f t="shared" ref="K177:V177" si="95">SUM(K164:K176)</f>
        <v>14044.545637831547</v>
      </c>
      <c r="L177" s="219">
        <f t="shared" si="95"/>
        <v>0</v>
      </c>
      <c r="M177" s="219">
        <f t="shared" si="95"/>
        <v>0</v>
      </c>
      <c r="N177" s="219">
        <f t="shared" si="95"/>
        <v>5795.9373986283199</v>
      </c>
      <c r="O177" s="219">
        <f t="shared" si="95"/>
        <v>0</v>
      </c>
      <c r="P177" s="219">
        <f t="shared" si="95"/>
        <v>0</v>
      </c>
      <c r="Q177" s="219">
        <f t="shared" si="95"/>
        <v>0</v>
      </c>
      <c r="R177" s="219">
        <f t="shared" si="95"/>
        <v>0</v>
      </c>
      <c r="S177" s="219">
        <f t="shared" si="95"/>
        <v>0</v>
      </c>
      <c r="T177" s="219">
        <f t="shared" si="95"/>
        <v>0</v>
      </c>
      <c r="U177" s="219">
        <f t="shared" si="95"/>
        <v>0</v>
      </c>
      <c r="V177" s="219">
        <f t="shared" si="95"/>
        <v>0</v>
      </c>
      <c r="W177" s="219">
        <f>SUM(W164:W176)</f>
        <v>44832.532305912391</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714</v>
      </c>
      <c r="F179" s="225"/>
      <c r="G179" s="226"/>
      <c r="H179" s="227"/>
      <c r="I179" s="228">
        <f>I177+I178</f>
        <v>21688.84826485331</v>
      </c>
      <c r="J179" s="228">
        <f t="shared" ref="J179:U179" si="96">J177+J178</f>
        <v>3303.201004599232</v>
      </c>
      <c r="K179" s="228">
        <f t="shared" si="96"/>
        <v>14044.545637831547</v>
      </c>
      <c r="L179" s="228">
        <f t="shared" si="96"/>
        <v>0</v>
      </c>
      <c r="M179" s="228">
        <f t="shared" si="96"/>
        <v>0</v>
      </c>
      <c r="N179" s="228">
        <f t="shared" si="96"/>
        <v>5795.9373986283199</v>
      </c>
      <c r="O179" s="228">
        <f t="shared" si="96"/>
        <v>0</v>
      </c>
      <c r="P179" s="228">
        <f t="shared" si="96"/>
        <v>0</v>
      </c>
      <c r="Q179" s="228">
        <f t="shared" si="96"/>
        <v>0</v>
      </c>
      <c r="R179" s="228">
        <f t="shared" si="96"/>
        <v>0</v>
      </c>
      <c r="S179" s="228">
        <f t="shared" si="96"/>
        <v>0</v>
      </c>
      <c r="T179" s="228">
        <f t="shared" si="96"/>
        <v>0</v>
      </c>
      <c r="U179" s="228">
        <f t="shared" si="96"/>
        <v>0</v>
      </c>
      <c r="V179" s="228">
        <f>V177+V178</f>
        <v>0</v>
      </c>
      <c r="W179" s="228">
        <f>W177+W178</f>
        <v>44832.532305912391</v>
      </c>
    </row>
    <row r="180" spans="5:23">
      <c r="E180" s="214">
        <v>44562</v>
      </c>
      <c r="F180" s="214" t="s">
        <v>719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7">SUM(I181:V181)</f>
        <v>0</v>
      </c>
    </row>
    <row r="182" spans="5:23">
      <c r="E182" s="214">
        <v>44621</v>
      </c>
      <c r="F182" s="214" t="s">
        <v>719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7"/>
        <v>0</v>
      </c>
    </row>
    <row r="183" spans="5:23">
      <c r="E183" s="214">
        <v>44652</v>
      </c>
      <c r="F183" s="214" t="s">
        <v>719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7"/>
        <v>0</v>
      </c>
    </row>
    <row r="184" spans="5:23">
      <c r="E184" s="214">
        <v>44682</v>
      </c>
      <c r="F184" s="214" t="s">
        <v>719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7"/>
        <v>0</v>
      </c>
    </row>
    <row r="185" spans="5:23">
      <c r="E185" s="214">
        <v>44713</v>
      </c>
      <c r="F185" s="214" t="s">
        <v>719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7"/>
        <v>0</v>
      </c>
    </row>
    <row r="186" spans="5:23">
      <c r="E186" s="214">
        <v>44743</v>
      </c>
      <c r="F186" s="214" t="s">
        <v>719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7"/>
        <v>0</v>
      </c>
    </row>
    <row r="187" spans="5:23">
      <c r="E187" s="214">
        <v>44774</v>
      </c>
      <c r="F187" s="214" t="s">
        <v>719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7"/>
        <v>0</v>
      </c>
    </row>
    <row r="188" spans="5:23">
      <c r="E188" s="214">
        <v>44805</v>
      </c>
      <c r="F188" s="214" t="s">
        <v>719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7"/>
        <v>0</v>
      </c>
    </row>
    <row r="189" spans="5:23">
      <c r="E189" s="214">
        <v>44835</v>
      </c>
      <c r="F189" s="214" t="s">
        <v>719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7"/>
        <v>0</v>
      </c>
    </row>
    <row r="190" spans="5:23">
      <c r="E190" s="214">
        <v>44866</v>
      </c>
      <c r="F190" s="214" t="s">
        <v>719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7"/>
        <v>0</v>
      </c>
    </row>
    <row r="191" spans="5:23">
      <c r="E191" s="214">
        <v>44896</v>
      </c>
      <c r="F191" s="214" t="s">
        <v>719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715</v>
      </c>
      <c r="F192" s="216"/>
      <c r="G192" s="217"/>
      <c r="H192" s="218"/>
      <c r="I192" s="219">
        <f>SUM(I179:I191)</f>
        <v>21688.84826485331</v>
      </c>
      <c r="J192" s="219">
        <f>SUM(J179:J191)</f>
        <v>3303.201004599232</v>
      </c>
      <c r="K192" s="219">
        <f t="shared" ref="K192:V192" si="98">SUM(K179:K191)</f>
        <v>14044.545637831547</v>
      </c>
      <c r="L192" s="219">
        <f t="shared" si="98"/>
        <v>0</v>
      </c>
      <c r="M192" s="219">
        <f t="shared" si="98"/>
        <v>0</v>
      </c>
      <c r="N192" s="219">
        <f t="shared" si="98"/>
        <v>5795.9373986283199</v>
      </c>
      <c r="O192" s="219">
        <f t="shared" si="98"/>
        <v>0</v>
      </c>
      <c r="P192" s="219">
        <f t="shared" si="98"/>
        <v>0</v>
      </c>
      <c r="Q192" s="219">
        <f t="shared" si="98"/>
        <v>0</v>
      </c>
      <c r="R192" s="219">
        <f t="shared" si="98"/>
        <v>0</v>
      </c>
      <c r="S192" s="219">
        <f t="shared" si="98"/>
        <v>0</v>
      </c>
      <c r="T192" s="219">
        <f t="shared" si="98"/>
        <v>0</v>
      </c>
      <c r="U192" s="219">
        <f t="shared" si="98"/>
        <v>0</v>
      </c>
      <c r="V192" s="219">
        <f t="shared" si="98"/>
        <v>0</v>
      </c>
      <c r="W192" s="219">
        <f>SUM(W179:W191)</f>
        <v>44832.532305912391</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716</v>
      </c>
      <c r="F194" s="225"/>
      <c r="G194" s="226"/>
      <c r="H194" s="227"/>
      <c r="I194" s="228">
        <f>I192+I193</f>
        <v>21688.84826485331</v>
      </c>
      <c r="J194" s="228">
        <f t="shared" ref="J194:U194" si="99">J192+J193</f>
        <v>3303.201004599232</v>
      </c>
      <c r="K194" s="228">
        <f t="shared" si="99"/>
        <v>14044.545637831547</v>
      </c>
      <c r="L194" s="228">
        <f t="shared" si="99"/>
        <v>0</v>
      </c>
      <c r="M194" s="228">
        <f t="shared" si="99"/>
        <v>0</v>
      </c>
      <c r="N194" s="228">
        <f t="shared" si="99"/>
        <v>5795.9373986283199</v>
      </c>
      <c r="O194" s="228">
        <f t="shared" si="99"/>
        <v>0</v>
      </c>
      <c r="P194" s="228">
        <f t="shared" si="99"/>
        <v>0</v>
      </c>
      <c r="Q194" s="228">
        <f t="shared" si="99"/>
        <v>0</v>
      </c>
      <c r="R194" s="228">
        <f t="shared" si="99"/>
        <v>0</v>
      </c>
      <c r="S194" s="228">
        <f t="shared" si="99"/>
        <v>0</v>
      </c>
      <c r="T194" s="228">
        <f t="shared" si="99"/>
        <v>0</v>
      </c>
      <c r="U194" s="228">
        <f t="shared" si="99"/>
        <v>0</v>
      </c>
      <c r="V194" s="228">
        <f>V192+V193</f>
        <v>0</v>
      </c>
      <c r="W194" s="228">
        <f>W192+W193</f>
        <v>44832.532305912391</v>
      </c>
    </row>
    <row r="195" spans="5:23">
      <c r="E195" s="214">
        <v>44927</v>
      </c>
      <c r="F195" s="214" t="s">
        <v>720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0">SUM(I196:V196)</f>
        <v>0</v>
      </c>
    </row>
    <row r="197" spans="5:23">
      <c r="E197" s="214">
        <v>44986</v>
      </c>
      <c r="F197" s="214" t="s">
        <v>720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0"/>
        <v>0</v>
      </c>
    </row>
    <row r="198" spans="5:23">
      <c r="E198" s="214">
        <v>45017</v>
      </c>
      <c r="F198" s="214" t="s">
        <v>720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0"/>
        <v>0</v>
      </c>
    </row>
    <row r="199" spans="5:23">
      <c r="E199" s="214">
        <v>45047</v>
      </c>
      <c r="F199" s="214" t="s">
        <v>720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0"/>
        <v>0</v>
      </c>
    </row>
    <row r="200" spans="5:23">
      <c r="E200" s="214">
        <v>45078</v>
      </c>
      <c r="F200" s="214" t="s">
        <v>720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0"/>
        <v>0</v>
      </c>
    </row>
    <row r="201" spans="5:23">
      <c r="E201" s="214">
        <v>45108</v>
      </c>
      <c r="F201" s="214" t="s">
        <v>720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0"/>
        <v>0</v>
      </c>
    </row>
    <row r="202" spans="5:23">
      <c r="E202" s="214">
        <v>45139</v>
      </c>
      <c r="F202" s="214" t="s">
        <v>720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0"/>
        <v>0</v>
      </c>
    </row>
    <row r="203" spans="5:23">
      <c r="E203" s="214">
        <v>45170</v>
      </c>
      <c r="F203" s="214" t="s">
        <v>720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0"/>
        <v>0</v>
      </c>
    </row>
    <row r="204" spans="5:23">
      <c r="E204" s="214">
        <v>45200</v>
      </c>
      <c r="F204" s="214" t="s">
        <v>720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0"/>
        <v>0</v>
      </c>
    </row>
    <row r="205" spans="5:23">
      <c r="E205" s="214">
        <v>45231</v>
      </c>
      <c r="F205" s="214" t="s">
        <v>720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0"/>
        <v>0</v>
      </c>
    </row>
    <row r="206" spans="5:23">
      <c r="E206" s="214">
        <v>45261</v>
      </c>
      <c r="F206" s="214" t="s">
        <v>720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717</v>
      </c>
      <c r="F207" s="216"/>
      <c r="G207" s="217"/>
      <c r="H207" s="218"/>
      <c r="I207" s="219">
        <f>SUM(I194:I206)</f>
        <v>21688.84826485331</v>
      </c>
      <c r="J207" s="219">
        <f>SUM(J194:J206)</f>
        <v>3303.201004599232</v>
      </c>
      <c r="K207" s="219">
        <f t="shared" ref="K207:V207" si="101">SUM(K194:K206)</f>
        <v>14044.545637831547</v>
      </c>
      <c r="L207" s="219">
        <f t="shared" si="101"/>
        <v>0</v>
      </c>
      <c r="M207" s="219">
        <f t="shared" si="101"/>
        <v>0</v>
      </c>
      <c r="N207" s="219">
        <f t="shared" si="101"/>
        <v>5795.9373986283199</v>
      </c>
      <c r="O207" s="219">
        <f t="shared" si="101"/>
        <v>0</v>
      </c>
      <c r="P207" s="219">
        <f t="shared" si="101"/>
        <v>0</v>
      </c>
      <c r="Q207" s="219">
        <f t="shared" si="101"/>
        <v>0</v>
      </c>
      <c r="R207" s="219">
        <f t="shared" si="101"/>
        <v>0</v>
      </c>
      <c r="S207" s="219">
        <f t="shared" si="101"/>
        <v>0</v>
      </c>
      <c r="T207" s="219">
        <f t="shared" si="101"/>
        <v>0</v>
      </c>
      <c r="U207" s="219">
        <f t="shared" si="101"/>
        <v>0</v>
      </c>
      <c r="V207" s="219">
        <f t="shared" si="101"/>
        <v>0</v>
      </c>
      <c r="W207" s="219">
        <f>SUM(W194:W206)</f>
        <v>44832.532305912391</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735</v>
      </c>
      <c r="F209" s="225"/>
      <c r="G209" s="226"/>
      <c r="H209" s="227"/>
      <c r="I209" s="228">
        <f>I207+I208</f>
        <v>21688.84826485331</v>
      </c>
      <c r="J209" s="228">
        <f t="shared" ref="J209:U209" si="102">J207+J208</f>
        <v>3303.201004599232</v>
      </c>
      <c r="K209" s="228">
        <f t="shared" si="102"/>
        <v>14044.545637831547</v>
      </c>
      <c r="L209" s="228">
        <f t="shared" si="102"/>
        <v>0</v>
      </c>
      <c r="M209" s="228">
        <f t="shared" si="102"/>
        <v>0</v>
      </c>
      <c r="N209" s="228">
        <f t="shared" si="102"/>
        <v>5795.9373986283199</v>
      </c>
      <c r="O209" s="228">
        <f t="shared" si="102"/>
        <v>0</v>
      </c>
      <c r="P209" s="228">
        <f t="shared" si="102"/>
        <v>0</v>
      </c>
      <c r="Q209" s="228">
        <f t="shared" si="102"/>
        <v>0</v>
      </c>
      <c r="R209" s="228">
        <f t="shared" si="102"/>
        <v>0</v>
      </c>
      <c r="S209" s="228">
        <f t="shared" si="102"/>
        <v>0</v>
      </c>
      <c r="T209" s="228">
        <f t="shared" si="102"/>
        <v>0</v>
      </c>
      <c r="U209" s="228">
        <f t="shared" si="102"/>
        <v>0</v>
      </c>
      <c r="V209" s="228">
        <f>V207+V208</f>
        <v>0</v>
      </c>
      <c r="W209" s="228">
        <f>W207+W208</f>
        <v>44832.532305912391</v>
      </c>
    </row>
    <row r="210" spans="5:23">
      <c r="E210" s="214">
        <v>45292</v>
      </c>
      <c r="F210" s="214" t="s">
        <v>739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3">SUM(I211:V211)</f>
        <v>0</v>
      </c>
    </row>
    <row r="212" spans="5:23">
      <c r="E212" s="214">
        <v>45352</v>
      </c>
      <c r="F212" s="214" t="s">
        <v>739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3"/>
        <v>0</v>
      </c>
    </row>
    <row r="213" spans="5:23">
      <c r="E213" s="214">
        <v>45383</v>
      </c>
      <c r="F213" s="214" t="s">
        <v>739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3"/>
        <v>0</v>
      </c>
    </row>
    <row r="214" spans="5:23">
      <c r="E214" s="214">
        <v>45413</v>
      </c>
      <c r="F214" s="214" t="s">
        <v>739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3"/>
        <v>0</v>
      </c>
    </row>
    <row r="215" spans="5:23">
      <c r="E215" s="214">
        <v>45444</v>
      </c>
      <c r="F215" s="214" t="s">
        <v>739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3"/>
        <v>0</v>
      </c>
    </row>
    <row r="216" spans="5:23">
      <c r="E216" s="214">
        <v>45474</v>
      </c>
      <c r="F216" s="214" t="s">
        <v>739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3"/>
        <v>0</v>
      </c>
    </row>
    <row r="217" spans="5:23">
      <c r="E217" s="214">
        <v>45505</v>
      </c>
      <c r="F217" s="214" t="s">
        <v>739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3"/>
        <v>0</v>
      </c>
    </row>
    <row r="218" spans="5:23">
      <c r="E218" s="214">
        <v>45536</v>
      </c>
      <c r="F218" s="214" t="s">
        <v>739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3"/>
        <v>0</v>
      </c>
    </row>
    <row r="219" spans="5:23">
      <c r="E219" s="214">
        <v>45566</v>
      </c>
      <c r="F219" s="214" t="s">
        <v>739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3"/>
        <v>0</v>
      </c>
    </row>
    <row r="220" spans="5:23">
      <c r="E220" s="214">
        <v>45597</v>
      </c>
      <c r="F220" s="214" t="s">
        <v>739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3"/>
        <v>0</v>
      </c>
    </row>
    <row r="221" spans="5:23">
      <c r="E221" s="214">
        <v>45627</v>
      </c>
      <c r="F221" s="214" t="s">
        <v>739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737</v>
      </c>
      <c r="F222" s="216"/>
      <c r="G222" s="217"/>
      <c r="H222" s="218"/>
      <c r="I222" s="219">
        <f>SUM(I209:I221)</f>
        <v>21688.84826485331</v>
      </c>
      <c r="J222" s="219">
        <f>SUM(J209:J221)</f>
        <v>3303.201004599232</v>
      </c>
      <c r="K222" s="219">
        <f t="shared" ref="K222:V222" si="104">SUM(K209:K221)</f>
        <v>14044.545637831547</v>
      </c>
      <c r="L222" s="219">
        <f t="shared" si="104"/>
        <v>0</v>
      </c>
      <c r="M222" s="219">
        <f t="shared" si="104"/>
        <v>0</v>
      </c>
      <c r="N222" s="219">
        <f t="shared" si="104"/>
        <v>5795.9373986283199</v>
      </c>
      <c r="O222" s="219">
        <f t="shared" si="104"/>
        <v>0</v>
      </c>
      <c r="P222" s="219">
        <f t="shared" si="104"/>
        <v>0</v>
      </c>
      <c r="Q222" s="219">
        <f t="shared" si="104"/>
        <v>0</v>
      </c>
      <c r="R222" s="219">
        <f t="shared" si="104"/>
        <v>0</v>
      </c>
      <c r="S222" s="219">
        <f t="shared" si="104"/>
        <v>0</v>
      </c>
      <c r="T222" s="219">
        <f t="shared" si="104"/>
        <v>0</v>
      </c>
      <c r="U222" s="219">
        <f t="shared" si="104"/>
        <v>0</v>
      </c>
      <c r="V222" s="219">
        <f t="shared" si="104"/>
        <v>0</v>
      </c>
      <c r="W222" s="219">
        <f>SUM(W209:W221)</f>
        <v>44832.532305912391</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736</v>
      </c>
      <c r="F224" s="225"/>
      <c r="G224" s="226"/>
      <c r="H224" s="227"/>
      <c r="I224" s="228">
        <f>I222+I223</f>
        <v>21688.84826485331</v>
      </c>
      <c r="J224" s="228">
        <f t="shared" ref="J224:U224" si="105">J222+J223</f>
        <v>3303.201004599232</v>
      </c>
      <c r="K224" s="228">
        <f t="shared" si="105"/>
        <v>14044.545637831547</v>
      </c>
      <c r="L224" s="228">
        <f t="shared" si="105"/>
        <v>0</v>
      </c>
      <c r="M224" s="228">
        <f t="shared" si="105"/>
        <v>0</v>
      </c>
      <c r="N224" s="228">
        <f t="shared" si="105"/>
        <v>5795.9373986283199</v>
      </c>
      <c r="O224" s="228">
        <f t="shared" si="105"/>
        <v>0</v>
      </c>
      <c r="P224" s="228">
        <f t="shared" si="105"/>
        <v>0</v>
      </c>
      <c r="Q224" s="228">
        <f t="shared" si="105"/>
        <v>0</v>
      </c>
      <c r="R224" s="228">
        <f t="shared" si="105"/>
        <v>0</v>
      </c>
      <c r="S224" s="228">
        <f t="shared" si="105"/>
        <v>0</v>
      </c>
      <c r="T224" s="228">
        <f t="shared" si="105"/>
        <v>0</v>
      </c>
      <c r="U224" s="228">
        <f t="shared" si="105"/>
        <v>0</v>
      </c>
      <c r="V224" s="228">
        <f>V222+V223</f>
        <v>0</v>
      </c>
      <c r="W224" s="228">
        <f>W222+W223</f>
        <v>44832.532305912391</v>
      </c>
    </row>
    <row r="225" spans="5:23">
      <c r="E225" s="214">
        <v>45658</v>
      </c>
      <c r="F225" s="214" t="s">
        <v>740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6">SUM(I226:V226)</f>
        <v>0</v>
      </c>
    </row>
    <row r="227" spans="5:23">
      <c r="E227" s="214">
        <v>45717</v>
      </c>
      <c r="F227" s="214" t="s">
        <v>740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6"/>
        <v>0</v>
      </c>
    </row>
    <row r="228" spans="5:23">
      <c r="E228" s="214">
        <v>45748</v>
      </c>
      <c r="F228" s="214" t="s">
        <v>740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6"/>
        <v>0</v>
      </c>
    </row>
    <row r="229" spans="5:23">
      <c r="E229" s="214">
        <v>45778</v>
      </c>
      <c r="F229" s="214" t="s">
        <v>740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6"/>
        <v>0</v>
      </c>
    </row>
    <row r="230" spans="5:23">
      <c r="E230" s="214">
        <v>45809</v>
      </c>
      <c r="F230" s="214" t="s">
        <v>740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6"/>
        <v>0</v>
      </c>
    </row>
    <row r="231" spans="5:23">
      <c r="E231" s="214">
        <v>45839</v>
      </c>
      <c r="F231" s="214" t="s">
        <v>740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6"/>
        <v>0</v>
      </c>
    </row>
    <row r="232" spans="5:23">
      <c r="E232" s="214">
        <v>45870</v>
      </c>
      <c r="F232" s="214" t="s">
        <v>740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6"/>
        <v>0</v>
      </c>
    </row>
    <row r="233" spans="5:23">
      <c r="E233" s="214">
        <v>45901</v>
      </c>
      <c r="F233" s="214" t="s">
        <v>740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6"/>
        <v>0</v>
      </c>
    </row>
    <row r="234" spans="5:23">
      <c r="E234" s="214">
        <v>45931</v>
      </c>
      <c r="F234" s="214" t="s">
        <v>740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6"/>
        <v>0</v>
      </c>
    </row>
    <row r="235" spans="5:23">
      <c r="E235" s="214">
        <v>45962</v>
      </c>
      <c r="F235" s="214" t="s">
        <v>740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6"/>
        <v>0</v>
      </c>
    </row>
    <row r="236" spans="5:23">
      <c r="E236" s="214">
        <v>45992</v>
      </c>
      <c r="F236" s="214" t="s">
        <v>740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738</v>
      </c>
      <c r="F237" s="216"/>
      <c r="G237" s="217"/>
      <c r="H237" s="218"/>
      <c r="I237" s="219">
        <f>SUM(I224:I236)</f>
        <v>21688.84826485331</v>
      </c>
      <c r="J237" s="219">
        <f>SUM(J224:J236)</f>
        <v>3303.201004599232</v>
      </c>
      <c r="K237" s="219">
        <f t="shared" ref="K237:U237" si="107">SUM(K224:K236)</f>
        <v>14044.545637831547</v>
      </c>
      <c r="L237" s="219">
        <f t="shared" si="107"/>
        <v>0</v>
      </c>
      <c r="M237" s="219">
        <f>SUM(M224:M236)</f>
        <v>0</v>
      </c>
      <c r="N237" s="219">
        <f t="shared" si="107"/>
        <v>5795.9373986283199</v>
      </c>
      <c r="O237" s="219">
        <f t="shared" si="107"/>
        <v>0</v>
      </c>
      <c r="P237" s="219">
        <f t="shared" si="107"/>
        <v>0</v>
      </c>
      <c r="Q237" s="219">
        <f t="shared" si="107"/>
        <v>0</v>
      </c>
      <c r="R237" s="219">
        <f t="shared" si="107"/>
        <v>0</v>
      </c>
      <c r="S237" s="219">
        <f t="shared" si="107"/>
        <v>0</v>
      </c>
      <c r="T237" s="219">
        <f t="shared" si="107"/>
        <v>0</v>
      </c>
      <c r="U237" s="219">
        <f t="shared" si="107"/>
        <v>0</v>
      </c>
      <c r="V237" s="219">
        <f>SUM(V224:V236)</f>
        <v>0</v>
      </c>
      <c r="W237" s="219">
        <f>SUM(W224:W236)</f>
        <v>44832.532305912391</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fitToWidth="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2" zoomScale="90" zoomScaleNormal="90" workbookViewId="0">
      <selection activeCell="F23" sqref="F2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616</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610</v>
      </c>
      <c r="C17" s="90"/>
      <c r="D17" s="611" t="s">
        <v>588</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623</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622</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624</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593</v>
      </c>
      <c r="H23" s="10"/>
      <c r="I23" s="10"/>
      <c r="J23" s="10"/>
    </row>
    <row r="24" spans="2:73" s="670" customFormat="1" ht="21" customHeight="1">
      <c r="B24" s="702" t="s">
        <v>597</v>
      </c>
      <c r="C24" s="832" t="s">
        <v>598</v>
      </c>
      <c r="D24" s="832"/>
      <c r="E24" s="832"/>
      <c r="F24" s="832"/>
      <c r="G24" s="832"/>
      <c r="H24" s="678" t="s">
        <v>595</v>
      </c>
      <c r="I24" s="678" t="s">
        <v>594</v>
      </c>
      <c r="J24" s="678" t="s">
        <v>596</v>
      </c>
      <c r="K24" s="669"/>
      <c r="L24" s="670" t="s">
        <v>598</v>
      </c>
      <c r="AQ24" s="670" t="s">
        <v>598</v>
      </c>
      <c r="BU24" s="669"/>
    </row>
    <row r="25" spans="2:73" s="250" customFormat="1" ht="49.5" customHeight="1">
      <c r="B25" s="245" t="s">
        <v>472</v>
      </c>
      <c r="C25" s="245" t="s">
        <v>211</v>
      </c>
      <c r="D25" s="628" t="s">
        <v>473</v>
      </c>
      <c r="E25" s="245" t="s">
        <v>208</v>
      </c>
      <c r="F25" s="245" t="s">
        <v>474</v>
      </c>
      <c r="G25" s="245" t="s">
        <v>475</v>
      </c>
      <c r="H25" s="628" t="s">
        <v>476</v>
      </c>
      <c r="I25" s="636" t="s">
        <v>586</v>
      </c>
      <c r="J25" s="643" t="s">
        <v>587</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52" fitToWidth="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112"/>
  <sheetViews>
    <sheetView topLeftCell="A31" zoomScale="90" zoomScaleNormal="90" workbookViewId="0">
      <selection activeCell="E38" sqref="E38"/>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4" t="s">
        <v>703</v>
      </c>
      <c r="C18" s="834"/>
      <c r="D18" s="834"/>
      <c r="E18" s="834"/>
      <c r="F18" s="834"/>
      <c r="G18" s="834"/>
      <c r="H18" s="834"/>
      <c r="I18" s="834"/>
      <c r="J18" s="834"/>
      <c r="K18" s="834"/>
      <c r="L18" s="834"/>
      <c r="M18" s="834"/>
      <c r="N18" s="834"/>
      <c r="O18" s="834"/>
      <c r="P18" s="834"/>
      <c r="Q18" s="834"/>
      <c r="R18" s="834"/>
      <c r="S18" s="834"/>
      <c r="T18" s="834"/>
      <c r="U18" s="834"/>
    </row>
    <row r="21" spans="2:21" ht="21">
      <c r="B21" s="744" t="s">
        <v>773</v>
      </c>
    </row>
    <row r="23" spans="2:21" ht="21">
      <c r="B23" s="744" t="s">
        <v>774</v>
      </c>
      <c r="C23" s="745"/>
      <c r="E23" s="745"/>
      <c r="F23" s="745"/>
      <c r="H23" s="744" t="s">
        <v>775</v>
      </c>
    </row>
    <row r="24" spans="2:21" ht="18.75" customHeight="1">
      <c r="B24" s="833" t="s">
        <v>682</v>
      </c>
      <c r="C24" s="833"/>
      <c r="D24" s="833"/>
      <c r="E24" s="833"/>
      <c r="F24" s="833"/>
      <c r="H24" s="12" t="s">
        <v>690</v>
      </c>
      <c r="M24" s="12" t="s">
        <v>691</v>
      </c>
    </row>
    <row r="25" spans="2:21" ht="45">
      <c r="B25" s="741" t="s">
        <v>62</v>
      </c>
      <c r="C25" s="741" t="s">
        <v>683</v>
      </c>
      <c r="D25" s="741" t="s">
        <v>684</v>
      </c>
      <c r="E25" s="741" t="s">
        <v>686</v>
      </c>
      <c r="F25" s="741" t="s">
        <v>685</v>
      </c>
      <c r="H25" s="741" t="s">
        <v>687</v>
      </c>
      <c r="I25" s="741" t="s">
        <v>688</v>
      </c>
      <c r="J25" s="741" t="s">
        <v>689</v>
      </c>
      <c r="K25" s="741" t="s">
        <v>683</v>
      </c>
      <c r="M25" s="741" t="s">
        <v>687</v>
      </c>
      <c r="N25" s="741" t="s">
        <v>688</v>
      </c>
      <c r="O25" s="741" t="s">
        <v>689</v>
      </c>
      <c r="P25" s="741" t="s">
        <v>683</v>
      </c>
    </row>
    <row r="26" spans="2:21" ht="18">
      <c r="B26" s="748"/>
      <c r="C26" s="748" t="s">
        <v>693</v>
      </c>
      <c r="D26" s="748" t="s">
        <v>694</v>
      </c>
      <c r="E26" s="748" t="s">
        <v>695</v>
      </c>
      <c r="F26" s="748" t="s">
        <v>696</v>
      </c>
      <c r="H26" s="748"/>
      <c r="I26" s="748" t="s">
        <v>697</v>
      </c>
      <c r="J26" s="748" t="s">
        <v>698</v>
      </c>
      <c r="K26" s="748" t="s">
        <v>699</v>
      </c>
      <c r="M26" s="748"/>
      <c r="N26" s="748" t="s">
        <v>700</v>
      </c>
      <c r="O26" s="748" t="s">
        <v>701</v>
      </c>
      <c r="P26" s="748" t="s">
        <v>702</v>
      </c>
    </row>
    <row r="27" spans="2:21" ht="15.75" customHeight="1">
      <c r="B27" s="743">
        <v>42005</v>
      </c>
      <c r="C27" s="751"/>
      <c r="D27" s="749"/>
      <c r="E27" s="742"/>
      <c r="F27" s="742"/>
      <c r="H27" s="742" t="s">
        <v>776</v>
      </c>
      <c r="I27" s="742">
        <v>95</v>
      </c>
      <c r="J27" s="742">
        <v>5991</v>
      </c>
      <c r="K27" s="742">
        <f>I27*J27/1000</f>
        <v>569.14499999999998</v>
      </c>
      <c r="M27" s="742" t="s">
        <v>778</v>
      </c>
      <c r="N27" s="742">
        <v>53</v>
      </c>
      <c r="O27" s="742">
        <v>878</v>
      </c>
      <c r="P27" s="742">
        <f>N27*O27/1000</f>
        <v>46.533999999999999</v>
      </c>
    </row>
    <row r="28" spans="2:21" ht="15.75" customHeight="1">
      <c r="B28" s="743">
        <v>42036</v>
      </c>
      <c r="C28" s="752"/>
      <c r="D28" s="753"/>
      <c r="E28" s="742"/>
      <c r="F28" s="750"/>
      <c r="H28" s="742" t="s">
        <v>776</v>
      </c>
      <c r="I28" s="742">
        <v>130</v>
      </c>
      <c r="J28" s="742">
        <v>28</v>
      </c>
      <c r="K28" s="742">
        <f t="shared" ref="K28:K32" si="0">I28*J28/1000</f>
        <v>3.64</v>
      </c>
      <c r="M28" s="742" t="s">
        <v>779</v>
      </c>
      <c r="N28" s="742">
        <v>48</v>
      </c>
      <c r="O28" s="742">
        <v>88</v>
      </c>
      <c r="P28" s="742">
        <f t="shared" ref="P28:P38" si="1">N28*O28/1000</f>
        <v>4.2240000000000002</v>
      </c>
    </row>
    <row r="29" spans="2:21" ht="15.75" customHeight="1">
      <c r="B29" s="743">
        <v>42064</v>
      </c>
      <c r="C29" s="742"/>
      <c r="D29" s="742"/>
      <c r="E29" s="742"/>
      <c r="F29" s="742"/>
      <c r="H29" s="742" t="s">
        <v>776</v>
      </c>
      <c r="I29" s="742">
        <v>190</v>
      </c>
      <c r="J29" s="742">
        <v>2197</v>
      </c>
      <c r="K29" s="742">
        <f t="shared" si="0"/>
        <v>417.43</v>
      </c>
      <c r="M29" s="742" t="s">
        <v>780</v>
      </c>
      <c r="N29" s="742">
        <v>43</v>
      </c>
      <c r="O29" s="742">
        <v>4329</v>
      </c>
      <c r="P29" s="742">
        <f t="shared" si="1"/>
        <v>186.14699999999999</v>
      </c>
    </row>
    <row r="30" spans="2:21" ht="15.75" customHeight="1">
      <c r="B30" s="743">
        <v>42095</v>
      </c>
      <c r="C30" s="742"/>
      <c r="D30" s="742"/>
      <c r="E30" s="742"/>
      <c r="F30" s="742"/>
      <c r="H30" s="742" t="s">
        <v>776</v>
      </c>
      <c r="I30" s="742">
        <v>250</v>
      </c>
      <c r="J30" s="742">
        <v>79</v>
      </c>
      <c r="K30" s="742">
        <f t="shared" si="0"/>
        <v>19.75</v>
      </c>
      <c r="M30" s="742" t="s">
        <v>781</v>
      </c>
      <c r="N30" s="742">
        <v>38</v>
      </c>
      <c r="O30" s="742">
        <v>26</v>
      </c>
      <c r="P30" s="742">
        <f t="shared" si="1"/>
        <v>0.98799999999999999</v>
      </c>
    </row>
    <row r="31" spans="2:21" ht="15.75" customHeight="1">
      <c r="B31" s="743">
        <v>42125</v>
      </c>
      <c r="C31" s="742"/>
      <c r="D31" s="742"/>
      <c r="E31" s="742"/>
      <c r="F31" s="742"/>
      <c r="H31" s="742" t="s">
        <v>776</v>
      </c>
      <c r="I31" s="742">
        <v>310</v>
      </c>
      <c r="J31" s="742">
        <v>52</v>
      </c>
      <c r="K31" s="742">
        <f t="shared" si="0"/>
        <v>16.12</v>
      </c>
      <c r="M31" s="742" t="s">
        <v>782</v>
      </c>
      <c r="N31" s="742">
        <v>29</v>
      </c>
      <c r="O31" s="742">
        <v>7</v>
      </c>
      <c r="P31" s="742">
        <f t="shared" si="1"/>
        <v>0.20300000000000001</v>
      </c>
    </row>
    <row r="32" spans="2:21" ht="15.75" customHeight="1">
      <c r="B32" s="743">
        <v>42156</v>
      </c>
      <c r="C32" s="742"/>
      <c r="D32" s="742"/>
      <c r="E32" s="742"/>
      <c r="F32" s="742"/>
      <c r="H32" s="742" t="s">
        <v>777</v>
      </c>
      <c r="I32" s="742">
        <v>190</v>
      </c>
      <c r="J32" s="742">
        <v>3</v>
      </c>
      <c r="K32" s="742">
        <f t="shared" si="0"/>
        <v>0.56999999999999995</v>
      </c>
      <c r="M32" s="742" t="s">
        <v>783</v>
      </c>
      <c r="N32" s="742">
        <v>101</v>
      </c>
      <c r="O32" s="742">
        <v>299</v>
      </c>
      <c r="P32" s="742">
        <f t="shared" si="1"/>
        <v>30.199000000000002</v>
      </c>
    </row>
    <row r="33" spans="2:16" ht="15.75" customHeight="1">
      <c r="B33" s="743">
        <v>42186</v>
      </c>
      <c r="C33" s="742"/>
      <c r="D33" s="742"/>
      <c r="E33" s="742"/>
      <c r="F33" s="742"/>
      <c r="H33" s="742"/>
      <c r="I33" s="742"/>
      <c r="J33" s="742"/>
      <c r="K33" s="742"/>
      <c r="M33" s="742" t="s">
        <v>784</v>
      </c>
      <c r="N33" s="742">
        <v>91</v>
      </c>
      <c r="O33" s="742">
        <v>10</v>
      </c>
      <c r="P33" s="742">
        <f t="shared" si="1"/>
        <v>0.91</v>
      </c>
    </row>
    <row r="34" spans="2:16" ht="15.75" customHeight="1">
      <c r="B34" s="743">
        <v>42217</v>
      </c>
      <c r="C34" s="742"/>
      <c r="D34" s="742"/>
      <c r="E34" s="742"/>
      <c r="F34" s="742"/>
      <c r="H34" s="742"/>
      <c r="I34" s="742"/>
      <c r="J34" s="742"/>
      <c r="K34" s="742"/>
      <c r="M34" s="742" t="s">
        <v>785</v>
      </c>
      <c r="N34" s="742">
        <v>83</v>
      </c>
      <c r="O34" s="742">
        <v>112</v>
      </c>
      <c r="P34" s="742">
        <f t="shared" si="1"/>
        <v>9.2959999999999994</v>
      </c>
    </row>
    <row r="35" spans="2:16" ht="15.75" customHeight="1">
      <c r="B35" s="743">
        <v>42248</v>
      </c>
      <c r="C35" s="742"/>
      <c r="D35" s="742"/>
      <c r="E35" s="742"/>
      <c r="F35" s="742"/>
      <c r="H35" s="742"/>
      <c r="I35" s="742"/>
      <c r="J35" s="742"/>
      <c r="K35" s="742"/>
      <c r="M35" s="742" t="s">
        <v>786</v>
      </c>
      <c r="N35" s="742">
        <v>73</v>
      </c>
      <c r="O35" s="742">
        <v>816</v>
      </c>
      <c r="P35" s="742">
        <f t="shared" si="1"/>
        <v>59.567999999999998</v>
      </c>
    </row>
    <row r="36" spans="2:16" ht="15.75" customHeight="1">
      <c r="B36" s="743">
        <v>42278</v>
      </c>
      <c r="C36" s="742"/>
      <c r="D36" s="742"/>
      <c r="E36" s="742"/>
      <c r="F36" s="742"/>
      <c r="H36" s="742"/>
      <c r="I36" s="742"/>
      <c r="J36" s="742"/>
      <c r="K36" s="742"/>
      <c r="M36" s="742" t="s">
        <v>787</v>
      </c>
      <c r="N36" s="742">
        <v>65</v>
      </c>
      <c r="O36" s="742">
        <v>436</v>
      </c>
      <c r="P36" s="742">
        <f t="shared" si="1"/>
        <v>28.34</v>
      </c>
    </row>
    <row r="37" spans="2:16" ht="15.75" customHeight="1">
      <c r="B37" s="743">
        <v>42309</v>
      </c>
      <c r="C37" s="751">
        <f>K49</f>
        <v>1026.6549999999997</v>
      </c>
      <c r="D37" s="742"/>
      <c r="E37" s="742"/>
      <c r="F37" s="742"/>
      <c r="H37" s="742"/>
      <c r="I37" s="742"/>
      <c r="J37" s="742"/>
      <c r="K37" s="742"/>
      <c r="M37" s="742" t="s">
        <v>788</v>
      </c>
      <c r="N37" s="742">
        <v>56</v>
      </c>
      <c r="O37" s="742">
        <v>1330</v>
      </c>
      <c r="P37" s="742">
        <f t="shared" si="1"/>
        <v>74.48</v>
      </c>
    </row>
    <row r="38" spans="2:16" ht="15.75" customHeight="1">
      <c r="B38" s="743">
        <v>42339</v>
      </c>
      <c r="C38" s="752">
        <f>P49</f>
        <v>443.43499999999995</v>
      </c>
      <c r="D38" s="753">
        <f>C37-C38</f>
        <v>583.2199999999998</v>
      </c>
      <c r="E38" s="761">
        <v>0.77100000000000002</v>
      </c>
      <c r="F38" s="762">
        <f t="shared" ref="F38" si="2">D38*E38</f>
        <v>449.66261999999983</v>
      </c>
      <c r="H38" s="742"/>
      <c r="I38" s="742"/>
      <c r="J38" s="742"/>
      <c r="K38" s="742"/>
      <c r="M38" s="742" t="s">
        <v>789</v>
      </c>
      <c r="N38" s="742">
        <v>134</v>
      </c>
      <c r="O38" s="742">
        <v>19</v>
      </c>
      <c r="P38" s="742">
        <f t="shared" si="1"/>
        <v>2.5459999999999998</v>
      </c>
    </row>
    <row r="39" spans="2:16" ht="16.350000000000001" customHeight="1">
      <c r="B39" s="754" t="s">
        <v>26</v>
      </c>
      <c r="C39" s="755"/>
      <c r="D39" s="755"/>
      <c r="E39" s="755"/>
      <c r="F39" s="756">
        <f>SUM(F28:F38)</f>
        <v>449.66261999999983</v>
      </c>
      <c r="H39" s="742"/>
      <c r="I39" s="742"/>
      <c r="J39" s="742"/>
      <c r="K39" s="742"/>
      <c r="M39" s="742"/>
      <c r="N39" s="742"/>
      <c r="O39" s="742"/>
      <c r="P39" s="742"/>
    </row>
    <row r="40" spans="2:16">
      <c r="B40" s="743" t="s">
        <v>790</v>
      </c>
      <c r="C40" s="742"/>
      <c r="D40" s="742"/>
      <c r="E40" s="742"/>
      <c r="F40" s="742">
        <f>F39*12</f>
        <v>5395.951439999998</v>
      </c>
      <c r="H40" s="742"/>
      <c r="I40" s="742"/>
      <c r="J40" s="742"/>
      <c r="K40" s="742"/>
      <c r="M40" s="742"/>
      <c r="N40" s="742"/>
      <c r="O40" s="742"/>
      <c r="P40" s="742"/>
    </row>
    <row r="41" spans="2:16">
      <c r="B41" s="743" t="s">
        <v>791</v>
      </c>
      <c r="C41" s="742"/>
      <c r="D41" s="742"/>
      <c r="E41" s="742"/>
      <c r="F41" s="742">
        <f>F40</f>
        <v>5395.951439999998</v>
      </c>
      <c r="H41" s="742"/>
      <c r="I41" s="742"/>
      <c r="J41" s="742"/>
      <c r="K41" s="742"/>
      <c r="M41" s="742"/>
      <c r="N41" s="742"/>
      <c r="O41" s="742"/>
      <c r="P41" s="742"/>
    </row>
    <row r="42" spans="2:16">
      <c r="B42" s="743" t="s">
        <v>792</v>
      </c>
      <c r="C42" s="742"/>
      <c r="D42" s="742"/>
      <c r="E42" s="742"/>
      <c r="F42" s="742">
        <f t="shared" ref="F42:F43" si="3">F41</f>
        <v>5395.951439999998</v>
      </c>
      <c r="H42" s="742"/>
      <c r="I42" s="742"/>
      <c r="J42" s="742"/>
      <c r="K42" s="742"/>
      <c r="M42" s="742"/>
      <c r="N42" s="742"/>
      <c r="O42" s="742"/>
      <c r="P42" s="742"/>
    </row>
    <row r="43" spans="2:16">
      <c r="B43" s="743" t="s">
        <v>793</v>
      </c>
      <c r="C43" s="742"/>
      <c r="D43" s="742"/>
      <c r="E43" s="742"/>
      <c r="F43" s="742">
        <f t="shared" si="3"/>
        <v>5395.951439999998</v>
      </c>
      <c r="H43" s="742"/>
      <c r="I43" s="742"/>
      <c r="J43" s="742"/>
      <c r="K43" s="742"/>
      <c r="M43" s="742"/>
      <c r="N43" s="742"/>
      <c r="O43" s="742"/>
      <c r="P43" s="742"/>
    </row>
    <row r="44" spans="2:16">
      <c r="B44" s="743" t="s">
        <v>817</v>
      </c>
      <c r="C44" s="742"/>
      <c r="D44" s="742"/>
      <c r="E44" s="742"/>
      <c r="F44" s="742">
        <f t="shared" ref="F44" si="4">F43</f>
        <v>5395.951439999998</v>
      </c>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2:16">
      <c r="H49" s="754" t="s">
        <v>26</v>
      </c>
      <c r="I49" s="755"/>
      <c r="J49" s="755"/>
      <c r="K49" s="751">
        <f>SUM(K27:K48)</f>
        <v>1026.6549999999997</v>
      </c>
      <c r="M49" s="754" t="s">
        <v>26</v>
      </c>
      <c r="N49" s="755"/>
      <c r="O49" s="755"/>
      <c r="P49" s="752">
        <f>SUM(P27:P48)</f>
        <v>443.43499999999995</v>
      </c>
    </row>
    <row r="52" spans="2:16">
      <c r="B52" s="12" t="s">
        <v>794</v>
      </c>
    </row>
    <row r="54" spans="2:16" ht="21">
      <c r="B54" s="744" t="s">
        <v>795</v>
      </c>
      <c r="C54" s="745"/>
      <c r="E54" s="745"/>
      <c r="F54" s="745"/>
      <c r="H54" s="744" t="s">
        <v>775</v>
      </c>
    </row>
    <row r="55" spans="2:16">
      <c r="B55" s="833" t="s">
        <v>682</v>
      </c>
      <c r="C55" s="833"/>
      <c r="D55" s="833"/>
      <c r="E55" s="833"/>
      <c r="F55" s="833"/>
      <c r="H55" s="12" t="s">
        <v>690</v>
      </c>
      <c r="M55" s="12" t="s">
        <v>691</v>
      </c>
    </row>
    <row r="56" spans="2:16" ht="45">
      <c r="B56" s="759" t="s">
        <v>62</v>
      </c>
      <c r="C56" s="759" t="s">
        <v>683</v>
      </c>
      <c r="D56" s="759" t="s">
        <v>684</v>
      </c>
      <c r="E56" s="759" t="s">
        <v>686</v>
      </c>
      <c r="F56" s="759" t="s">
        <v>685</v>
      </c>
      <c r="H56" s="759" t="s">
        <v>687</v>
      </c>
      <c r="I56" s="759" t="s">
        <v>688</v>
      </c>
      <c r="J56" s="759" t="s">
        <v>689</v>
      </c>
      <c r="K56" s="759" t="s">
        <v>683</v>
      </c>
      <c r="M56" s="759" t="s">
        <v>687</v>
      </c>
      <c r="N56" s="759" t="s">
        <v>688</v>
      </c>
      <c r="O56" s="759" t="s">
        <v>689</v>
      </c>
      <c r="P56" s="759" t="s">
        <v>683</v>
      </c>
    </row>
    <row r="57" spans="2:16" ht="33">
      <c r="B57" s="759"/>
      <c r="C57" s="759" t="s">
        <v>693</v>
      </c>
      <c r="D57" s="759" t="s">
        <v>694</v>
      </c>
      <c r="E57" s="759" t="s">
        <v>695</v>
      </c>
      <c r="F57" s="759" t="s">
        <v>696</v>
      </c>
      <c r="H57" s="759"/>
      <c r="I57" s="759" t="s">
        <v>697</v>
      </c>
      <c r="J57" s="759" t="s">
        <v>698</v>
      </c>
      <c r="K57" s="759" t="s">
        <v>699</v>
      </c>
      <c r="M57" s="759"/>
      <c r="N57" s="759" t="s">
        <v>700</v>
      </c>
      <c r="O57" s="759" t="s">
        <v>701</v>
      </c>
      <c r="P57" s="759" t="s">
        <v>796</v>
      </c>
    </row>
    <row r="58" spans="2:16">
      <c r="B58" s="743">
        <v>42005</v>
      </c>
      <c r="C58" s="742"/>
      <c r="D58" s="749"/>
      <c r="E58" s="761"/>
      <c r="F58" s="742"/>
      <c r="H58" s="742" t="s">
        <v>776</v>
      </c>
      <c r="I58" s="742">
        <v>70</v>
      </c>
      <c r="J58" s="742">
        <v>182</v>
      </c>
      <c r="K58" s="742">
        <f>I58*J58/1000</f>
        <v>12.74</v>
      </c>
      <c r="M58" s="742" t="s">
        <v>797</v>
      </c>
      <c r="N58" s="742">
        <v>101</v>
      </c>
      <c r="O58" s="742">
        <v>18</v>
      </c>
      <c r="P58" s="742">
        <f>N58*O58/1000</f>
        <v>1.8180000000000001</v>
      </c>
    </row>
    <row r="59" spans="2:16">
      <c r="B59" s="743">
        <v>42036</v>
      </c>
      <c r="C59" s="742"/>
      <c r="D59" s="753"/>
      <c r="E59" s="761"/>
      <c r="F59" s="750">
        <f>D59*E59</f>
        <v>0</v>
      </c>
      <c r="H59" s="742" t="s">
        <v>776</v>
      </c>
      <c r="I59" s="742">
        <v>100</v>
      </c>
      <c r="J59" s="742">
        <v>247</v>
      </c>
      <c r="K59" s="742">
        <f t="shared" ref="K59:K68" si="5">I59*J59/1000</f>
        <v>24.7</v>
      </c>
      <c r="M59" s="742" t="s">
        <v>798</v>
      </c>
      <c r="N59" s="742">
        <v>101</v>
      </c>
      <c r="O59" s="742">
        <v>30</v>
      </c>
      <c r="P59" s="742">
        <f t="shared" ref="P59:P72" si="6">N59*O59/1000</f>
        <v>3.03</v>
      </c>
    </row>
    <row r="60" spans="2:16">
      <c r="B60" s="743">
        <v>42064</v>
      </c>
      <c r="C60" s="742"/>
      <c r="D60" s="742"/>
      <c r="E60" s="761"/>
      <c r="F60" s="742"/>
      <c r="H60" s="742" t="s">
        <v>776</v>
      </c>
      <c r="I60" s="742">
        <v>150</v>
      </c>
      <c r="J60" s="742">
        <v>100</v>
      </c>
      <c r="K60" s="742">
        <f t="shared" si="5"/>
        <v>15</v>
      </c>
      <c r="M60" s="742" t="s">
        <v>799</v>
      </c>
      <c r="N60" s="742">
        <v>101</v>
      </c>
      <c r="O60" s="742">
        <v>8</v>
      </c>
      <c r="P60" s="742">
        <f t="shared" si="6"/>
        <v>0.80800000000000005</v>
      </c>
    </row>
    <row r="61" spans="2:16">
      <c r="B61" s="743">
        <v>42095</v>
      </c>
      <c r="C61" s="742"/>
      <c r="D61" s="742"/>
      <c r="E61" s="761"/>
      <c r="F61" s="742"/>
      <c r="H61" s="742" t="s">
        <v>776</v>
      </c>
      <c r="I61" s="742">
        <v>200</v>
      </c>
      <c r="J61" s="742">
        <v>38</v>
      </c>
      <c r="K61" s="742">
        <f t="shared" si="5"/>
        <v>7.6</v>
      </c>
      <c r="M61" s="742" t="s">
        <v>800</v>
      </c>
      <c r="N61" s="742">
        <v>168</v>
      </c>
      <c r="O61" s="742">
        <v>6</v>
      </c>
      <c r="P61" s="742">
        <f t="shared" si="6"/>
        <v>1.008</v>
      </c>
    </row>
    <row r="62" spans="2:16">
      <c r="B62" s="743">
        <v>42125</v>
      </c>
      <c r="C62" s="742"/>
      <c r="D62" s="742"/>
      <c r="E62" s="761"/>
      <c r="F62" s="742"/>
      <c r="H62" s="742" t="s">
        <v>776</v>
      </c>
      <c r="I62" s="742">
        <v>250</v>
      </c>
      <c r="J62" s="742">
        <v>63</v>
      </c>
      <c r="K62" s="742">
        <f t="shared" si="5"/>
        <v>15.75</v>
      </c>
      <c r="M62" s="742" t="s">
        <v>801</v>
      </c>
      <c r="N62" s="742">
        <v>34</v>
      </c>
      <c r="O62" s="742">
        <v>6</v>
      </c>
      <c r="P62" s="742">
        <f t="shared" si="6"/>
        <v>0.20399999999999999</v>
      </c>
    </row>
    <row r="63" spans="2:16">
      <c r="B63" s="743">
        <v>42156</v>
      </c>
      <c r="C63" s="742"/>
      <c r="D63" s="742"/>
      <c r="E63" s="761"/>
      <c r="F63" s="742"/>
      <c r="H63" s="742" t="s">
        <v>776</v>
      </c>
      <c r="I63" s="742">
        <v>400</v>
      </c>
      <c r="J63" s="742">
        <v>1</v>
      </c>
      <c r="K63" s="742">
        <f t="shared" si="5"/>
        <v>0.4</v>
      </c>
      <c r="M63" s="742" t="s">
        <v>802</v>
      </c>
      <c r="N63" s="742">
        <v>34</v>
      </c>
      <c r="O63" s="742">
        <v>293</v>
      </c>
      <c r="P63" s="742">
        <f t="shared" si="6"/>
        <v>9.9619999999999997</v>
      </c>
    </row>
    <row r="64" spans="2:16">
      <c r="B64" s="743">
        <v>42186</v>
      </c>
      <c r="C64" s="742"/>
      <c r="D64" s="742"/>
      <c r="E64" s="761"/>
      <c r="F64" s="742"/>
      <c r="H64" s="742" t="s">
        <v>803</v>
      </c>
      <c r="I64" s="742">
        <v>73</v>
      </c>
      <c r="J64" s="742">
        <v>1</v>
      </c>
      <c r="K64" s="742">
        <f t="shared" si="5"/>
        <v>7.2999999999999995E-2</v>
      </c>
      <c r="M64" s="742" t="s">
        <v>804</v>
      </c>
      <c r="N64" s="742">
        <v>34</v>
      </c>
      <c r="O64" s="742">
        <v>58</v>
      </c>
      <c r="P64" s="742">
        <f t="shared" si="6"/>
        <v>1.972</v>
      </c>
    </row>
    <row r="65" spans="2:16">
      <c r="B65" s="743">
        <v>42217</v>
      </c>
      <c r="C65" s="742"/>
      <c r="D65" s="742"/>
      <c r="E65" s="761"/>
      <c r="F65" s="742"/>
      <c r="H65" s="742" t="s">
        <v>805</v>
      </c>
      <c r="I65" s="742">
        <v>70</v>
      </c>
      <c r="J65" s="742">
        <v>6</v>
      </c>
      <c r="K65" s="742">
        <f t="shared" si="5"/>
        <v>0.42</v>
      </c>
      <c r="M65" s="742" t="s">
        <v>806</v>
      </c>
      <c r="N65" s="742">
        <v>40</v>
      </c>
      <c r="O65" s="742">
        <v>8</v>
      </c>
      <c r="P65" s="742">
        <f t="shared" si="6"/>
        <v>0.32</v>
      </c>
    </row>
    <row r="66" spans="2:16">
      <c r="B66" s="743">
        <v>42248</v>
      </c>
      <c r="C66" s="742"/>
      <c r="D66" s="742"/>
      <c r="E66" s="761"/>
      <c r="F66" s="742"/>
      <c r="H66" s="742" t="s">
        <v>807</v>
      </c>
      <c r="I66" s="742">
        <v>70</v>
      </c>
      <c r="J66" s="742">
        <v>8</v>
      </c>
      <c r="K66" s="742">
        <f t="shared" si="5"/>
        <v>0.56000000000000005</v>
      </c>
      <c r="M66" s="742" t="s">
        <v>808</v>
      </c>
      <c r="N66" s="742">
        <v>53</v>
      </c>
      <c r="O66" s="742">
        <v>19</v>
      </c>
      <c r="P66" s="742">
        <f t="shared" si="6"/>
        <v>1.0069999999999999</v>
      </c>
    </row>
    <row r="67" spans="2:16">
      <c r="B67" s="743">
        <v>42278</v>
      </c>
      <c r="C67" s="742"/>
      <c r="D67" s="742"/>
      <c r="E67" s="761"/>
      <c r="F67" s="742"/>
      <c r="H67" s="742" t="s">
        <v>809</v>
      </c>
      <c r="I67" s="742">
        <v>100</v>
      </c>
      <c r="J67" s="742">
        <v>2</v>
      </c>
      <c r="K67" s="742">
        <f t="shared" si="5"/>
        <v>0.2</v>
      </c>
      <c r="M67" s="742" t="s">
        <v>810</v>
      </c>
      <c r="N67" s="742">
        <v>53</v>
      </c>
      <c r="O67" s="742">
        <v>33</v>
      </c>
      <c r="P67" s="742">
        <f t="shared" si="6"/>
        <v>1.7490000000000001</v>
      </c>
    </row>
    <row r="68" spans="2:16">
      <c r="B68" s="743">
        <v>42309</v>
      </c>
      <c r="C68" s="751">
        <f>K80</f>
        <v>77.742999999999995</v>
      </c>
      <c r="D68" s="742"/>
      <c r="E68" s="761"/>
      <c r="F68" s="742"/>
      <c r="H68" s="742" t="s">
        <v>811</v>
      </c>
      <c r="I68" s="742">
        <v>100</v>
      </c>
      <c r="J68" s="742">
        <v>3</v>
      </c>
      <c r="K68" s="742">
        <f t="shared" si="5"/>
        <v>0.3</v>
      </c>
      <c r="M68" s="742" t="s">
        <v>812</v>
      </c>
      <c r="N68" s="742">
        <v>65</v>
      </c>
      <c r="O68" s="742">
        <v>77</v>
      </c>
      <c r="P68" s="742">
        <f t="shared" si="6"/>
        <v>5.0049999999999999</v>
      </c>
    </row>
    <row r="69" spans="2:16">
      <c r="B69" s="743">
        <v>42339</v>
      </c>
      <c r="C69" s="752">
        <f>P80</f>
        <v>33.643999999999998</v>
      </c>
      <c r="D69" s="763">
        <f>C68-C69</f>
        <v>44.098999999999997</v>
      </c>
      <c r="E69" s="761">
        <v>0.77100000000000002</v>
      </c>
      <c r="F69" s="764">
        <f>E69*D69</f>
        <v>34.000329000000001</v>
      </c>
      <c r="H69" s="742"/>
      <c r="I69" s="742"/>
      <c r="J69" s="742"/>
      <c r="K69" s="742"/>
      <c r="M69" s="742" t="s">
        <v>813</v>
      </c>
      <c r="N69" s="742">
        <v>65</v>
      </c>
      <c r="O69" s="742">
        <v>4</v>
      </c>
      <c r="P69" s="742">
        <f t="shared" si="6"/>
        <v>0.26</v>
      </c>
    </row>
    <row r="70" spans="2:16">
      <c r="B70" s="754" t="s">
        <v>26</v>
      </c>
      <c r="C70" s="755"/>
      <c r="D70" s="755"/>
      <c r="E70" s="755"/>
      <c r="F70" s="765">
        <f>SUM(F59:F69)</f>
        <v>34.000329000000001</v>
      </c>
      <c r="H70" s="742"/>
      <c r="I70" s="742"/>
      <c r="J70" s="742"/>
      <c r="K70" s="742"/>
      <c r="M70" s="742" t="s">
        <v>814</v>
      </c>
      <c r="N70" s="742">
        <v>73</v>
      </c>
      <c r="O70" s="742">
        <v>5</v>
      </c>
      <c r="P70" s="742">
        <f t="shared" si="6"/>
        <v>0.36499999999999999</v>
      </c>
    </row>
    <row r="71" spans="2:16">
      <c r="B71" s="743" t="s">
        <v>790</v>
      </c>
      <c r="C71" s="742"/>
      <c r="D71" s="742"/>
      <c r="E71" s="742"/>
      <c r="F71" s="764">
        <f>F70*12</f>
        <v>408.00394800000004</v>
      </c>
      <c r="H71" s="742"/>
      <c r="I71" s="742"/>
      <c r="J71" s="742"/>
      <c r="K71" s="742"/>
      <c r="M71" s="742" t="s">
        <v>815</v>
      </c>
      <c r="N71" s="742">
        <v>73</v>
      </c>
      <c r="O71" s="742">
        <v>84</v>
      </c>
      <c r="P71" s="742">
        <f t="shared" si="6"/>
        <v>6.1319999999999997</v>
      </c>
    </row>
    <row r="72" spans="2:16">
      <c r="B72" s="743" t="s">
        <v>791</v>
      </c>
      <c r="C72" s="742"/>
      <c r="D72" s="742"/>
      <c r="E72" s="742"/>
      <c r="F72" s="764">
        <f>F71</f>
        <v>408.00394800000004</v>
      </c>
      <c r="H72" s="742"/>
      <c r="I72" s="742"/>
      <c r="J72" s="742"/>
      <c r="K72" s="742"/>
      <c r="M72" s="742" t="s">
        <v>816</v>
      </c>
      <c r="N72" s="742">
        <v>2</v>
      </c>
      <c r="O72" s="742">
        <v>2</v>
      </c>
      <c r="P72" s="742">
        <f t="shared" si="6"/>
        <v>4.0000000000000001E-3</v>
      </c>
    </row>
    <row r="73" spans="2:16">
      <c r="B73" s="743" t="s">
        <v>792</v>
      </c>
      <c r="C73" s="742"/>
      <c r="D73" s="742"/>
      <c r="E73" s="742"/>
      <c r="F73" s="764">
        <f>F72</f>
        <v>408.00394800000004</v>
      </c>
      <c r="H73" s="742"/>
      <c r="I73" s="742"/>
      <c r="J73" s="742"/>
      <c r="K73" s="742"/>
      <c r="M73" s="742"/>
      <c r="N73" s="742"/>
      <c r="O73" s="742"/>
      <c r="P73" s="742"/>
    </row>
    <row r="74" spans="2:16">
      <c r="B74" s="743" t="s">
        <v>793</v>
      </c>
      <c r="C74" s="742"/>
      <c r="D74" s="742"/>
      <c r="E74" s="742"/>
      <c r="F74" s="764">
        <f>F73</f>
        <v>408.00394800000004</v>
      </c>
      <c r="H74" s="742"/>
      <c r="I74" s="742"/>
      <c r="J74" s="742"/>
      <c r="K74" s="742"/>
      <c r="M74" s="742"/>
      <c r="N74" s="742"/>
      <c r="O74" s="742"/>
      <c r="P74" s="742"/>
    </row>
    <row r="75" spans="2:16">
      <c r="B75" s="743" t="s">
        <v>817</v>
      </c>
      <c r="C75" s="742"/>
      <c r="D75" s="742"/>
      <c r="E75" s="742"/>
      <c r="F75" s="764">
        <f>F74</f>
        <v>408.00394800000004</v>
      </c>
      <c r="H75" s="742"/>
      <c r="I75" s="742"/>
      <c r="J75" s="742"/>
      <c r="K75" s="742"/>
      <c r="M75" s="742"/>
      <c r="N75" s="742"/>
      <c r="O75" s="742"/>
      <c r="P75" s="742"/>
    </row>
    <row r="76" spans="2:16">
      <c r="H76" s="742"/>
      <c r="I76" s="742"/>
      <c r="J76" s="742"/>
      <c r="K76" s="742"/>
      <c r="M76" s="742"/>
      <c r="N76" s="742"/>
      <c r="O76" s="742"/>
      <c r="P76" s="742"/>
    </row>
    <row r="77" spans="2:16">
      <c r="H77" s="742"/>
      <c r="I77" s="742"/>
      <c r="J77" s="742"/>
      <c r="K77" s="742"/>
      <c r="M77" s="742"/>
      <c r="N77" s="742"/>
      <c r="O77" s="742"/>
      <c r="P77" s="742"/>
    </row>
    <row r="78" spans="2:16">
      <c r="H78" s="742"/>
      <c r="I78" s="742"/>
      <c r="J78" s="742"/>
      <c r="K78" s="742"/>
      <c r="M78" s="742"/>
      <c r="N78" s="742"/>
      <c r="O78" s="742"/>
      <c r="P78" s="742"/>
    </row>
    <row r="79" spans="2:16">
      <c r="H79" s="742"/>
      <c r="I79" s="742"/>
      <c r="J79" s="742"/>
      <c r="K79" s="742"/>
      <c r="M79" s="742"/>
      <c r="N79" s="742"/>
      <c r="O79" s="742"/>
      <c r="P79" s="742"/>
    </row>
    <row r="80" spans="2:16">
      <c r="H80" s="754" t="s">
        <v>26</v>
      </c>
      <c r="I80" s="755"/>
      <c r="J80" s="755"/>
      <c r="K80" s="751">
        <f>SUM(K58:K79)</f>
        <v>77.742999999999995</v>
      </c>
      <c r="M80" s="754" t="s">
        <v>26</v>
      </c>
      <c r="N80" s="755"/>
      <c r="O80" s="755"/>
      <c r="P80" s="752">
        <f>SUM(P58:P79)</f>
        <v>33.643999999999998</v>
      </c>
    </row>
    <row r="82" spans="2:16">
      <c r="B82" s="12" t="s">
        <v>794</v>
      </c>
    </row>
    <row r="84" spans="2:16" ht="21">
      <c r="B84" s="744" t="s">
        <v>818</v>
      </c>
      <c r="C84" s="745"/>
      <c r="E84" s="745"/>
      <c r="F84" s="745"/>
      <c r="H84" s="744" t="s">
        <v>819</v>
      </c>
    </row>
    <row r="85" spans="2:16">
      <c r="B85" s="833" t="s">
        <v>682</v>
      </c>
      <c r="C85" s="833"/>
      <c r="D85" s="833"/>
      <c r="E85" s="833"/>
      <c r="F85" s="833"/>
      <c r="H85" s="12" t="s">
        <v>690</v>
      </c>
      <c r="M85" s="12" t="s">
        <v>691</v>
      </c>
    </row>
    <row r="86" spans="2:16" ht="45">
      <c r="B86" s="759" t="s">
        <v>62</v>
      </c>
      <c r="C86" s="759" t="s">
        <v>683</v>
      </c>
      <c r="D86" s="759" t="s">
        <v>684</v>
      </c>
      <c r="E86" s="759" t="s">
        <v>686</v>
      </c>
      <c r="F86" s="759" t="s">
        <v>685</v>
      </c>
      <c r="H86" s="759" t="s">
        <v>687</v>
      </c>
      <c r="I86" s="759" t="s">
        <v>820</v>
      </c>
      <c r="J86" s="759" t="s">
        <v>689</v>
      </c>
      <c r="K86" s="759" t="s">
        <v>683</v>
      </c>
      <c r="M86" s="759" t="s">
        <v>687</v>
      </c>
      <c r="N86" s="759" t="s">
        <v>820</v>
      </c>
      <c r="O86" s="759" t="s">
        <v>689</v>
      </c>
      <c r="P86" s="759" t="s">
        <v>683</v>
      </c>
    </row>
    <row r="87" spans="2:16" ht="36">
      <c r="B87" s="759"/>
      <c r="C87" s="759" t="s">
        <v>693</v>
      </c>
      <c r="D87" s="759" t="s">
        <v>694</v>
      </c>
      <c r="E87" s="759" t="s">
        <v>695</v>
      </c>
      <c r="F87" s="759" t="s">
        <v>696</v>
      </c>
      <c r="H87" s="759"/>
      <c r="I87" s="759" t="s">
        <v>697</v>
      </c>
      <c r="J87" s="759" t="s">
        <v>698</v>
      </c>
      <c r="K87" s="759" t="s">
        <v>821</v>
      </c>
      <c r="M87" s="759"/>
      <c r="N87" s="759" t="s">
        <v>700</v>
      </c>
      <c r="O87" s="759" t="s">
        <v>701</v>
      </c>
      <c r="P87" s="759" t="s">
        <v>822</v>
      </c>
    </row>
    <row r="88" spans="2:16">
      <c r="B88" s="743">
        <v>42370</v>
      </c>
      <c r="C88" s="742"/>
      <c r="D88" s="749"/>
      <c r="E88" s="742"/>
      <c r="F88" s="742"/>
      <c r="H88" s="742" t="s">
        <v>776</v>
      </c>
      <c r="I88" s="742">
        <v>100</v>
      </c>
      <c r="J88" s="742">
        <v>815</v>
      </c>
      <c r="K88" s="742">
        <f>I88*J88/1000</f>
        <v>81.5</v>
      </c>
      <c r="M88" s="742" t="s">
        <v>823</v>
      </c>
      <c r="N88" s="742">
        <v>42</v>
      </c>
      <c r="O88" s="742">
        <v>761</v>
      </c>
      <c r="P88" s="742">
        <f>N88*O88/1000</f>
        <v>31.962</v>
      </c>
    </row>
    <row r="89" spans="2:16">
      <c r="B89" s="743">
        <v>42401</v>
      </c>
      <c r="C89" s="742"/>
      <c r="D89" s="753"/>
      <c r="E89" s="742"/>
      <c r="F89" s="750">
        <f>D89*E89</f>
        <v>0</v>
      </c>
      <c r="H89" s="742" t="s">
        <v>776</v>
      </c>
      <c r="I89" s="742">
        <v>130</v>
      </c>
      <c r="J89" s="742">
        <v>245</v>
      </c>
      <c r="K89" s="742">
        <f t="shared" ref="K89:K94" si="7">I89*J89/1000</f>
        <v>31.85</v>
      </c>
      <c r="M89" s="742" t="s">
        <v>824</v>
      </c>
      <c r="N89" s="742">
        <v>42</v>
      </c>
      <c r="O89" s="742">
        <v>117</v>
      </c>
      <c r="P89" s="742">
        <f t="shared" ref="P89:P97" si="8">N89*O89/1000</f>
        <v>4.9139999999999997</v>
      </c>
    </row>
    <row r="90" spans="2:16">
      <c r="B90" s="743">
        <v>42430</v>
      </c>
      <c r="C90" s="742"/>
      <c r="D90" s="742"/>
      <c r="E90" s="742"/>
      <c r="F90" s="742"/>
      <c r="H90" s="742" t="s">
        <v>776</v>
      </c>
      <c r="I90" s="742">
        <v>190</v>
      </c>
      <c r="J90" s="742">
        <v>250</v>
      </c>
      <c r="K90" s="742">
        <f t="shared" si="7"/>
        <v>47.5</v>
      </c>
      <c r="M90" s="742" t="s">
        <v>778</v>
      </c>
      <c r="N90" s="742">
        <v>53</v>
      </c>
      <c r="O90" s="742">
        <v>122</v>
      </c>
      <c r="P90" s="742">
        <f t="shared" si="8"/>
        <v>6.4660000000000002</v>
      </c>
    </row>
    <row r="91" spans="2:16">
      <c r="B91" s="743">
        <v>42461</v>
      </c>
      <c r="C91" s="751">
        <f>K110</f>
        <v>196.70999999999998</v>
      </c>
      <c r="D91" s="742"/>
      <c r="E91" s="742"/>
      <c r="F91" s="742"/>
      <c r="H91" s="742" t="s">
        <v>776</v>
      </c>
      <c r="I91" s="742">
        <v>250</v>
      </c>
      <c r="J91" s="742">
        <v>2</v>
      </c>
      <c r="K91" s="742">
        <f t="shared" si="7"/>
        <v>0.5</v>
      </c>
      <c r="M91" s="742" t="s">
        <v>780</v>
      </c>
      <c r="N91" s="742">
        <v>43</v>
      </c>
      <c r="O91" s="742">
        <v>98</v>
      </c>
      <c r="P91" s="742">
        <f t="shared" si="8"/>
        <v>4.2140000000000004</v>
      </c>
    </row>
    <row r="92" spans="2:16">
      <c r="B92" s="743">
        <v>42491</v>
      </c>
      <c r="C92" s="752">
        <f>P110</f>
        <v>72.316999999999979</v>
      </c>
      <c r="D92" s="763">
        <f>C91-C92</f>
        <v>124.393</v>
      </c>
      <c r="E92" s="742">
        <v>0.82256982784041188</v>
      </c>
      <c r="F92" s="764">
        <f>E92*D92</f>
        <v>102.32192859455236</v>
      </c>
      <c r="H92" s="742" t="s">
        <v>776</v>
      </c>
      <c r="I92" s="742">
        <v>310</v>
      </c>
      <c r="J92" s="742">
        <v>109</v>
      </c>
      <c r="K92" s="742">
        <f t="shared" si="7"/>
        <v>33.79</v>
      </c>
      <c r="M92" s="742" t="s">
        <v>783</v>
      </c>
      <c r="N92" s="742">
        <v>101</v>
      </c>
      <c r="O92" s="742">
        <v>30</v>
      </c>
      <c r="P92" s="742">
        <f t="shared" si="8"/>
        <v>3.03</v>
      </c>
    </row>
    <row r="93" spans="2:16">
      <c r="B93" s="743">
        <v>42522</v>
      </c>
      <c r="C93" s="763">
        <f>C92</f>
        <v>72.316999999999979</v>
      </c>
      <c r="D93" s="763">
        <f>C92-C93+D92</f>
        <v>124.393</v>
      </c>
      <c r="E93" s="742">
        <v>0.82256982784041188</v>
      </c>
      <c r="F93" s="764">
        <f t="shared" ref="F93:F99" si="9">E93*D93</f>
        <v>102.32192859455236</v>
      </c>
      <c r="H93" s="742" t="s">
        <v>776</v>
      </c>
      <c r="I93" s="742">
        <v>475</v>
      </c>
      <c r="J93" s="742">
        <v>2</v>
      </c>
      <c r="K93" s="742">
        <f t="shared" si="7"/>
        <v>0.95</v>
      </c>
      <c r="M93" s="742" t="s">
        <v>785</v>
      </c>
      <c r="N93" s="742">
        <v>83</v>
      </c>
      <c r="O93" s="742">
        <v>28</v>
      </c>
      <c r="P93" s="742">
        <f t="shared" si="8"/>
        <v>2.3239999999999998</v>
      </c>
    </row>
    <row r="94" spans="2:16">
      <c r="B94" s="743">
        <v>42552</v>
      </c>
      <c r="C94" s="763">
        <f t="shared" ref="C94:C99" si="10">C93</f>
        <v>72.316999999999979</v>
      </c>
      <c r="D94" s="763">
        <f t="shared" ref="D94:D99" si="11">C93-C94+D93</f>
        <v>124.393</v>
      </c>
      <c r="E94" s="742">
        <v>0.82256982784041188</v>
      </c>
      <c r="F94" s="764">
        <f t="shared" si="9"/>
        <v>102.32192859455236</v>
      </c>
      <c r="H94" s="742" t="s">
        <v>825</v>
      </c>
      <c r="I94" s="742">
        <v>310</v>
      </c>
      <c r="J94" s="742">
        <v>2</v>
      </c>
      <c r="K94" s="742">
        <f t="shared" si="7"/>
        <v>0.62</v>
      </c>
      <c r="M94" s="742" t="s">
        <v>786</v>
      </c>
      <c r="N94" s="742">
        <v>73</v>
      </c>
      <c r="O94" s="742">
        <v>119</v>
      </c>
      <c r="P94" s="742">
        <f t="shared" si="8"/>
        <v>8.6869999999999994</v>
      </c>
    </row>
    <row r="95" spans="2:16">
      <c r="B95" s="743">
        <v>42583</v>
      </c>
      <c r="C95" s="763">
        <f t="shared" si="10"/>
        <v>72.316999999999979</v>
      </c>
      <c r="D95" s="763">
        <f t="shared" si="11"/>
        <v>124.393</v>
      </c>
      <c r="E95" s="742">
        <v>0.82256982784041188</v>
      </c>
      <c r="F95" s="764">
        <f t="shared" si="9"/>
        <v>102.32192859455236</v>
      </c>
      <c r="H95" s="742"/>
      <c r="I95" s="742"/>
      <c r="J95" s="742"/>
      <c r="K95" s="742"/>
      <c r="M95" s="742" t="s">
        <v>787</v>
      </c>
      <c r="N95" s="742">
        <v>65</v>
      </c>
      <c r="O95" s="742">
        <v>140</v>
      </c>
      <c r="P95" s="742">
        <f t="shared" si="8"/>
        <v>9.1</v>
      </c>
    </row>
    <row r="96" spans="2:16">
      <c r="B96" s="743">
        <v>42614</v>
      </c>
      <c r="C96" s="763">
        <f t="shared" si="10"/>
        <v>72.316999999999979</v>
      </c>
      <c r="D96" s="763">
        <f t="shared" si="11"/>
        <v>124.393</v>
      </c>
      <c r="E96" s="742">
        <v>0.82256982784041188</v>
      </c>
      <c r="F96" s="764">
        <f t="shared" si="9"/>
        <v>102.32192859455236</v>
      </c>
      <c r="H96" s="742"/>
      <c r="I96" s="742"/>
      <c r="J96" s="742"/>
      <c r="K96" s="742"/>
      <c r="M96" s="742" t="s">
        <v>826</v>
      </c>
      <c r="N96" s="742">
        <v>168</v>
      </c>
      <c r="O96" s="742">
        <v>6</v>
      </c>
      <c r="P96" s="742">
        <f t="shared" si="8"/>
        <v>1.008</v>
      </c>
    </row>
    <row r="97" spans="2:16">
      <c r="B97" s="743">
        <v>42644</v>
      </c>
      <c r="C97" s="763">
        <f t="shared" si="10"/>
        <v>72.316999999999979</v>
      </c>
      <c r="D97" s="763">
        <f t="shared" si="11"/>
        <v>124.393</v>
      </c>
      <c r="E97" s="742">
        <v>0.82256982784041188</v>
      </c>
      <c r="F97" s="764">
        <f t="shared" si="9"/>
        <v>102.32192859455236</v>
      </c>
      <c r="H97" s="742"/>
      <c r="I97" s="742"/>
      <c r="J97" s="742"/>
      <c r="K97" s="742"/>
      <c r="M97" s="742" t="s">
        <v>827</v>
      </c>
      <c r="N97" s="742">
        <v>153</v>
      </c>
      <c r="O97" s="742">
        <v>4</v>
      </c>
      <c r="P97" s="742">
        <f t="shared" si="8"/>
        <v>0.61199999999999999</v>
      </c>
    </row>
    <row r="98" spans="2:16">
      <c r="B98" s="743">
        <v>42675</v>
      </c>
      <c r="C98" s="763">
        <f t="shared" si="10"/>
        <v>72.316999999999979</v>
      </c>
      <c r="D98" s="763">
        <f t="shared" si="11"/>
        <v>124.393</v>
      </c>
      <c r="E98" s="742">
        <v>0.82256982784041188</v>
      </c>
      <c r="F98" s="764">
        <f t="shared" si="9"/>
        <v>102.32192859455236</v>
      </c>
      <c r="H98" s="742"/>
      <c r="I98" s="742"/>
      <c r="J98" s="742"/>
      <c r="K98" s="742"/>
      <c r="M98" s="742"/>
      <c r="N98" s="742"/>
      <c r="O98" s="742"/>
      <c r="P98" s="742"/>
    </row>
    <row r="99" spans="2:16">
      <c r="B99" s="743">
        <v>42705</v>
      </c>
      <c r="C99" s="763">
        <f t="shared" si="10"/>
        <v>72.316999999999979</v>
      </c>
      <c r="D99" s="763">
        <f t="shared" si="11"/>
        <v>124.393</v>
      </c>
      <c r="E99" s="742">
        <v>0.82256982784041188</v>
      </c>
      <c r="F99" s="764">
        <f t="shared" si="9"/>
        <v>102.32192859455236</v>
      </c>
      <c r="H99" s="742"/>
      <c r="I99" s="742"/>
      <c r="J99" s="742"/>
      <c r="K99" s="742"/>
      <c r="M99" s="742"/>
      <c r="N99" s="742"/>
      <c r="O99" s="742"/>
      <c r="P99" s="742"/>
    </row>
    <row r="100" spans="2:16">
      <c r="B100" s="754" t="s">
        <v>26</v>
      </c>
      <c r="C100" s="755"/>
      <c r="D100" s="755"/>
      <c r="E100" s="755"/>
      <c r="F100" s="765">
        <f>SUM(F89:F99)</f>
        <v>818.57542875641877</v>
      </c>
      <c r="H100" s="742"/>
      <c r="I100" s="742"/>
      <c r="J100" s="742"/>
      <c r="K100" s="742"/>
      <c r="M100" s="742"/>
      <c r="N100" s="742"/>
      <c r="O100" s="742"/>
      <c r="P100" s="742"/>
    </row>
    <row r="101" spans="2:16">
      <c r="B101" s="743" t="s">
        <v>791</v>
      </c>
      <c r="C101" s="742"/>
      <c r="D101" s="742"/>
      <c r="E101" s="742"/>
      <c r="F101" s="764">
        <f>$F$98*12</f>
        <v>1227.8631431346284</v>
      </c>
      <c r="H101" s="742"/>
      <c r="I101" s="742"/>
      <c r="J101" s="742"/>
      <c r="K101" s="742"/>
      <c r="M101" s="742"/>
      <c r="N101" s="742"/>
      <c r="O101" s="742"/>
      <c r="P101" s="742"/>
    </row>
    <row r="102" spans="2:16">
      <c r="B102" s="743" t="s">
        <v>792</v>
      </c>
      <c r="C102" s="742"/>
      <c r="D102" s="742"/>
      <c r="E102" s="742"/>
      <c r="F102" s="764">
        <f t="shared" ref="F102:F104" si="12">$F$98*12</f>
        <v>1227.8631431346284</v>
      </c>
      <c r="H102" s="742"/>
      <c r="I102" s="742"/>
      <c r="J102" s="742"/>
      <c r="K102" s="742"/>
      <c r="M102" s="742"/>
      <c r="N102" s="742"/>
      <c r="O102" s="742"/>
      <c r="P102" s="742"/>
    </row>
    <row r="103" spans="2:16">
      <c r="B103" s="743" t="s">
        <v>793</v>
      </c>
      <c r="C103" s="742"/>
      <c r="D103" s="742"/>
      <c r="E103" s="742"/>
      <c r="F103" s="764">
        <f t="shared" si="12"/>
        <v>1227.8631431346284</v>
      </c>
      <c r="H103" s="742"/>
      <c r="I103" s="742"/>
      <c r="J103" s="742"/>
      <c r="K103" s="742"/>
      <c r="M103" s="742"/>
      <c r="N103" s="742"/>
      <c r="O103" s="742"/>
      <c r="P103" s="742"/>
    </row>
    <row r="104" spans="2:16">
      <c r="B104" s="743" t="s">
        <v>817</v>
      </c>
      <c r="C104" s="742"/>
      <c r="D104" s="742"/>
      <c r="E104" s="742"/>
      <c r="F104" s="764">
        <f t="shared" si="12"/>
        <v>1227.8631431346284</v>
      </c>
      <c r="H104" s="742"/>
      <c r="I104" s="742"/>
      <c r="J104" s="742"/>
      <c r="K104" s="742"/>
      <c r="M104" s="742"/>
      <c r="N104" s="742"/>
      <c r="O104" s="742"/>
      <c r="P104" s="742"/>
    </row>
    <row r="105" spans="2:16">
      <c r="H105" s="742"/>
      <c r="I105" s="742"/>
      <c r="J105" s="742"/>
      <c r="K105" s="742"/>
      <c r="M105" s="742"/>
      <c r="N105" s="742"/>
      <c r="O105" s="742"/>
      <c r="P105" s="742"/>
    </row>
    <row r="106" spans="2:16">
      <c r="H106" s="742"/>
      <c r="I106" s="742"/>
      <c r="J106" s="742"/>
      <c r="K106" s="742"/>
      <c r="M106" s="742"/>
      <c r="N106" s="742"/>
      <c r="O106" s="742"/>
      <c r="P106" s="742"/>
    </row>
    <row r="107" spans="2:16">
      <c r="H107" s="742"/>
      <c r="I107" s="742"/>
      <c r="J107" s="742"/>
      <c r="K107" s="742"/>
      <c r="M107" s="742"/>
      <c r="N107" s="742"/>
      <c r="O107" s="742"/>
      <c r="P107" s="742"/>
    </row>
    <row r="108" spans="2:16">
      <c r="H108" s="742"/>
      <c r="I108" s="742"/>
      <c r="J108" s="742"/>
      <c r="K108" s="742"/>
      <c r="M108" s="742"/>
      <c r="N108" s="742"/>
      <c r="O108" s="742"/>
      <c r="P108" s="742"/>
    </row>
    <row r="109" spans="2:16">
      <c r="H109" s="742"/>
      <c r="I109" s="742"/>
      <c r="J109" s="742"/>
      <c r="K109" s="742"/>
      <c r="M109" s="742"/>
      <c r="N109" s="742"/>
      <c r="O109" s="742"/>
      <c r="P109" s="742"/>
    </row>
    <row r="110" spans="2:16">
      <c r="H110" s="754" t="s">
        <v>26</v>
      </c>
      <c r="I110" s="755"/>
      <c r="J110" s="755"/>
      <c r="K110" s="751">
        <f>SUM(K88:K109)</f>
        <v>196.70999999999998</v>
      </c>
      <c r="M110" s="754" t="s">
        <v>26</v>
      </c>
      <c r="N110" s="755"/>
      <c r="O110" s="755"/>
      <c r="P110" s="752">
        <f>SUM(P88:P109)</f>
        <v>72.316999999999979</v>
      </c>
    </row>
    <row r="112" spans="2:16">
      <c r="B112" s="12" t="s">
        <v>828</v>
      </c>
    </row>
  </sheetData>
  <mergeCells count="4">
    <mergeCell ref="B24:F24"/>
    <mergeCell ref="B18:U18"/>
    <mergeCell ref="B55:F55"/>
    <mergeCell ref="B85:F85"/>
  </mergeCells>
  <pageMargins left="0.7" right="0.7" top="0.75" bottom="0.75" header="0.3" footer="0.3"/>
  <pageSetup scale="66" fitToWidth="2"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topLeftCell="G1" zoomScale="80" zoomScaleNormal="80" workbookViewId="0">
      <pane ySplit="16" topLeftCell="A41"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560</v>
      </c>
      <c r="C16" s="770" t="s">
        <v>504</v>
      </c>
      <c r="D16" s="771"/>
      <c r="E16" s="771"/>
      <c r="F16" s="771"/>
      <c r="G16" s="771"/>
      <c r="H16" s="771"/>
      <c r="I16" s="771"/>
      <c r="J16" s="771"/>
      <c r="K16" s="771"/>
      <c r="L16" s="771"/>
      <c r="M16" s="771"/>
      <c r="N16" s="771"/>
      <c r="O16" s="771"/>
      <c r="P16" s="771"/>
      <c r="Q16" s="771"/>
      <c r="R16" s="771"/>
      <c r="S16" s="771"/>
      <c r="T16" s="771"/>
      <c r="U16" s="771"/>
    </row>
    <row r="17" spans="2:21" ht="55.5" customHeight="1">
      <c r="B17" s="706" t="s">
        <v>636</v>
      </c>
      <c r="C17" s="772" t="s">
        <v>726</v>
      </c>
      <c r="D17" s="772"/>
      <c r="E17" s="772"/>
      <c r="F17" s="772"/>
      <c r="G17" s="772"/>
      <c r="H17" s="772"/>
      <c r="I17" s="772"/>
      <c r="J17" s="772"/>
      <c r="K17" s="772"/>
      <c r="L17" s="772"/>
      <c r="M17" s="772"/>
      <c r="N17" s="772"/>
      <c r="O17" s="772"/>
      <c r="P17" s="772"/>
      <c r="Q17" s="772"/>
      <c r="R17" s="772"/>
      <c r="S17" s="772"/>
      <c r="T17" s="772"/>
      <c r="U17" s="773"/>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9" t="s">
        <v>638</v>
      </c>
      <c r="D23" s="769"/>
      <c r="E23" s="769"/>
      <c r="F23" s="769"/>
      <c r="G23" s="769"/>
      <c r="H23" s="769"/>
      <c r="I23" s="769"/>
      <c r="J23" s="769"/>
      <c r="K23" s="769"/>
      <c r="L23" s="769"/>
      <c r="M23" s="769"/>
      <c r="N23" s="769"/>
      <c r="O23" s="769"/>
      <c r="P23" s="769"/>
      <c r="Q23" s="769"/>
      <c r="R23" s="769"/>
      <c r="S23" s="769"/>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9" t="s">
        <v>639</v>
      </c>
      <c r="D27" s="769"/>
      <c r="E27" s="769"/>
      <c r="F27" s="769"/>
      <c r="G27" s="769"/>
      <c r="H27" s="769"/>
      <c r="I27" s="769"/>
      <c r="J27" s="769"/>
      <c r="K27" s="769"/>
      <c r="L27" s="769"/>
      <c r="M27" s="769"/>
      <c r="N27" s="769"/>
      <c r="O27" s="769"/>
      <c r="P27" s="769"/>
      <c r="Q27" s="769"/>
      <c r="R27" s="769"/>
      <c r="S27" s="769"/>
      <c r="T27" s="769"/>
      <c r="U27" s="774"/>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9" t="s">
        <v>642</v>
      </c>
      <c r="D29" s="769"/>
      <c r="E29" s="769"/>
      <c r="F29" s="769"/>
      <c r="G29" s="769"/>
      <c r="H29" s="769"/>
      <c r="I29" s="769"/>
      <c r="J29" s="769"/>
      <c r="K29" s="769"/>
      <c r="L29" s="769"/>
      <c r="M29" s="769"/>
      <c r="N29" s="769"/>
      <c r="O29" s="769"/>
      <c r="P29" s="769"/>
      <c r="Q29" s="769"/>
      <c r="R29" s="769"/>
      <c r="S29" s="769"/>
      <c r="T29" s="769"/>
      <c r="U29" s="774"/>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775" t="s">
        <v>645</v>
      </c>
      <c r="D33" s="775"/>
      <c r="E33" s="775"/>
      <c r="F33" s="775"/>
      <c r="G33" s="775"/>
      <c r="H33" s="775"/>
      <c r="I33" s="775"/>
      <c r="J33" s="775"/>
      <c r="K33" s="775"/>
      <c r="L33" s="775"/>
      <c r="M33" s="775"/>
      <c r="N33" s="775"/>
      <c r="O33" s="775"/>
      <c r="P33" s="775"/>
      <c r="Q33" s="775"/>
      <c r="R33" s="775"/>
      <c r="S33" s="775"/>
      <c r="T33" s="775"/>
      <c r="U33" s="77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777" t="s">
        <v>649</v>
      </c>
      <c r="D37" s="777"/>
      <c r="E37" s="777"/>
      <c r="F37" s="777"/>
      <c r="G37" s="777"/>
      <c r="H37" s="777"/>
      <c r="I37" s="777"/>
      <c r="J37" s="777"/>
      <c r="K37" s="777"/>
      <c r="L37" s="777"/>
      <c r="M37" s="777"/>
      <c r="N37" s="777"/>
      <c r="O37" s="777"/>
      <c r="P37" s="777"/>
      <c r="Q37" s="777"/>
      <c r="R37" s="777"/>
      <c r="S37" s="777"/>
      <c r="T37" s="777"/>
      <c r="U37" s="778"/>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779" t="s">
        <v>653</v>
      </c>
      <c r="D41" s="779"/>
      <c r="E41" s="779"/>
      <c r="F41" s="779"/>
      <c r="G41" s="779"/>
      <c r="H41" s="779"/>
      <c r="I41" s="779"/>
      <c r="J41" s="779"/>
      <c r="K41" s="779"/>
      <c r="L41" s="779"/>
      <c r="M41" s="779"/>
      <c r="N41" s="779"/>
      <c r="O41" s="779"/>
      <c r="P41" s="779"/>
      <c r="Q41" s="779"/>
      <c r="R41" s="779"/>
      <c r="S41" s="779"/>
      <c r="T41" s="779"/>
      <c r="U41" s="780"/>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7" t="s">
        <v>671</v>
      </c>
      <c r="D45" s="767"/>
      <c r="E45" s="767"/>
      <c r="F45" s="767"/>
      <c r="G45" s="767"/>
      <c r="H45" s="767"/>
      <c r="I45" s="767"/>
      <c r="J45" s="767"/>
      <c r="K45" s="767"/>
      <c r="L45" s="767"/>
      <c r="M45" s="767"/>
      <c r="N45" s="767"/>
      <c r="O45" s="767"/>
      <c r="P45" s="767"/>
      <c r="Q45" s="767"/>
      <c r="R45" s="767"/>
      <c r="S45" s="767"/>
      <c r="T45" s="767"/>
      <c r="U45" s="768"/>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7" t="s">
        <v>656</v>
      </c>
      <c r="D47" s="767"/>
      <c r="E47" s="767"/>
      <c r="F47" s="767"/>
      <c r="G47" s="767"/>
      <c r="H47" s="767"/>
      <c r="I47" s="767"/>
      <c r="J47" s="767"/>
      <c r="K47" s="767"/>
      <c r="L47" s="767"/>
      <c r="M47" s="767"/>
      <c r="N47" s="767"/>
      <c r="O47" s="767"/>
      <c r="P47" s="767"/>
      <c r="Q47" s="767"/>
      <c r="R47" s="767"/>
      <c r="S47" s="767"/>
      <c r="T47" s="767"/>
      <c r="U47" s="768"/>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7" t="s">
        <v>657</v>
      </c>
      <c r="D49" s="767"/>
      <c r="E49" s="767"/>
      <c r="F49" s="767"/>
      <c r="G49" s="767"/>
      <c r="H49" s="767"/>
      <c r="I49" s="767"/>
      <c r="J49" s="767"/>
      <c r="K49" s="767"/>
      <c r="L49" s="767"/>
      <c r="M49" s="767"/>
      <c r="N49" s="767"/>
      <c r="O49" s="767"/>
      <c r="P49" s="767"/>
      <c r="Q49" s="767"/>
      <c r="R49" s="767"/>
      <c r="S49" s="767"/>
      <c r="T49" s="767"/>
      <c r="U49" s="768"/>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7" t="s">
        <v>658</v>
      </c>
      <c r="D51" s="767"/>
      <c r="E51" s="767"/>
      <c r="F51" s="767"/>
      <c r="G51" s="767"/>
      <c r="H51" s="767"/>
      <c r="I51" s="767"/>
      <c r="J51" s="767"/>
      <c r="K51" s="767"/>
      <c r="L51" s="767"/>
      <c r="M51" s="767"/>
      <c r="N51" s="767"/>
      <c r="O51" s="767"/>
      <c r="P51" s="767"/>
      <c r="Q51" s="767"/>
      <c r="R51" s="767"/>
      <c r="S51" s="767"/>
      <c r="T51" s="767"/>
      <c r="U51" s="768"/>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9" t="s">
        <v>670</v>
      </c>
      <c r="D53" s="769"/>
      <c r="E53" s="769"/>
      <c r="F53" s="769"/>
      <c r="G53" s="769"/>
      <c r="H53" s="769"/>
      <c r="I53" s="769"/>
      <c r="J53" s="769"/>
      <c r="K53" s="769"/>
      <c r="L53" s="769"/>
      <c r="M53" s="769"/>
      <c r="N53" s="769"/>
      <c r="O53" s="769"/>
      <c r="P53" s="769"/>
      <c r="Q53" s="769"/>
      <c r="R53" s="769"/>
      <c r="S53" s="769"/>
      <c r="T53" s="769"/>
      <c r="U53" s="774"/>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777" t="s">
        <v>660</v>
      </c>
      <c r="D55" s="777"/>
      <c r="E55" s="777"/>
      <c r="F55" s="777"/>
      <c r="G55" s="777"/>
      <c r="H55" s="777"/>
      <c r="I55" s="777"/>
      <c r="J55" s="777"/>
      <c r="K55" s="777"/>
      <c r="L55" s="777"/>
      <c r="M55" s="777"/>
      <c r="N55" s="777"/>
      <c r="O55" s="777"/>
      <c r="P55" s="777"/>
      <c r="Q55" s="777"/>
      <c r="R55" s="777"/>
      <c r="S55" s="777"/>
      <c r="T55" s="777"/>
      <c r="U55" s="778"/>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777" t="s">
        <v>662</v>
      </c>
      <c r="D57" s="777"/>
      <c r="E57" s="777"/>
      <c r="F57" s="777"/>
      <c r="G57" s="777"/>
      <c r="H57" s="777"/>
      <c r="I57" s="777"/>
      <c r="J57" s="777"/>
      <c r="K57" s="777"/>
      <c r="L57" s="777"/>
      <c r="M57" s="777"/>
      <c r="N57" s="777"/>
      <c r="O57" s="777"/>
      <c r="P57" s="777"/>
      <c r="Q57" s="777"/>
      <c r="R57" s="777"/>
      <c r="S57" s="777"/>
      <c r="T57" s="777"/>
      <c r="U57" s="778"/>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50" fitToHeight="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E4"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2" t="s">
        <v>721</v>
      </c>
      <c r="C3" s="783"/>
      <c r="D3" s="783"/>
      <c r="E3" s="783"/>
      <c r="F3" s="784"/>
      <c r="G3" s="122"/>
    </row>
    <row r="4" spans="2:20" ht="16.5" customHeight="1">
      <c r="B4" s="785"/>
      <c r="C4" s="786"/>
      <c r="D4" s="786"/>
      <c r="E4" s="786"/>
      <c r="F4" s="787"/>
      <c r="G4" s="122"/>
    </row>
    <row r="5" spans="2:20" ht="71.25" customHeight="1">
      <c r="B5" s="785"/>
      <c r="C5" s="786"/>
      <c r="D5" s="786"/>
      <c r="E5" s="786"/>
      <c r="F5" s="787"/>
      <c r="G5" s="122"/>
    </row>
    <row r="6" spans="2:20" ht="21.75" customHeight="1">
      <c r="B6" s="788"/>
      <c r="C6" s="789"/>
      <c r="D6" s="789"/>
      <c r="E6" s="789"/>
      <c r="F6" s="790"/>
      <c r="G6" s="122"/>
    </row>
    <row r="8" spans="2:20" ht="21">
      <c r="B8" s="781" t="s">
        <v>480</v>
      </c>
      <c r="C8" s="781"/>
      <c r="D8" s="781"/>
      <c r="E8" s="781"/>
      <c r="F8" s="781"/>
      <c r="G8" s="78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590</v>
      </c>
      <c r="F22" s="656" t="s">
        <v>447</v>
      </c>
      <c r="G22" s="174"/>
      <c r="M22" s="645"/>
      <c r="T22" s="645"/>
    </row>
    <row r="23" spans="2:20" s="103" customFormat="1" ht="35.25" customHeight="1">
      <c r="B23" s="648" t="s">
        <v>457</v>
      </c>
      <c r="C23" s="654" t="s">
        <v>437</v>
      </c>
      <c r="D23" s="657" t="s">
        <v>443</v>
      </c>
      <c r="E23" s="661" t="s">
        <v>590</v>
      </c>
      <c r="F23" s="657" t="s">
        <v>447</v>
      </c>
      <c r="G23" s="174"/>
      <c r="M23" s="645"/>
      <c r="T23" s="645"/>
    </row>
    <row r="24" spans="2:20" s="103" customFormat="1" ht="34.5" customHeight="1">
      <c r="B24" s="648" t="s">
        <v>454</v>
      </c>
      <c r="C24" s="654" t="s">
        <v>437</v>
      </c>
      <c r="D24" s="657" t="s">
        <v>444</v>
      </c>
      <c r="E24" s="661" t="s">
        <v>590</v>
      </c>
      <c r="F24" s="657" t="s">
        <v>447</v>
      </c>
      <c r="G24" s="174"/>
      <c r="M24" s="645"/>
      <c r="T24" s="645"/>
    </row>
    <row r="25" spans="2:20" s="103" customFormat="1" ht="32.25" customHeight="1">
      <c r="B25" s="649" t="s">
        <v>455</v>
      </c>
      <c r="C25" s="654" t="s">
        <v>436</v>
      </c>
      <c r="D25" s="657" t="s">
        <v>445</v>
      </c>
      <c r="E25" s="662" t="s">
        <v>609</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2011</v>
      </c>
      <c r="F2" s="26" t="s">
        <v>170</v>
      </c>
      <c r="G2" s="12" t="s">
        <v>574</v>
      </c>
      <c r="H2" s="12" t="s">
        <v>592</v>
      </c>
    </row>
    <row r="3" spans="1:8">
      <c r="A3" s="12" t="s">
        <v>371</v>
      </c>
      <c r="B3" s="12" t="s">
        <v>27</v>
      </c>
      <c r="C3" s="10">
        <v>2007</v>
      </c>
      <c r="D3" s="12" t="s">
        <v>416</v>
      </c>
      <c r="E3" s="10">
        <f>'2. LRAMVA Threshold'!D24</f>
        <v>2015</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D40" zoomScale="75" zoomScaleNormal="75" workbookViewId="0">
      <selection activeCell="G34" sqref="G34"/>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742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743</v>
      </c>
      <c r="E14" s="130"/>
      <c r="F14" s="124" t="s">
        <v>547</v>
      </c>
      <c r="H14" s="542" t="s">
        <v>745</v>
      </c>
      <c r="J14" s="124" t="s">
        <v>514</v>
      </c>
      <c r="L14" s="132"/>
      <c r="N14" s="103"/>
      <c r="Q14" s="99"/>
      <c r="R14" s="96"/>
    </row>
    <row r="15" spans="2:22" ht="26.25" customHeight="1" thickBot="1">
      <c r="B15" s="124" t="s">
        <v>423</v>
      </c>
      <c r="C15" s="106"/>
      <c r="D15" s="542" t="s">
        <v>744</v>
      </c>
      <c r="F15" s="124" t="s">
        <v>413</v>
      </c>
      <c r="G15" s="127"/>
      <c r="H15" s="542" t="s">
        <v>829</v>
      </c>
      <c r="I15" s="17"/>
      <c r="J15" s="124" t="s">
        <v>515</v>
      </c>
      <c r="L15" s="132"/>
      <c r="M15" s="103"/>
      <c r="Q15" s="108"/>
      <c r="R15" s="96"/>
    </row>
    <row r="16" spans="2:22" ht="28.5" customHeight="1" thickBot="1">
      <c r="B16" s="124" t="s">
        <v>453</v>
      </c>
      <c r="C16" s="106"/>
      <c r="D16" s="543" t="s">
        <v>181</v>
      </c>
      <c r="E16" s="103"/>
      <c r="F16" s="124" t="s">
        <v>433</v>
      </c>
      <c r="G16" s="125"/>
      <c r="H16" s="543" t="s">
        <v>746</v>
      </c>
      <c r="I16" s="103"/>
      <c r="K16" s="195"/>
      <c r="L16" s="195"/>
      <c r="M16" s="195"/>
      <c r="N16" s="195"/>
      <c r="Q16" s="115"/>
      <c r="R16" s="96"/>
    </row>
    <row r="17" spans="1:21" ht="29.25" customHeight="1">
      <c r="B17" s="124" t="s">
        <v>420</v>
      </c>
      <c r="C17" s="106"/>
      <c r="D17" s="733">
        <v>496934</v>
      </c>
      <c r="E17" s="121"/>
      <c r="F17" s="740" t="s">
        <v>674</v>
      </c>
      <c r="G17" s="195"/>
      <c r="H17" s="734">
        <v>3</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1238606.9170653189</v>
      </c>
      <c r="I19" s="17"/>
      <c r="J19" s="115"/>
      <c r="K19" s="115"/>
      <c r="L19" s="115"/>
      <c r="M19" s="115"/>
      <c r="N19" s="115"/>
      <c r="P19" s="115"/>
      <c r="Q19" s="115"/>
      <c r="R19" s="96"/>
    </row>
    <row r="20" spans="1:21" ht="27.75" customHeight="1" thickBot="1">
      <c r="E20" s="9"/>
      <c r="F20" s="124" t="s">
        <v>435</v>
      </c>
      <c r="G20" s="603" t="s">
        <v>364</v>
      </c>
      <c r="H20" s="131">
        <f>-SUM(R55,R58,R61,R64,R67,R70,R73,R76,R79)</f>
        <v>454068.81040000002</v>
      </c>
      <c r="I20" s="17"/>
      <c r="J20" s="115"/>
      <c r="P20" s="115"/>
      <c r="Q20" s="115"/>
      <c r="R20" s="96"/>
    </row>
    <row r="21" spans="1:21" ht="27.75" customHeight="1" thickBot="1">
      <c r="C21" s="32"/>
      <c r="D21" s="32"/>
      <c r="E21" s="32"/>
      <c r="F21" s="124" t="s">
        <v>408</v>
      </c>
      <c r="G21" s="603" t="s">
        <v>365</v>
      </c>
      <c r="H21" s="188">
        <f>R84</f>
        <v>44832.532305912406</v>
      </c>
      <c r="I21" s="103"/>
      <c r="P21" s="115"/>
      <c r="Q21" s="115"/>
      <c r="R21" s="96"/>
    </row>
    <row r="22" spans="1:21" ht="27.75" customHeight="1">
      <c r="C22" s="32"/>
      <c r="D22" s="32"/>
      <c r="E22" s="32"/>
      <c r="F22" s="124" t="s">
        <v>509</v>
      </c>
      <c r="G22" s="603" t="s">
        <v>448</v>
      </c>
      <c r="H22" s="188">
        <f>H19-H20+H21</f>
        <v>829370.63897123118</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3" t="s">
        <v>681</v>
      </c>
      <c r="C26" s="793"/>
      <c r="D26" s="793"/>
      <c r="E26" s="793"/>
      <c r="F26" s="793"/>
      <c r="G26" s="793"/>
    </row>
    <row r="27" spans="1:21" ht="14.25" customHeight="1">
      <c r="A27" s="28"/>
      <c r="B27" s="548"/>
      <c r="C27" s="548"/>
      <c r="D27" s="538"/>
      <c r="E27" s="538"/>
      <c r="F27" s="538"/>
      <c r="G27" s="548"/>
    </row>
    <row r="28" spans="1:21" s="17" customFormat="1" ht="27" customHeight="1">
      <c r="B28" s="794" t="s">
        <v>506</v>
      </c>
      <c r="C28" s="795"/>
      <c r="D28" s="133" t="s">
        <v>41</v>
      </c>
      <c r="E28" s="134" t="s">
        <v>672</v>
      </c>
      <c r="F28" s="134" t="s">
        <v>408</v>
      </c>
      <c r="G28" s="135" t="s">
        <v>409</v>
      </c>
      <c r="T28" s="136"/>
      <c r="U28" s="136"/>
    </row>
    <row r="29" spans="1:21" ht="20.25" customHeight="1">
      <c r="B29" s="791" t="s">
        <v>29</v>
      </c>
      <c r="C29" s="792"/>
      <c r="D29" s="638" t="s">
        <v>27</v>
      </c>
      <c r="E29" s="138">
        <f>SUM(D54:D80)</f>
        <v>361846.20180721756</v>
      </c>
      <c r="F29" s="139">
        <f>D84</f>
        <v>21688.84826485331</v>
      </c>
      <c r="G29" s="138">
        <f>E29+F29</f>
        <v>383535.05007207085</v>
      </c>
    </row>
    <row r="30" spans="1:21" ht="20.25" customHeight="1">
      <c r="B30" s="791" t="s">
        <v>371</v>
      </c>
      <c r="C30" s="792"/>
      <c r="D30" s="638" t="s">
        <v>27</v>
      </c>
      <c r="E30" s="140">
        <f>SUM(E54:E80)</f>
        <v>64488.899977530615</v>
      </c>
      <c r="F30" s="141">
        <f>E84</f>
        <v>3303.201004599232</v>
      </c>
      <c r="G30" s="140">
        <f>E30+F30</f>
        <v>67792.10098212985</v>
      </c>
    </row>
    <row r="31" spans="1:21" ht="20.25" customHeight="1">
      <c r="B31" s="791" t="s">
        <v>747</v>
      </c>
      <c r="C31" s="792"/>
      <c r="D31" s="638" t="s">
        <v>28</v>
      </c>
      <c r="E31" s="140">
        <f>SUM(F54:F80)</f>
        <v>259890.45334307209</v>
      </c>
      <c r="F31" s="141">
        <f>F84</f>
        <v>14044.545637831547</v>
      </c>
      <c r="G31" s="140">
        <f t="shared" ref="G31:G34" si="0">E31+F31</f>
        <v>273934.99898090365</v>
      </c>
    </row>
    <row r="32" spans="1:21" ht="20.25" customHeight="1">
      <c r="B32" s="791" t="s">
        <v>32</v>
      </c>
      <c r="C32" s="792"/>
      <c r="D32" s="638" t="s">
        <v>27</v>
      </c>
      <c r="E32" s="140">
        <f>SUM(G54:G80)</f>
        <v>0</v>
      </c>
      <c r="F32" s="141">
        <f>G84</f>
        <v>0</v>
      </c>
      <c r="G32" s="140">
        <f t="shared" si="0"/>
        <v>0</v>
      </c>
    </row>
    <row r="33" spans="2:22" ht="20.25" customHeight="1">
      <c r="B33" s="791" t="s">
        <v>30</v>
      </c>
      <c r="C33" s="792"/>
      <c r="D33" s="638" t="s">
        <v>28</v>
      </c>
      <c r="E33" s="140">
        <f>SUM(H54:H80)</f>
        <v>0</v>
      </c>
      <c r="F33" s="141">
        <f>H84</f>
        <v>0</v>
      </c>
      <c r="G33" s="140">
        <f>E33+F33</f>
        <v>0</v>
      </c>
    </row>
    <row r="34" spans="2:22" ht="20.25" customHeight="1">
      <c r="B34" s="791" t="s">
        <v>31</v>
      </c>
      <c r="C34" s="792"/>
      <c r="D34" s="638" t="s">
        <v>28</v>
      </c>
      <c r="E34" s="140">
        <f>SUM(I54:I80)</f>
        <v>98312.551537498715</v>
      </c>
      <c r="F34" s="141">
        <f>I84</f>
        <v>5795.9373986283199</v>
      </c>
      <c r="G34" s="140">
        <f t="shared" si="0"/>
        <v>104108.48893612703</v>
      </c>
    </row>
    <row r="35" spans="2:22" ht="20.25" customHeight="1">
      <c r="B35" s="791"/>
      <c r="C35" s="792"/>
      <c r="D35" s="638"/>
      <c r="E35" s="140">
        <f>SUM(J54:J80)</f>
        <v>0</v>
      </c>
      <c r="F35" s="141">
        <f>J84</f>
        <v>0</v>
      </c>
      <c r="G35" s="140">
        <f>E35+F35</f>
        <v>0</v>
      </c>
    </row>
    <row r="36" spans="2:22" ht="20.25" customHeight="1">
      <c r="B36" s="791"/>
      <c r="C36" s="792"/>
      <c r="D36" s="638"/>
      <c r="E36" s="140">
        <f>SUM(K54:K80)</f>
        <v>0</v>
      </c>
      <c r="F36" s="141">
        <f>K84</f>
        <v>0</v>
      </c>
      <c r="G36" s="140">
        <f t="shared" ref="G36:G42" si="1">E36+F36</f>
        <v>0</v>
      </c>
    </row>
    <row r="37" spans="2:22" ht="20.25" customHeight="1">
      <c r="B37" s="791"/>
      <c r="C37" s="792"/>
      <c r="D37" s="638"/>
      <c r="E37" s="140">
        <f>SUM(L54:L80)</f>
        <v>0</v>
      </c>
      <c r="F37" s="141">
        <f>L84</f>
        <v>0</v>
      </c>
      <c r="G37" s="140">
        <f t="shared" si="1"/>
        <v>0</v>
      </c>
    </row>
    <row r="38" spans="2:22" ht="20.25" customHeight="1">
      <c r="B38" s="791"/>
      <c r="C38" s="792"/>
      <c r="D38" s="638"/>
      <c r="E38" s="140">
        <f>SUM(M54:M80)</f>
        <v>0</v>
      </c>
      <c r="F38" s="141">
        <f>M84</f>
        <v>0</v>
      </c>
      <c r="G38" s="140">
        <f t="shared" si="1"/>
        <v>0</v>
      </c>
    </row>
    <row r="39" spans="2:22" ht="20.25" customHeight="1">
      <c r="B39" s="791"/>
      <c r="C39" s="792"/>
      <c r="D39" s="638"/>
      <c r="E39" s="140">
        <f>SUM(N54:N80)</f>
        <v>0</v>
      </c>
      <c r="F39" s="141">
        <f>N84</f>
        <v>0</v>
      </c>
      <c r="G39" s="140">
        <f t="shared" si="1"/>
        <v>0</v>
      </c>
    </row>
    <row r="40" spans="2:22" ht="20.25" customHeight="1">
      <c r="B40" s="791"/>
      <c r="C40" s="792"/>
      <c r="D40" s="638"/>
      <c r="E40" s="140">
        <f>SUM(O54:O80)</f>
        <v>0</v>
      </c>
      <c r="F40" s="141">
        <f>O84</f>
        <v>0</v>
      </c>
      <c r="G40" s="140">
        <f t="shared" si="1"/>
        <v>0</v>
      </c>
    </row>
    <row r="41" spans="2:22" ht="20.25" customHeight="1">
      <c r="B41" s="791"/>
      <c r="C41" s="792"/>
      <c r="D41" s="638"/>
      <c r="E41" s="140">
        <f>SUM(P54:P80)</f>
        <v>0</v>
      </c>
      <c r="F41" s="141">
        <f>P84</f>
        <v>0</v>
      </c>
      <c r="G41" s="140">
        <f t="shared" si="1"/>
        <v>0</v>
      </c>
    </row>
    <row r="42" spans="2:22" ht="20.25" customHeight="1">
      <c r="B42" s="791"/>
      <c r="C42" s="792"/>
      <c r="D42" s="639"/>
      <c r="E42" s="142">
        <f>SUM(Q54:Q80)</f>
        <v>0</v>
      </c>
      <c r="F42" s="143">
        <f>Q84</f>
        <v>0</v>
      </c>
      <c r="G42" s="142">
        <f t="shared" si="1"/>
        <v>0</v>
      </c>
    </row>
    <row r="43" spans="2:22" s="8" customFormat="1" ht="21" customHeight="1">
      <c r="B43" s="796" t="s">
        <v>26</v>
      </c>
      <c r="C43" s="797"/>
      <c r="D43" s="137"/>
      <c r="E43" s="144">
        <f>SUM(E29:E42)</f>
        <v>784538.10666531895</v>
      </c>
      <c r="F43" s="144">
        <f>SUM(F29:F42)</f>
        <v>44832.532305912406</v>
      </c>
      <c r="G43" s="144">
        <f>SUM(G29:G42)</f>
        <v>829370.63897123141</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3" t="s">
        <v>612</v>
      </c>
      <c r="C48" s="793"/>
      <c r="D48" s="793"/>
      <c r="E48" s="793"/>
      <c r="F48" s="793"/>
      <c r="G48" s="793"/>
      <c r="H48" s="793"/>
      <c r="I48" s="793"/>
      <c r="J48" s="793"/>
      <c r="K48" s="793"/>
      <c r="L48" s="793"/>
      <c r="M48" s="617"/>
      <c r="N48" s="105"/>
      <c r="O48" s="105"/>
      <c r="P48" s="105"/>
      <c r="Q48" s="105"/>
      <c r="R48" s="105"/>
      <c r="T48" s="37"/>
      <c r="U48" s="19"/>
      <c r="V48" s="38"/>
    </row>
    <row r="49" spans="2:22" s="28" customFormat="1" ht="41.1" customHeight="1">
      <c r="B49" s="793" t="s">
        <v>561</v>
      </c>
      <c r="C49" s="793"/>
      <c r="D49" s="793"/>
      <c r="E49" s="793"/>
      <c r="F49" s="793"/>
      <c r="G49" s="793"/>
      <c r="H49" s="793"/>
      <c r="I49" s="793"/>
      <c r="J49" s="793"/>
      <c r="K49" s="793"/>
      <c r="L49" s="793"/>
      <c r="M49" s="617"/>
      <c r="N49" s="105"/>
      <c r="O49" s="105"/>
      <c r="P49" s="105"/>
      <c r="Q49" s="105"/>
      <c r="R49" s="105"/>
      <c r="T49" s="37"/>
      <c r="U49" s="19"/>
      <c r="V49" s="38"/>
    </row>
    <row r="50" spans="2:22" s="28" customFormat="1" ht="18" customHeight="1">
      <c r="B50" s="793" t="s">
        <v>680</v>
      </c>
      <c r="C50" s="793"/>
      <c r="D50" s="793"/>
      <c r="E50" s="793"/>
      <c r="F50" s="793"/>
      <c r="G50" s="793"/>
      <c r="H50" s="793"/>
      <c r="I50" s="793"/>
      <c r="J50" s="793"/>
      <c r="K50" s="793"/>
      <c r="L50" s="79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50-4,999 kW</v>
      </c>
      <c r="G52" s="135" t="str">
        <f>IF($B32&lt;&gt;"",$B32,"")</f>
        <v>Unmetered Scattered Load</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LRAM'!Y207</f>
        <v>0</v>
      </c>
      <c r="E66" s="164">
        <f>'5.  2015-2020 LRAM'!Z207</f>
        <v>0</v>
      </c>
      <c r="F66" s="164">
        <f>'5.  2015-2020 LRAM'!AA207</f>
        <v>0</v>
      </c>
      <c r="G66" s="164">
        <f>'5.  2015-2020 LRAM'!AB207</f>
        <v>0</v>
      </c>
      <c r="H66" s="164">
        <f>'5.  2015-2020 LRAM'!AC207</f>
        <v>0</v>
      </c>
      <c r="I66" s="164">
        <f>'5.  2015-2020 LRAM'!AD207</f>
        <v>0</v>
      </c>
      <c r="J66" s="164">
        <f>'5.  2015-2020 LRAM'!AE207</f>
        <v>0</v>
      </c>
      <c r="K66" s="164">
        <f>'5.  2015-2020 LRAM'!AF207</f>
        <v>0</v>
      </c>
      <c r="L66" s="164">
        <f>'5.  2015-2020 LRAM'!AG207</f>
        <v>0</v>
      </c>
      <c r="M66" s="164">
        <f>'5.  2015-2020 LRAM'!AH207</f>
        <v>0</v>
      </c>
      <c r="N66" s="164">
        <f>'5.  2015-2020 LRAM'!AI207</f>
        <v>0</v>
      </c>
      <c r="O66" s="164">
        <f>'5.  2015-2020 LRAM'!AJ207</f>
        <v>0</v>
      </c>
      <c r="P66" s="164">
        <f>'5.  2015-2020 LRAM'!AK207</f>
        <v>0</v>
      </c>
      <c r="Q66" s="164">
        <f>'5.  2015-2020 LRAM'!AL207</f>
        <v>0</v>
      </c>
      <c r="R66" s="157">
        <f>SUM(D66:Q66)</f>
        <v>0</v>
      </c>
      <c r="U66" s="152"/>
      <c r="V66" s="153"/>
    </row>
    <row r="67" spans="2:22" s="163" customFormat="1">
      <c r="B67" s="154" t="s">
        <v>93</v>
      </c>
      <c r="C67" s="155"/>
      <c r="D67" s="164">
        <f>-'5.  2015-2020 LRAM'!Y208</f>
        <v>0</v>
      </c>
      <c r="E67" s="164">
        <f>-'5.  2015-2020 LRAM'!Z208</f>
        <v>0</v>
      </c>
      <c r="F67" s="164">
        <f>-'5.  2015-2020 LRAM'!AA208</f>
        <v>0</v>
      </c>
      <c r="G67" s="164">
        <f>-'5.  2015-2020 LRAM'!AB208</f>
        <v>0</v>
      </c>
      <c r="H67" s="164">
        <f>-'5.  2015-2020 LRAM'!AC208</f>
        <v>0</v>
      </c>
      <c r="I67" s="164">
        <f>-'5.  2015-2020 LRAM'!AD208</f>
        <v>0</v>
      </c>
      <c r="J67" s="164">
        <f>-'5.  2015-2020 LRAM'!AE208</f>
        <v>0</v>
      </c>
      <c r="K67" s="164">
        <f>-'5.  2015-2020 LRAM'!AF208</f>
        <v>0</v>
      </c>
      <c r="L67" s="164">
        <f>-'5.  2015-2020 LRAM'!AG208</f>
        <v>0</v>
      </c>
      <c r="M67" s="164">
        <f>-'5.  2015-2020 LRAM'!AH208</f>
        <v>0</v>
      </c>
      <c r="N67" s="164">
        <f>-'5.  2015-2020 LRAM'!AI208</f>
        <v>0</v>
      </c>
      <c r="O67" s="164">
        <f>-'5.  2015-2020 LRAM'!AJ208</f>
        <v>0</v>
      </c>
      <c r="P67" s="164">
        <f>-'5.  2015-2020 LRAM'!AK208</f>
        <v>0</v>
      </c>
      <c r="Q67" s="164">
        <f>-'5.  2015-2020 LRAM'!AL208</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LRAM'!Y393</f>
        <v>150899.78439587745</v>
      </c>
      <c r="E69" s="156">
        <f>'5.  2015-2020 LRAM'!Z393</f>
        <v>18501.152220077369</v>
      </c>
      <c r="F69" s="156">
        <f>'5.  2015-2020 LRAM'!AA393</f>
        <v>116342.08185769775</v>
      </c>
      <c r="G69" s="156">
        <f>'5.  2015-2020 LRAM'!AB393</f>
        <v>0</v>
      </c>
      <c r="H69" s="156">
        <f>'5.  2015-2020 LRAM'!AC393</f>
        <v>0</v>
      </c>
      <c r="I69" s="156">
        <f>'5.  2015-2020 LRAM'!AD393</f>
        <v>30982.185920031545</v>
      </c>
      <c r="J69" s="156">
        <f>'5.  2015-2020 LRAM'!AE393</f>
        <v>0</v>
      </c>
      <c r="K69" s="156">
        <f>'5.  2015-2020 LRAM'!AF393</f>
        <v>0</v>
      </c>
      <c r="L69" s="156">
        <f>'5.  2015-2020 LRAM'!AG393</f>
        <v>0</v>
      </c>
      <c r="M69" s="156">
        <f>'5.  2015-2020 LRAM'!AH393</f>
        <v>0</v>
      </c>
      <c r="N69" s="156">
        <f>'5.  2015-2020 LRAM'!AI393</f>
        <v>0</v>
      </c>
      <c r="O69" s="156">
        <f>'5.  2015-2020 LRAM'!AJ393</f>
        <v>0</v>
      </c>
      <c r="P69" s="156">
        <f>'5.  2015-2020 LRAM'!AK393</f>
        <v>0</v>
      </c>
      <c r="Q69" s="156">
        <f>'5.  2015-2020 LRAM'!AL393</f>
        <v>0</v>
      </c>
      <c r="R69" s="157">
        <f>SUM(D69:Q69)</f>
        <v>316725.20439368411</v>
      </c>
      <c r="U69" s="152"/>
      <c r="V69" s="153"/>
    </row>
    <row r="70" spans="2:22" s="163" customFormat="1">
      <c r="B70" s="154" t="s">
        <v>224</v>
      </c>
      <c r="C70" s="155"/>
      <c r="D70" s="156">
        <f>-'5.  2015-2020 LRAM'!Y394</f>
        <v>-46297.343399999998</v>
      </c>
      <c r="E70" s="156">
        <f>-'5.  2015-2020 LRAM'!Z394</f>
        <v>-15606.089999999998</v>
      </c>
      <c r="F70" s="156">
        <f>-'5.  2015-2020 LRAM'!AA394</f>
        <v>-84862.360799999995</v>
      </c>
      <c r="G70" s="156">
        <f>-'5.  2015-2020 LRAM'!AB394</f>
        <v>0</v>
      </c>
      <c r="H70" s="156">
        <f>-'5.  2015-2020 LRAM'!AC394</f>
        <v>0</v>
      </c>
      <c r="I70" s="156">
        <f>-'5.  2015-2020 LRAM'!AD394</f>
        <v>0</v>
      </c>
      <c r="J70" s="156">
        <f>-'5.  2015-2020 LRAM'!AE394</f>
        <v>0</v>
      </c>
      <c r="K70" s="156">
        <f>-'5.  2015-2020 LRAM'!AF394</f>
        <v>0</v>
      </c>
      <c r="L70" s="156">
        <f>-'5.  2015-2020 LRAM'!AG394</f>
        <v>0</v>
      </c>
      <c r="M70" s="156">
        <f>-'5.  2015-2020 LRAM'!AH394</f>
        <v>0</v>
      </c>
      <c r="N70" s="156">
        <f>-'5.  2015-2020 LRAM'!AI394</f>
        <v>0</v>
      </c>
      <c r="O70" s="156">
        <f>-'5.  2015-2020 LRAM'!AJ394</f>
        <v>0</v>
      </c>
      <c r="P70" s="156">
        <f>-'5.  2015-2020 LRAM'!AK394</f>
        <v>0</v>
      </c>
      <c r="Q70" s="156">
        <f>-'5.  2015-2020 LRAM'!AL394</f>
        <v>0</v>
      </c>
      <c r="R70" s="157">
        <f>SUM(D70:Q70)</f>
        <v>-146765.7942</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LRAM'!Y577</f>
        <v>195308.81418965905</v>
      </c>
      <c r="E72" s="156">
        <f>'5.  2015-2020 LRAM'!Z577</f>
        <v>52119.661318240396</v>
      </c>
      <c r="F72" s="156">
        <f>'5.  2015-2020 LRAM'!AA577</f>
        <v>178433.97377531053</v>
      </c>
      <c r="G72" s="156">
        <f>'5.  2015-2020 LRAM'!AB577</f>
        <v>0</v>
      </c>
      <c r="H72" s="156">
        <f>'5.  2015-2020 LRAM'!AC577</f>
        <v>0</v>
      </c>
      <c r="I72" s="156">
        <f>'5.  2015-2020 LRAM'!AD577</f>
        <v>33418.014387364201</v>
      </c>
      <c r="J72" s="156">
        <f>'5.  2015-2020 LRAM'!AE577</f>
        <v>0</v>
      </c>
      <c r="K72" s="156">
        <f>'5.  2015-2020 LRAM'!AF577</f>
        <v>0</v>
      </c>
      <c r="L72" s="156">
        <f>'5.  2015-2020 LRAM'!AG577</f>
        <v>0</v>
      </c>
      <c r="M72" s="156">
        <f>'5.  2015-2020 LRAM'!AH577</f>
        <v>0</v>
      </c>
      <c r="N72" s="156">
        <f>'5.  2015-2020 LRAM'!AI577</f>
        <v>0</v>
      </c>
      <c r="O72" s="156">
        <f>'5.  2015-2020 LRAM'!AJ577</f>
        <v>0</v>
      </c>
      <c r="P72" s="156">
        <f>'5.  2015-2020 LRAM'!AK577</f>
        <v>0</v>
      </c>
      <c r="Q72" s="156">
        <f>'5.  2015-2020 LRAM'!AL577</f>
        <v>0</v>
      </c>
      <c r="R72" s="157">
        <f>SUM(D72:Q72)</f>
        <v>459280.46367057419</v>
      </c>
      <c r="U72" s="152"/>
      <c r="V72" s="153"/>
    </row>
    <row r="73" spans="2:22" s="163" customFormat="1">
      <c r="B73" s="154" t="s">
        <v>226</v>
      </c>
      <c r="C73" s="155"/>
      <c r="D73" s="156">
        <f>-'5.  2015-2020 LRAM'!Y578</f>
        <v>-32768.8989</v>
      </c>
      <c r="E73" s="156">
        <f>-'5.  2015-2020 LRAM'!Z578</f>
        <v>-32599.388000000003</v>
      </c>
      <c r="F73" s="156">
        <f>-'5.  2015-2020 LRAM'!AA578</f>
        <v>-86232.497400000007</v>
      </c>
      <c r="G73" s="156">
        <f>-'5.  2015-2020 LRAM'!AB578</f>
        <v>0</v>
      </c>
      <c r="H73" s="156">
        <f>-'5.  2015-2020 LRAM'!AC578</f>
        <v>0</v>
      </c>
      <c r="I73" s="156">
        <f>-'5.  2015-2020 LRAM'!AD578</f>
        <v>0</v>
      </c>
      <c r="J73" s="156">
        <f>-'5.  2015-2020 LRAM'!AE578</f>
        <v>0</v>
      </c>
      <c r="K73" s="156">
        <f>-'5.  2015-2020 LRAM'!AF578</f>
        <v>0</v>
      </c>
      <c r="L73" s="156">
        <f>-'5.  2015-2020 LRAM'!AG578</f>
        <v>0</v>
      </c>
      <c r="M73" s="156">
        <f>-'5.  2015-2020 LRAM'!AH578</f>
        <v>0</v>
      </c>
      <c r="N73" s="156">
        <f>-'5.  2015-2020 LRAM'!AI578</f>
        <v>0</v>
      </c>
      <c r="O73" s="156">
        <f>-'5.  2015-2020 LRAM'!AJ578</f>
        <v>0</v>
      </c>
      <c r="P73" s="156">
        <f>-'5.  2015-2020 LRAM'!AK578</f>
        <v>0</v>
      </c>
      <c r="Q73" s="156">
        <f>-'5.  2015-2020 LRAM'!AL578</f>
        <v>0</v>
      </c>
      <c r="R73" s="157">
        <f>SUM(D73:Q73)</f>
        <v>-151600.7843</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LRAM'!Y761</f>
        <v>113643.66782168098</v>
      </c>
      <c r="E75" s="156">
        <f>'5.  2015-2020 LRAM'!Z761</f>
        <v>91319.448439212851</v>
      </c>
      <c r="F75" s="156">
        <f>'5.  2015-2020 LRAM'!AA761</f>
        <v>223725.7815100638</v>
      </c>
      <c r="G75" s="156">
        <f>'5.  2015-2020 LRAM'!AB761</f>
        <v>0</v>
      </c>
      <c r="H75" s="156">
        <f>'5.  2015-2020 LRAM'!AC761</f>
        <v>0</v>
      </c>
      <c r="I75" s="156">
        <f>'5.  2015-2020 LRAM'!AD761</f>
        <v>33912.351230102962</v>
      </c>
      <c r="J75" s="156">
        <f>'5.  2015-2020 LRAM'!AE761</f>
        <v>0</v>
      </c>
      <c r="K75" s="156">
        <f>'5.  2015-2020 LRAM'!AF761</f>
        <v>0</v>
      </c>
      <c r="L75" s="156">
        <f>'5.  2015-2020 LRAM'!AG761</f>
        <v>0</v>
      </c>
      <c r="M75" s="156">
        <f>'5.  2015-2020 LRAM'!AH761</f>
        <v>0</v>
      </c>
      <c r="N75" s="156">
        <f>'5.  2015-2020 LRAM'!AI761</f>
        <v>0</v>
      </c>
      <c r="O75" s="156">
        <f>'5.  2015-2020 LRAM'!AJ761</f>
        <v>0</v>
      </c>
      <c r="P75" s="156">
        <f>'5.  2015-2020 LRAM'!AK761</f>
        <v>0</v>
      </c>
      <c r="Q75" s="156">
        <f>'5.  2015-2020 LRAM'!AL761</f>
        <v>0</v>
      </c>
      <c r="R75" s="157">
        <f>SUM(D75:Q75)</f>
        <v>462601.24900106055</v>
      </c>
      <c r="U75" s="152"/>
      <c r="V75" s="153"/>
    </row>
    <row r="76" spans="2:22" s="163" customFormat="1" ht="16.5" customHeight="1">
      <c r="B76" s="154" t="s">
        <v>228</v>
      </c>
      <c r="C76" s="155"/>
      <c r="D76" s="156">
        <f>-'5.  2015-2020 LRAM'!Y762</f>
        <v>-18939.8223</v>
      </c>
      <c r="E76" s="156">
        <f>-'5.  2015-2020 LRAM'!Z762</f>
        <v>-49245.884000000005</v>
      </c>
      <c r="F76" s="156">
        <f>-'5.  2015-2020 LRAM'!AA762</f>
        <v>-87516.525599999994</v>
      </c>
      <c r="G76" s="156">
        <f>-'5.  2015-2020 LRAM'!AB762</f>
        <v>0</v>
      </c>
      <c r="H76" s="156">
        <f>-'5.  2015-2020 LRAM'!AC762</f>
        <v>0</v>
      </c>
      <c r="I76" s="156">
        <f>-'5.  2015-2020 LRAM'!AD762</f>
        <v>0</v>
      </c>
      <c r="J76" s="156">
        <f>-'5.  2015-2020 LRAM'!AE762</f>
        <v>0</v>
      </c>
      <c r="K76" s="156">
        <f>-'5.  2015-2020 LRAM'!AF762</f>
        <v>0</v>
      </c>
      <c r="L76" s="156">
        <f>-'5.  2015-2020 LRAM'!AG762</f>
        <v>0</v>
      </c>
      <c r="M76" s="156">
        <f>-'5.  2015-2020 LRAM'!AH762</f>
        <v>0</v>
      </c>
      <c r="N76" s="156">
        <f>-'5.  2015-2020 LRAM'!AI762</f>
        <v>0</v>
      </c>
      <c r="O76" s="156">
        <f>-'5.  2015-2020 LRAM'!AJ762</f>
        <v>0</v>
      </c>
      <c r="P76" s="156">
        <f>-'5.  2015-2020 LRAM'!AK762</f>
        <v>0</v>
      </c>
      <c r="Q76" s="156">
        <f>-'5.  2015-2020 LRAM'!AL762</f>
        <v>0</v>
      </c>
      <c r="R76" s="157">
        <f>SUM(D76:Q76)</f>
        <v>-155702.23190000001</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LRAM'!Y945</f>
        <v>0</v>
      </c>
      <c r="E78" s="156">
        <f>'5.  2015-2020 LRAM'!Z945</f>
        <v>0</v>
      </c>
      <c r="F78" s="156">
        <f>'5.  2015-2020 LRAM'!AA945</f>
        <v>0</v>
      </c>
      <c r="G78" s="156">
        <f>'5.  2015-2020 LRAM'!AB945</f>
        <v>0</v>
      </c>
      <c r="H78" s="156">
        <f>'5.  2015-2020 LRAM'!AC945</f>
        <v>0</v>
      </c>
      <c r="I78" s="156">
        <f>'5.  2015-2020 LRAM'!AD945</f>
        <v>0</v>
      </c>
      <c r="J78" s="156">
        <f>'5.  2015-2020 LRAM'!AE945</f>
        <v>0</v>
      </c>
      <c r="K78" s="156">
        <f>'5.  2015-2020 LRAM'!AF945</f>
        <v>0</v>
      </c>
      <c r="L78" s="156">
        <f>'5.  2015-2020 LRAM'!AG945</f>
        <v>0</v>
      </c>
      <c r="M78" s="156">
        <f>'5.  2015-2020 LRAM'!AH945</f>
        <v>0</v>
      </c>
      <c r="N78" s="156">
        <f>'5.  2015-2020 LRAM'!AI945</f>
        <v>0</v>
      </c>
      <c r="O78" s="156">
        <f>'5.  2015-2020 LRAM'!AJ945</f>
        <v>0</v>
      </c>
      <c r="P78" s="156">
        <f>'5.  2015-2020 LRAM'!AK945</f>
        <v>0</v>
      </c>
      <c r="Q78" s="156">
        <f>'5.  2015-2020 LRAM'!AL945</f>
        <v>0</v>
      </c>
      <c r="R78" s="157">
        <f>SUM(D78:Q78)</f>
        <v>0</v>
      </c>
      <c r="U78" s="152"/>
      <c r="V78" s="153"/>
    </row>
    <row r="79" spans="2:22" s="163" customFormat="1">
      <c r="B79" s="154" t="s">
        <v>230</v>
      </c>
      <c r="C79" s="155"/>
      <c r="D79" s="156">
        <f>-'5.  2015-2020 LRAM'!Y946</f>
        <v>0</v>
      </c>
      <c r="E79" s="156">
        <f>-'5.  2015-2020 LRAM'!Z946</f>
        <v>0</v>
      </c>
      <c r="F79" s="156">
        <f>-'5.  2015-2020 LRAM'!AA946</f>
        <v>0</v>
      </c>
      <c r="G79" s="156">
        <f>-'5.  2015-2020 LRAM'!AB946</f>
        <v>0</v>
      </c>
      <c r="H79" s="156">
        <f>-'5.  2015-2020 LRAM'!AC946</f>
        <v>0</v>
      </c>
      <c r="I79" s="156">
        <f>-'5.  2015-2020 LRAM'!AD946</f>
        <v>0</v>
      </c>
      <c r="J79" s="156">
        <f>-'5.  2015-2020 LRAM'!AE946</f>
        <v>0</v>
      </c>
      <c r="K79" s="156">
        <f>-'5.  2015-2020 LRAM'!AF946</f>
        <v>0</v>
      </c>
      <c r="L79" s="156">
        <f>-'5.  2015-2020 LRAM'!AG946</f>
        <v>0</v>
      </c>
      <c r="M79" s="156">
        <f>-'5.  2015-2020 LRAM'!AH946</f>
        <v>0</v>
      </c>
      <c r="N79" s="156">
        <f>-'5.  2015-2020 LRAM'!AI946</f>
        <v>0</v>
      </c>
      <c r="O79" s="156">
        <f>-'5.  2015-2020 LRAM'!AJ946</f>
        <v>0</v>
      </c>
      <c r="P79" s="156">
        <f>-'5.  2015-2020 LRAM'!AK946</f>
        <v>0</v>
      </c>
      <c r="Q79" s="156">
        <f>-'5.  2015-2020 LRAM'!AL946</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LRAM'!Y1129</f>
        <v>0</v>
      </c>
      <c r="E81" s="156">
        <f>'5.  2015-2020 LRAM'!Z1129</f>
        <v>0</v>
      </c>
      <c r="F81" s="156">
        <f>'5.  2015-2020 LRAM'!AA1129</f>
        <v>0</v>
      </c>
      <c r="G81" s="156">
        <f>'5.  2015-2020 LRAM'!AB1129</f>
        <v>0</v>
      </c>
      <c r="H81" s="156">
        <f>'5.  2015-2020 LRAM'!AC1129</f>
        <v>0</v>
      </c>
      <c r="I81" s="156">
        <f>'5.  2015-2020 LRAM'!AD1129</f>
        <v>0</v>
      </c>
      <c r="J81" s="156">
        <f>'5.  2015-2020 LRAM'!AE1129</f>
        <v>0</v>
      </c>
      <c r="K81" s="156">
        <f>'5.  2015-2020 LRAM'!AF1129</f>
        <v>0</v>
      </c>
      <c r="L81" s="156">
        <f>'5.  2015-2020 LRAM'!AG1129</f>
        <v>0</v>
      </c>
      <c r="M81" s="156">
        <f>'5.  2015-2020 LRAM'!AH1129</f>
        <v>0</v>
      </c>
      <c r="N81" s="156">
        <f>'5.  2015-2020 LRAM'!AI1129</f>
        <v>0</v>
      </c>
      <c r="O81" s="156">
        <f>'5.  2015-2020 LRAM'!AJ1129</f>
        <v>0</v>
      </c>
      <c r="P81" s="156">
        <f>'5.  2015-2020 LRAM'!AK1129</f>
        <v>0</v>
      </c>
      <c r="Q81" s="156">
        <f>'5.  2015-2020 LRAM'!AL1129</f>
        <v>0</v>
      </c>
      <c r="R81" s="157">
        <f>SUM(D81:Q81)</f>
        <v>0</v>
      </c>
      <c r="U81" s="152"/>
      <c r="V81" s="153"/>
    </row>
    <row r="82" spans="2:22" s="163" customFormat="1" hidden="1">
      <c r="B82" s="154" t="s">
        <v>232</v>
      </c>
      <c r="C82" s="155"/>
      <c r="D82" s="156">
        <f>-'5.  2015-2020 LRAM'!Y1130</f>
        <v>0</v>
      </c>
      <c r="E82" s="156">
        <f>-'5.  2015-2020 LRAM'!Z1130</f>
        <v>0</v>
      </c>
      <c r="F82" s="156">
        <f>-'5.  2015-2020 LRAM'!AA1130</f>
        <v>0</v>
      </c>
      <c r="G82" s="156">
        <f>-'5.  2015-2020 LRAM'!AB1130</f>
        <v>0</v>
      </c>
      <c r="H82" s="156">
        <f>-'5.  2015-2020 LRAM'!AC1130</f>
        <v>0</v>
      </c>
      <c r="I82" s="156">
        <f>-'5.  2015-2020 LRAM'!AD1130</f>
        <v>0</v>
      </c>
      <c r="J82" s="156">
        <f>-'5.  2015-2020 LRAM'!AE1130</f>
        <v>0</v>
      </c>
      <c r="K82" s="156">
        <f>-'5.  2015-2020 LRAM'!AF1130</f>
        <v>0</v>
      </c>
      <c r="L82" s="156">
        <f>-'5.  2015-2020 LRAM'!AG1130</f>
        <v>0</v>
      </c>
      <c r="M82" s="156">
        <f>-'5.  2015-2020 LRAM'!AH1130</f>
        <v>0</v>
      </c>
      <c r="N82" s="156">
        <f>-'5.  2015-2020 LRAM'!AI1130</f>
        <v>0</v>
      </c>
      <c r="O82" s="156">
        <f>-'5.  2015-2020 LRAM'!AJ1130</f>
        <v>0</v>
      </c>
      <c r="P82" s="156">
        <f>-'5.  2015-2020 LRAM'!AK1130</f>
        <v>0</v>
      </c>
      <c r="Q82" s="156">
        <f>-'5.  2015-2020 LRAM'!AL1130</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21688.84826485331</v>
      </c>
      <c r="E84" s="679">
        <f>'6.  Carrying Charges'!J237</f>
        <v>3303.201004599232</v>
      </c>
      <c r="F84" s="679">
        <f>'6.  Carrying Charges'!K237</f>
        <v>14044.545637831547</v>
      </c>
      <c r="G84" s="679">
        <f>'6.  Carrying Charges'!L237</f>
        <v>0</v>
      </c>
      <c r="H84" s="679">
        <f>'6.  Carrying Charges'!M237</f>
        <v>0</v>
      </c>
      <c r="I84" s="679">
        <f>'6.  Carrying Charges'!N237</f>
        <v>5795.9373986283199</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44832.532305912406</v>
      </c>
      <c r="U84" s="152"/>
      <c r="V84" s="153"/>
    </row>
    <row r="85" spans="2:22" s="163" customFormat="1" ht="21.75" customHeight="1">
      <c r="B85" s="623" t="s">
        <v>240</v>
      </c>
      <c r="C85" s="624"/>
      <c r="D85" s="623">
        <f>SUM(D54:D80)+D84</f>
        <v>383535.05007207085</v>
      </c>
      <c r="E85" s="623">
        <f t="shared" ref="E85:Q85" si="2">SUM(E54:E80)+E84</f>
        <v>67792.10098212985</v>
      </c>
      <c r="F85" s="623">
        <f t="shared" si="2"/>
        <v>273934.99898090365</v>
      </c>
      <c r="G85" s="623">
        <f t="shared" si="2"/>
        <v>0</v>
      </c>
      <c r="H85" s="623">
        <f t="shared" si="2"/>
        <v>0</v>
      </c>
      <c r="I85" s="623">
        <f t="shared" si="2"/>
        <v>104108.48893612703</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829370.63897123118</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LRAM'!Y202:AL202)</f>
        <v>0</v>
      </c>
      <c r="H93" s="556">
        <f>SUM('5.  2015-2020 LRAM'!Y387:AL387)</f>
        <v>0</v>
      </c>
      <c r="I93" s="557">
        <f>SUM('5.  2015-2020 LRAM'!Y570:AL570)</f>
        <v>0</v>
      </c>
      <c r="J93" s="556">
        <f>SUM('5.  2015-2020 LRAM'!Y753:AL753)</f>
        <v>0</v>
      </c>
      <c r="K93" s="556">
        <f>SUM('5.  2015-2020 LRAM'!Y936:AL936)</f>
        <v>0</v>
      </c>
      <c r="L93" s="556">
        <f>SUM('5.  2015-2020 LRAM'!Y1119:AL1119)</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LRAM'!Y203:AL203)</f>
        <v>0</v>
      </c>
      <c r="H94" s="556">
        <f>SUM('5.  2015-2020 LRAM'!Y388:AL388)</f>
        <v>0</v>
      </c>
      <c r="I94" s="557">
        <f>SUM('5.  2015-2020 LRAM'!Y571:AL571)</f>
        <v>0</v>
      </c>
      <c r="J94" s="556">
        <f>SUM('5.  2015-2020 LRAM'!Y754:AL754)</f>
        <v>0</v>
      </c>
      <c r="K94" s="556">
        <f>SUM('5.  2015-2020 LRAM'!Y937:AL937)</f>
        <v>0</v>
      </c>
      <c r="L94" s="556">
        <f>SUM('5.  2015-2020 LRAM'!Y1120:AL1120)</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LRAM'!Y204:AL204)</f>
        <v>0</v>
      </c>
      <c r="H95" s="556">
        <f>SUM('5.  2015-2020 LRAM'!Y389:AL389)</f>
        <v>0</v>
      </c>
      <c r="I95" s="557">
        <f>SUM('5.  2015-2020 LRAM'!Y572:AL572)</f>
        <v>0</v>
      </c>
      <c r="J95" s="556">
        <f>SUM('5.  2015-2020 LRAM'!Y755:AL755)</f>
        <v>0</v>
      </c>
      <c r="K95" s="556">
        <f>SUM('5.  2015-2020 LRAM'!Y938:AL938)</f>
        <v>0</v>
      </c>
      <c r="L95" s="556">
        <f>SUM('5.  2015-2020 LRAM'!Y1121:AL1121)</f>
        <v>0</v>
      </c>
      <c r="M95" s="556">
        <f>SUM(C95:L95)</f>
        <v>0</v>
      </c>
      <c r="T95" s="197"/>
      <c r="U95" s="197"/>
    </row>
    <row r="96" spans="2:22" s="90" customFormat="1" ht="23.25" hidden="1" customHeight="1">
      <c r="B96" s="198">
        <v>2014</v>
      </c>
      <c r="C96" s="559"/>
      <c r="D96" s="559"/>
      <c r="E96" s="559"/>
      <c r="F96" s="557">
        <f>SUM('4.  2011-2014 LRAM'!Y520:AL520)</f>
        <v>0</v>
      </c>
      <c r="G96" s="557">
        <f>SUM('5.  2015-2020 LRAM'!Y205:AL205)</f>
        <v>0</v>
      </c>
      <c r="H96" s="556">
        <f>SUM('5.  2015-2020 LRAM'!Y390:AL390)</f>
        <v>75899.542018637803</v>
      </c>
      <c r="I96" s="557">
        <f>SUM('5.  2015-2020 LRAM'!Y573:AL573)</f>
        <v>69425.55053648488</v>
      </c>
      <c r="J96" s="556">
        <f>SUM('5.  2015-2020 LRAM'!Y756:AL756)</f>
        <v>59281.347082693057</v>
      </c>
      <c r="K96" s="556">
        <f>SUM('5.  2015-2020 LRAM'!Y939:AL939)</f>
        <v>0</v>
      </c>
      <c r="L96" s="556">
        <f>SUM('5.  2015-2020 LRAM'!Y1122:AL1122)</f>
        <v>0</v>
      </c>
      <c r="M96" s="556">
        <f>SUM(F96:L96)</f>
        <v>204606.43963781575</v>
      </c>
      <c r="T96" s="197"/>
      <c r="U96" s="197"/>
    </row>
    <row r="97" spans="2:21" s="90" customFormat="1" ht="23.25" hidden="1" customHeight="1">
      <c r="B97" s="198">
        <v>2015</v>
      </c>
      <c r="C97" s="559"/>
      <c r="D97" s="559"/>
      <c r="E97" s="559"/>
      <c r="F97" s="559"/>
      <c r="G97" s="557">
        <f>SUM('5.  2015-2020 LRAM'!Y206:AL206)</f>
        <v>0</v>
      </c>
      <c r="H97" s="556">
        <f>SUM('5.  2015-2020 LRAM'!Y391:AL391)</f>
        <v>117812.86840789326</v>
      </c>
      <c r="I97" s="557">
        <f>SUM('5.  2015-2020 LRAM'!Y574:AL574)</f>
        <v>116759.33048402736</v>
      </c>
      <c r="J97" s="556">
        <f>SUM('5.  2015-2020 LRAM'!Y757:AL757)</f>
        <v>115697.247062041</v>
      </c>
      <c r="K97" s="556">
        <f>SUM('5.  2015-2020 LRAM'!Y940:AL940)</f>
        <v>0</v>
      </c>
      <c r="L97" s="556">
        <f>SUM('5.  2015-2020 LRAM'!Y1123:AL1123)</f>
        <v>0</v>
      </c>
      <c r="M97" s="556">
        <f>SUM(G97:L97)</f>
        <v>350269.44595396164</v>
      </c>
      <c r="T97" s="197"/>
      <c r="U97" s="197"/>
    </row>
    <row r="98" spans="2:21" s="90" customFormat="1" ht="23.25" hidden="1" customHeight="1">
      <c r="B98" s="198">
        <v>2016</v>
      </c>
      <c r="C98" s="559"/>
      <c r="D98" s="559"/>
      <c r="E98" s="559"/>
      <c r="F98" s="559"/>
      <c r="G98" s="559"/>
      <c r="H98" s="556">
        <f>SUM('5.  2015-2020 LRAM'!Y392:AL392)</f>
        <v>123012.79396715305</v>
      </c>
      <c r="I98" s="557">
        <f>SUM('5.  2015-2020 LRAM'!Y575:AL575)</f>
        <v>109468.98740714886</v>
      </c>
      <c r="J98" s="556">
        <f>SUM('5.  2015-2020 LRAM'!Y758:AL758)</f>
        <v>91951.576513400025</v>
      </c>
      <c r="K98" s="556">
        <f>SUM('5.  2015-2020 LRAM'!Y941:AL941)</f>
        <v>0</v>
      </c>
      <c r="L98" s="556">
        <f>SUM('5.  2015-2020 LRAM'!Y1124:AL1124)</f>
        <v>0</v>
      </c>
      <c r="M98" s="556">
        <f>SUM(H98:L98)</f>
        <v>324433.35788770195</v>
      </c>
      <c r="T98" s="197"/>
      <c r="U98" s="197"/>
    </row>
    <row r="99" spans="2:21" s="90" customFormat="1" ht="23.25" hidden="1" customHeight="1">
      <c r="B99" s="198">
        <v>2017</v>
      </c>
      <c r="C99" s="559"/>
      <c r="D99" s="559"/>
      <c r="E99" s="559"/>
      <c r="F99" s="559"/>
      <c r="G99" s="559"/>
      <c r="H99" s="559"/>
      <c r="I99" s="556">
        <f>SUM('5.  2015-2020 LRAM'!Y576:AL576)</f>
        <v>163626.59524291308</v>
      </c>
      <c r="J99" s="556">
        <f>SUM('5.  2015-2020 LRAM'!Y759:AL759)</f>
        <v>127725.95004006731</v>
      </c>
      <c r="K99" s="556">
        <f>SUM('5.  2015-2020 LRAM'!Y942:AL942)</f>
        <v>0</v>
      </c>
      <c r="L99" s="556">
        <f>SUM('5.  2015-2020 LRAM'!Y1125:AL1125)</f>
        <v>0</v>
      </c>
      <c r="M99" s="556">
        <f>SUM(I99:L99)</f>
        <v>291352.54528298043</v>
      </c>
      <c r="T99" s="197"/>
      <c r="U99" s="197"/>
    </row>
    <row r="100" spans="2:21" s="90" customFormat="1" ht="23.25" hidden="1" customHeight="1">
      <c r="B100" s="198">
        <v>2018</v>
      </c>
      <c r="C100" s="559"/>
      <c r="D100" s="559"/>
      <c r="E100" s="559"/>
      <c r="F100" s="559"/>
      <c r="G100" s="559"/>
      <c r="H100" s="559"/>
      <c r="I100" s="559"/>
      <c r="J100" s="556">
        <f>SUM('5.  2015-2020 LRAM'!Y760:AL760)</f>
        <v>67945.128302859186</v>
      </c>
      <c r="K100" s="556">
        <f>SUM('5.  2015-2020 LRAM'!Y943:AL943)</f>
        <v>0</v>
      </c>
      <c r="L100" s="556">
        <f>SUM('5.  2015-2020 LRAM'!Y1126:AL1126)</f>
        <v>0</v>
      </c>
      <c r="M100" s="556">
        <f>SUM(J100:L100)</f>
        <v>67945.128302859186</v>
      </c>
      <c r="T100" s="197"/>
      <c r="U100" s="197"/>
    </row>
    <row r="101" spans="2:21" s="90" customFormat="1" ht="23.25" hidden="1" customHeight="1">
      <c r="B101" s="198">
        <v>2019</v>
      </c>
      <c r="C101" s="559"/>
      <c r="D101" s="559"/>
      <c r="E101" s="559"/>
      <c r="F101" s="559"/>
      <c r="G101" s="559"/>
      <c r="H101" s="559"/>
      <c r="I101" s="559"/>
      <c r="J101" s="559"/>
      <c r="K101" s="556">
        <f>SUM('5.  2015-2020 LRAM'!Y944:AL944)</f>
        <v>0</v>
      </c>
      <c r="L101" s="556">
        <f>SUM('5.  2015-2020 LRAM'!Y1127:AL1127)</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LRAM'!Y1128:AL1128)</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316725.20439368411</v>
      </c>
      <c r="I103" s="556">
        <f>I93+I94+I95+I96+I97+I98+I99</f>
        <v>459280.46367057425</v>
      </c>
      <c r="J103" s="556">
        <f>J93+J94+J95+J96+J97+J98+J99+J100</f>
        <v>462601.24900106061</v>
      </c>
      <c r="K103" s="556">
        <f>K93+K94+K95+K96+K97+K98+K99+K100+K101</f>
        <v>0</v>
      </c>
      <c r="L103" s="556">
        <f>SUM(L93:L102)</f>
        <v>0</v>
      </c>
      <c r="M103" s="556">
        <f>SUM(M93:M102)</f>
        <v>1238606.9170653189</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LRAM'!AM208</f>
        <v>0</v>
      </c>
      <c r="H104" s="554">
        <f>'5.  2015-2020 LRAM'!AM394</f>
        <v>146765.7942</v>
      </c>
      <c r="I104" s="554">
        <f>'5.  2015-2020 LRAM'!AM578</f>
        <v>151600.7843</v>
      </c>
      <c r="J104" s="554">
        <f>'5.  2015-2020 LRAM'!AM762</f>
        <v>155702.23190000001</v>
      </c>
      <c r="K104" s="554">
        <f>'5.  2015-2020 LRAM'!AM946</f>
        <v>0</v>
      </c>
      <c r="L104" s="554">
        <f>'5.  2015-2020 LRAM'!AM1130</f>
        <v>0</v>
      </c>
      <c r="M104" s="556">
        <f>SUM(C104:L104)</f>
        <v>454068.81040000002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856.87869305982406</v>
      </c>
      <c r="I105" s="554">
        <f>'6.  Carrying Charges'!W117</f>
        <v>4704.0097316861575</v>
      </c>
      <c r="J105" s="554">
        <f>'6.  Carrying Charges'!W132</f>
        <v>16412.639391961231</v>
      </c>
      <c r="K105" s="554">
        <f>'6.  Carrying Charges'!W147</f>
        <v>34045.13333926427</v>
      </c>
      <c r="L105" s="554">
        <f>'6.  Carrying Charges'!W162</f>
        <v>44832.532305912391</v>
      </c>
      <c r="M105" s="556">
        <f>SUM(C105:L105)</f>
        <v>100851.19346188387</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170816.28888674392</v>
      </c>
      <c r="I106" s="554">
        <f t="shared" si="3"/>
        <v>312383.6891022604</v>
      </c>
      <c r="J106" s="554">
        <f t="shared" si="3"/>
        <v>323311.65649302182</v>
      </c>
      <c r="K106" s="554">
        <f>K103-K104+K105</f>
        <v>34045.13333926427</v>
      </c>
      <c r="L106" s="554">
        <f>L103-L104+L105</f>
        <v>44832.532305912391</v>
      </c>
      <c r="M106" s="554">
        <f>M103-M104+M105</f>
        <v>885389.30012720264</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scale="51" fitToWidth="2" fitToHeight="2"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31" zoomScale="80" zoomScaleNormal="80" workbookViewId="0">
      <selection activeCell="G44" sqref="G44:H4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617</v>
      </c>
    </row>
    <row r="20" spans="2:8" ht="13.5" customHeight="1"/>
    <row r="21" spans="2:8" ht="41.1" customHeight="1">
      <c r="B21" s="793" t="s">
        <v>679</v>
      </c>
      <c r="C21" s="793"/>
      <c r="D21" s="793"/>
      <c r="E21" s="793"/>
      <c r="F21" s="793"/>
      <c r="G21" s="793"/>
      <c r="H21" s="793"/>
    </row>
    <row r="23" spans="2:8" s="609" customFormat="1" ht="15.75">
      <c r="B23" s="619" t="s">
        <v>545</v>
      </c>
      <c r="C23" s="619" t="s">
        <v>560</v>
      </c>
      <c r="D23" s="619" t="s">
        <v>544</v>
      </c>
      <c r="E23" s="800" t="s">
        <v>34</v>
      </c>
      <c r="F23" s="801"/>
      <c r="G23" s="800" t="s">
        <v>543</v>
      </c>
      <c r="H23" s="801"/>
    </row>
    <row r="24" spans="2:8">
      <c r="B24" s="608">
        <v>1</v>
      </c>
      <c r="C24" s="644" t="s">
        <v>369</v>
      </c>
      <c r="D24" s="607" t="s">
        <v>838</v>
      </c>
      <c r="E24" s="798" t="s">
        <v>830</v>
      </c>
      <c r="F24" s="799"/>
      <c r="G24" s="802" t="s">
        <v>831</v>
      </c>
      <c r="H24" s="803"/>
    </row>
    <row r="25" spans="2:8">
      <c r="B25" s="608">
        <v>2</v>
      </c>
      <c r="C25" s="644" t="s">
        <v>369</v>
      </c>
      <c r="D25" s="607" t="s">
        <v>839</v>
      </c>
      <c r="E25" s="798" t="s">
        <v>832</v>
      </c>
      <c r="F25" s="799"/>
      <c r="G25" s="802" t="s">
        <v>834</v>
      </c>
      <c r="H25" s="803"/>
    </row>
    <row r="26" spans="2:8">
      <c r="B26" s="608">
        <v>3</v>
      </c>
      <c r="C26" s="644" t="s">
        <v>369</v>
      </c>
      <c r="D26" s="607" t="s">
        <v>841</v>
      </c>
      <c r="E26" s="798" t="s">
        <v>833</v>
      </c>
      <c r="F26" s="799"/>
      <c r="G26" s="802" t="s">
        <v>834</v>
      </c>
      <c r="H26" s="803"/>
    </row>
    <row r="27" spans="2:8">
      <c r="B27" s="608">
        <v>4</v>
      </c>
      <c r="C27" s="644" t="s">
        <v>370</v>
      </c>
      <c r="D27" s="607" t="s">
        <v>840</v>
      </c>
      <c r="E27" s="798" t="s">
        <v>835</v>
      </c>
      <c r="F27" s="799"/>
      <c r="G27" s="802" t="s">
        <v>836</v>
      </c>
      <c r="H27" s="803"/>
    </row>
    <row r="28" spans="2:8" s="704" customFormat="1" ht="30.75" customHeight="1">
      <c r="B28" s="835">
        <v>5</v>
      </c>
      <c r="C28" s="836"/>
      <c r="D28" s="837"/>
      <c r="E28" s="798"/>
      <c r="F28" s="799"/>
      <c r="G28" s="798"/>
      <c r="H28" s="799"/>
    </row>
    <row r="29" spans="2:8">
      <c r="B29" s="608">
        <v>6</v>
      </c>
      <c r="C29" s="644"/>
      <c r="D29" s="607"/>
      <c r="E29" s="798"/>
      <c r="F29" s="799"/>
      <c r="G29" s="802"/>
      <c r="H29" s="803"/>
    </row>
    <row r="30" spans="2:8">
      <c r="B30" s="608">
        <v>7</v>
      </c>
      <c r="C30" s="644"/>
      <c r="D30" s="607"/>
      <c r="E30" s="798"/>
      <c r="F30" s="799"/>
      <c r="G30" s="802"/>
      <c r="H30" s="803"/>
    </row>
    <row r="31" spans="2:8">
      <c r="B31" s="608">
        <v>8</v>
      </c>
      <c r="C31" s="644"/>
      <c r="D31" s="607"/>
      <c r="E31" s="798"/>
      <c r="F31" s="799"/>
      <c r="G31" s="802"/>
      <c r="H31" s="803"/>
    </row>
    <row r="32" spans="2:8">
      <c r="B32" s="608">
        <v>9</v>
      </c>
      <c r="C32" s="644"/>
      <c r="D32" s="607"/>
      <c r="E32" s="798"/>
      <c r="F32" s="799"/>
      <c r="G32" s="802"/>
      <c r="H32" s="803"/>
    </row>
    <row r="33" spans="2:8">
      <c r="B33" s="608">
        <v>10</v>
      </c>
      <c r="C33" s="644"/>
      <c r="D33" s="607"/>
      <c r="E33" s="798"/>
      <c r="F33" s="799"/>
      <c r="G33" s="802"/>
      <c r="H33" s="803"/>
    </row>
    <row r="34" spans="2:8">
      <c r="B34" s="608" t="s">
        <v>479</v>
      </c>
      <c r="C34" s="644"/>
      <c r="D34" s="607"/>
      <c r="E34" s="798"/>
      <c r="F34" s="799"/>
      <c r="G34" s="802"/>
      <c r="H34" s="803"/>
    </row>
    <row r="36" spans="2:8" ht="30.75" customHeight="1">
      <c r="B36" s="537" t="s">
        <v>613</v>
      </c>
    </row>
    <row r="37" spans="2:8" ht="23.25" customHeight="1">
      <c r="B37" s="568" t="s">
        <v>618</v>
      </c>
      <c r="C37" s="605"/>
      <c r="D37" s="605"/>
      <c r="E37" s="605"/>
      <c r="F37" s="605"/>
      <c r="G37" s="605"/>
      <c r="H37" s="605"/>
    </row>
    <row r="39" spans="2:8" s="90" customFormat="1" ht="15.75">
      <c r="B39" s="619" t="s">
        <v>545</v>
      </c>
      <c r="C39" s="619" t="s">
        <v>560</v>
      </c>
      <c r="D39" s="619" t="s">
        <v>544</v>
      </c>
      <c r="E39" s="800" t="s">
        <v>34</v>
      </c>
      <c r="F39" s="801"/>
      <c r="G39" s="800" t="s">
        <v>543</v>
      </c>
      <c r="H39" s="801"/>
    </row>
    <row r="40" spans="2:8" s="704" customFormat="1" ht="39.75" customHeight="1">
      <c r="B40" s="835">
        <v>1</v>
      </c>
      <c r="C40" s="836"/>
      <c r="D40" s="837" t="s">
        <v>842</v>
      </c>
      <c r="E40" s="798" t="s">
        <v>845</v>
      </c>
      <c r="F40" s="799"/>
      <c r="G40" s="798" t="s">
        <v>843</v>
      </c>
      <c r="H40" s="799"/>
    </row>
    <row r="41" spans="2:8" ht="32.25" customHeight="1">
      <c r="B41" s="608">
        <v>2</v>
      </c>
      <c r="C41" s="644" t="s">
        <v>369</v>
      </c>
      <c r="D41" s="607" t="s">
        <v>847</v>
      </c>
      <c r="E41" s="798" t="s">
        <v>846</v>
      </c>
      <c r="F41" s="799"/>
      <c r="G41" s="802" t="s">
        <v>844</v>
      </c>
      <c r="H41" s="803"/>
    </row>
    <row r="42" spans="2:8">
      <c r="B42" s="608">
        <v>3</v>
      </c>
      <c r="C42" s="644" t="s">
        <v>370</v>
      </c>
      <c r="D42" s="607" t="s">
        <v>848</v>
      </c>
      <c r="E42" s="798" t="s">
        <v>850</v>
      </c>
      <c r="F42" s="799"/>
      <c r="G42" s="802" t="s">
        <v>849</v>
      </c>
      <c r="H42" s="803"/>
    </row>
    <row r="43" spans="2:8">
      <c r="B43" s="608">
        <v>4</v>
      </c>
      <c r="C43" s="644"/>
      <c r="D43" s="607"/>
      <c r="E43" s="798"/>
      <c r="F43" s="799"/>
      <c r="G43" s="802"/>
      <c r="H43" s="803"/>
    </row>
    <row r="44" spans="2:8">
      <c r="B44" s="608">
        <v>5</v>
      </c>
      <c r="C44" s="644"/>
      <c r="D44" s="607"/>
      <c r="E44" s="798"/>
      <c r="F44" s="799"/>
      <c r="G44" s="802"/>
      <c r="H44" s="803"/>
    </row>
    <row r="45" spans="2:8">
      <c r="B45" s="608">
        <v>6</v>
      </c>
      <c r="C45" s="644"/>
      <c r="D45" s="607"/>
      <c r="E45" s="798"/>
      <c r="F45" s="799"/>
      <c r="G45" s="802"/>
      <c r="H45" s="803"/>
    </row>
    <row r="46" spans="2:8">
      <c r="B46" s="608">
        <v>7</v>
      </c>
      <c r="C46" s="644"/>
      <c r="D46" s="607"/>
      <c r="E46" s="798"/>
      <c r="F46" s="799"/>
      <c r="G46" s="802"/>
      <c r="H46" s="803"/>
    </row>
    <row r="47" spans="2:8">
      <c r="B47" s="608">
        <v>8</v>
      </c>
      <c r="C47" s="644"/>
      <c r="D47" s="607"/>
      <c r="E47" s="798"/>
      <c r="F47" s="799"/>
      <c r="G47" s="802"/>
      <c r="H47" s="803"/>
    </row>
    <row r="48" spans="2:8">
      <c r="B48" s="608">
        <v>9</v>
      </c>
      <c r="C48" s="644"/>
      <c r="D48" s="607"/>
      <c r="E48" s="798"/>
      <c r="F48" s="799"/>
      <c r="G48" s="802"/>
      <c r="H48" s="803"/>
    </row>
    <row r="49" spans="2:8">
      <c r="B49" s="608">
        <v>10</v>
      </c>
      <c r="C49" s="644"/>
      <c r="D49" s="607"/>
      <c r="E49" s="798"/>
      <c r="F49" s="799"/>
      <c r="G49" s="802"/>
      <c r="H49" s="803"/>
    </row>
    <row r="50" spans="2:8">
      <c r="B50" s="608" t="s">
        <v>479</v>
      </c>
      <c r="C50" s="644"/>
      <c r="D50" s="607"/>
      <c r="E50" s="798"/>
      <c r="F50" s="799"/>
      <c r="G50" s="802"/>
      <c r="H50" s="80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46" zoomScale="90" zoomScaleNormal="90" workbookViewId="0">
      <selection activeCell="F16" sqref="F1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2011</v>
      </c>
    </row>
    <row r="10" spans="2:17" s="17" customFormat="1" ht="16.5" customHeight="1"/>
    <row r="11" spans="2:17" s="17" customFormat="1" ht="36.75" customHeight="1">
      <c r="B11" s="804" t="s">
        <v>741</v>
      </c>
      <c r="C11" s="804"/>
      <c r="D11" s="804"/>
      <c r="E11" s="804"/>
      <c r="F11" s="804"/>
      <c r="G11" s="804"/>
      <c r="H11" s="804"/>
      <c r="I11" s="804"/>
      <c r="J11" s="804"/>
      <c r="K11" s="804"/>
      <c r="L11" s="804"/>
      <c r="M11" s="80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50-4,999 kW</v>
      </c>
      <c r="G13" s="243" t="str">
        <f>'1.  LRAMVA Summary'!G52</f>
        <v>Unmetered Scattered Load</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5800000</v>
      </c>
      <c r="D15" s="757">
        <v>2292141</v>
      </c>
      <c r="E15" s="757">
        <v>605894</v>
      </c>
      <c r="F15" s="757">
        <v>2901965</v>
      </c>
      <c r="G15" s="451"/>
      <c r="H15" s="451"/>
      <c r="I15" s="451"/>
      <c r="J15" s="451"/>
      <c r="K15" s="451"/>
      <c r="L15" s="451"/>
      <c r="M15" s="451"/>
      <c r="N15" s="451"/>
      <c r="O15" s="451"/>
      <c r="P15" s="452"/>
      <c r="Q15" s="452"/>
    </row>
    <row r="16" spans="2:17" s="456" customFormat="1" ht="15.75" customHeight="1">
      <c r="B16" s="461" t="s">
        <v>28</v>
      </c>
      <c r="C16" s="626">
        <f>SUM(D16:Q16)</f>
        <v>8402</v>
      </c>
      <c r="D16" s="452">
        <v>0</v>
      </c>
      <c r="E16" s="452">
        <v>0</v>
      </c>
      <c r="F16" s="452">
        <v>8402</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2292141</v>
      </c>
      <c r="E18" s="192">
        <f t="shared" si="0"/>
        <v>605894</v>
      </c>
      <c r="F18" s="192">
        <f>IF(F14="kw",HLOOKUP(F14,F14:F16,3,FALSE),HLOOKUP(F14,F14:F16,2,FALSE))</f>
        <v>8402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v>2011</v>
      </c>
      <c r="D20" s="454"/>
    </row>
    <row r="21" spans="2:17" s="438" customFormat="1" ht="21" customHeight="1">
      <c r="B21" s="460" t="s">
        <v>366</v>
      </c>
      <c r="C21" s="453" t="s">
        <v>748</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2015</v>
      </c>
    </row>
    <row r="25" spans="2:17" s="2" customFormat="1" ht="15.75" customHeight="1">
      <c r="D25" s="20"/>
    </row>
    <row r="26" spans="2:17" s="2" customFormat="1" ht="42" customHeight="1">
      <c r="B26" s="804" t="s">
        <v>741</v>
      </c>
      <c r="C26" s="804"/>
      <c r="D26" s="804"/>
      <c r="E26" s="804"/>
      <c r="F26" s="804"/>
      <c r="G26" s="804"/>
      <c r="H26" s="804"/>
      <c r="I26" s="804"/>
      <c r="J26" s="804"/>
      <c r="K26" s="804"/>
      <c r="L26" s="804"/>
      <c r="M26" s="80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50-4,999 kW</v>
      </c>
      <c r="G28" s="243" t="str">
        <f>'1.  LRAMVA Summary'!G52</f>
        <v>Unmetered Scattered Load</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15433324</v>
      </c>
      <c r="D30" s="757">
        <v>3006321</v>
      </c>
      <c r="E30" s="757">
        <v>3468020</v>
      </c>
      <c r="F30" s="757">
        <v>8958983</v>
      </c>
      <c r="G30" s="462"/>
      <c r="H30" s="462"/>
      <c r="I30" s="462"/>
      <c r="J30" s="462"/>
      <c r="K30" s="462"/>
      <c r="L30" s="462"/>
      <c r="M30" s="462"/>
      <c r="N30" s="462"/>
      <c r="O30" s="462"/>
      <c r="P30" s="462"/>
      <c r="Q30" s="452"/>
    </row>
    <row r="31" spans="2:17" s="463" customFormat="1" ht="15" customHeight="1">
      <c r="B31" s="461" t="s">
        <v>28</v>
      </c>
      <c r="C31" s="626">
        <f>SUM(D31:Q31)</f>
        <v>25326</v>
      </c>
      <c r="D31" s="452">
        <v>0</v>
      </c>
      <c r="E31" s="452">
        <v>0</v>
      </c>
      <c r="F31" s="452">
        <v>25326</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3006321</v>
      </c>
      <c r="E33" s="192">
        <f>IF(E29="kw",HLOOKUP(E29,E29:E31,3,FALSE),HLOOKUP(E29,E29:E31,2,FALSE))</f>
        <v>3468020</v>
      </c>
      <c r="F33" s="192">
        <f>IF(F29="kw",HLOOKUP(F29,F29:F31,3,FALSE),HLOOKUP(F29,F29:F31,2,FALSE))</f>
        <v>25326</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749</v>
      </c>
      <c r="D35" s="454"/>
      <c r="E35" s="93"/>
      <c r="F35" s="93"/>
      <c r="G35" s="93"/>
      <c r="H35" s="93"/>
      <c r="I35" s="93"/>
      <c r="J35" s="93"/>
      <c r="K35" s="93"/>
      <c r="L35" s="93"/>
      <c r="M35" s="93"/>
      <c r="N35" s="93"/>
      <c r="O35" s="93"/>
      <c r="P35" s="93"/>
      <c r="Q35" s="93"/>
    </row>
    <row r="36" spans="2:32" s="438" customFormat="1" ht="21" customHeight="1">
      <c r="B36" s="460" t="s">
        <v>366</v>
      </c>
      <c r="C36" s="453" t="s">
        <v>750</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04" t="s">
        <v>611</v>
      </c>
      <c r="C40" s="804"/>
      <c r="D40" s="804"/>
      <c r="E40" s="804"/>
      <c r="F40" s="804"/>
      <c r="G40" s="804"/>
      <c r="H40" s="804"/>
      <c r="I40" s="804"/>
      <c r="J40" s="804"/>
      <c r="K40" s="804"/>
      <c r="L40" s="804"/>
      <c r="M40" s="80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Residential</v>
      </c>
      <c r="E42" s="243" t="str">
        <f>'1.  LRAMVA Summary'!E52</f>
        <v>GS&lt;50 kW</v>
      </c>
      <c r="F42" s="243" t="str">
        <f>'1.  LRAMVA Summary'!F52</f>
        <v>GS 50-4,999 kW</v>
      </c>
      <c r="G42" s="243" t="str">
        <f>'1.  LRAMVA Summary'!G52</f>
        <v>Unmetered Scattered Load</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2011</v>
      </c>
      <c r="D47" s="190">
        <f t="shared" ref="D47:Q47" si="6">IF(ISBLANK($C$47),0,IF($C$47=$D$9,HLOOKUP(D43,D14:D18,5,FALSE),HLOOKUP(D43,D29:D33,5,FALSE)))</f>
        <v>2292141</v>
      </c>
      <c r="E47" s="190">
        <f t="shared" si="6"/>
        <v>605894</v>
      </c>
      <c r="F47" s="190">
        <f t="shared" si="6"/>
        <v>8402</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2015</v>
      </c>
      <c r="D48" s="190">
        <f t="shared" ref="D48:Q48" si="7">IF(ISBLANK($C$48),0,IF($C$48=$D$9,HLOOKUP(D43,D14:D18,5,FALSE),HLOOKUP(D43,D29:D33,5,FALSE)))</f>
        <v>3006321</v>
      </c>
      <c r="E48" s="190">
        <f t="shared" si="7"/>
        <v>3468020</v>
      </c>
      <c r="F48" s="190">
        <f t="shared" si="7"/>
        <v>25326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2015</v>
      </c>
      <c r="D49" s="190">
        <f t="shared" ref="D49:Q49" si="8">IF(ISBLANK($C$49),0,IF($C$49=$D$9,HLOOKUP(D43,D14:D18,5,FALSE),HLOOKUP(D43,D29:D33,5,FALSE)))</f>
        <v>3006321</v>
      </c>
      <c r="E49" s="190">
        <f t="shared" si="8"/>
        <v>3468020</v>
      </c>
      <c r="F49" s="190">
        <f t="shared" si="8"/>
        <v>25326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2015</v>
      </c>
      <c r="D50" s="190">
        <f t="shared" ref="D50:I50" si="9">IF(ISBLANK($C$50),0,IF($C$50=$D$9,HLOOKUP(D43,D14:D18,5,FALSE),HLOOKUP(D43,D29:D33,5,FALSE)))</f>
        <v>3006321</v>
      </c>
      <c r="E50" s="190">
        <f t="shared" si="9"/>
        <v>3468020</v>
      </c>
      <c r="F50" s="190">
        <f t="shared" si="9"/>
        <v>25326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2015</v>
      </c>
      <c r="D51" s="190">
        <f t="shared" ref="D51:Q51" si="11">IF(ISBLANK($C$51),0,IF($C$51=$D$9,HLOOKUP(D43,D14:D18,5,FALSE),HLOOKUP(D43,D29:D33,5,FALSE)))</f>
        <v>3006321</v>
      </c>
      <c r="E51" s="190">
        <f t="shared" si="11"/>
        <v>3468020</v>
      </c>
      <c r="F51" s="190">
        <f t="shared" si="11"/>
        <v>25326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A17" zoomScale="80" zoomScaleNormal="80" workbookViewId="0">
      <selection activeCell="F19" sqref="F19"/>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5" t="s">
        <v>171</v>
      </c>
      <c r="C4" s="85" t="s">
        <v>175</v>
      </c>
      <c r="D4" s="85"/>
      <c r="E4" s="49"/>
    </row>
    <row r="5" spans="1:26" s="18" customFormat="1" ht="26.25" hidden="1" customHeight="1" outlineLevel="1" thickBot="1">
      <c r="A5" s="4"/>
      <c r="B5" s="805"/>
      <c r="C5" s="86" t="s">
        <v>172</v>
      </c>
      <c r="D5" s="86"/>
      <c r="E5" s="49"/>
    </row>
    <row r="6" spans="1:26" ht="26.25" hidden="1" customHeight="1" outlineLevel="1" thickBot="1">
      <c r="B6" s="805"/>
      <c r="C6" s="811" t="s">
        <v>550</v>
      </c>
      <c r="D6" s="81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13" t="s">
        <v>619</v>
      </c>
      <c r="C12" s="813"/>
      <c r="D12" s="813"/>
      <c r="E12" s="813"/>
      <c r="F12" s="813"/>
      <c r="G12" s="813"/>
      <c r="H12" s="813"/>
      <c r="I12" s="813"/>
      <c r="J12" s="813"/>
      <c r="K12" s="813"/>
      <c r="L12" s="813"/>
      <c r="M12" s="813"/>
      <c r="N12" s="813"/>
      <c r="O12" s="81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751</v>
      </c>
      <c r="J14" s="472" t="s">
        <v>752</v>
      </c>
      <c r="K14" s="472" t="s">
        <v>743</v>
      </c>
      <c r="L14" s="472" t="s">
        <v>753</v>
      </c>
      <c r="M14" s="472" t="s">
        <v>567</v>
      </c>
      <c r="N14" s="472" t="s">
        <v>568</v>
      </c>
      <c r="O14" s="472" t="s">
        <v>569</v>
      </c>
      <c r="P14" s="7"/>
    </row>
    <row r="15" spans="1:26" s="7" customFormat="1" ht="18.75" customHeight="1">
      <c r="B15" s="473" t="s">
        <v>188</v>
      </c>
      <c r="C15" s="80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07"/>
      <c r="D16" s="477"/>
      <c r="E16" s="477"/>
      <c r="F16" s="477"/>
      <c r="G16" s="477"/>
      <c r="H16" s="477"/>
      <c r="I16" s="477">
        <v>5</v>
      </c>
      <c r="J16" s="477">
        <v>4</v>
      </c>
      <c r="K16" s="477">
        <v>4</v>
      </c>
      <c r="L16" s="477">
        <v>4</v>
      </c>
      <c r="M16" s="477"/>
      <c r="N16" s="477"/>
      <c r="O16" s="478"/>
    </row>
    <row r="17" spans="1:15" s="111" customFormat="1" ht="17.25" customHeight="1">
      <c r="B17" s="479" t="s">
        <v>559</v>
      </c>
      <c r="C17" s="808"/>
      <c r="D17" s="112">
        <f>12-D16</f>
        <v>12</v>
      </c>
      <c r="E17" s="112">
        <f>12-E16</f>
        <v>12</v>
      </c>
      <c r="F17" s="112">
        <f t="shared" ref="F17:K17" si="0">12-F16</f>
        <v>12</v>
      </c>
      <c r="G17" s="112">
        <f t="shared" si="0"/>
        <v>12</v>
      </c>
      <c r="H17" s="112">
        <f t="shared" si="0"/>
        <v>12</v>
      </c>
      <c r="I17" s="112">
        <f t="shared" si="0"/>
        <v>7</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80" t="str">
        <f>'1.  LRAMVA Summary'!B29</f>
        <v>Residential</v>
      </c>
      <c r="C18" s="809" t="str">
        <f>'2. LRAMVA Threshold'!D43</f>
        <v>kWh</v>
      </c>
      <c r="D18" s="46"/>
      <c r="E18" s="46"/>
      <c r="F18" s="46"/>
      <c r="G18" s="46"/>
      <c r="H18" s="46"/>
      <c r="I18" s="46">
        <v>1.8499999999999999E-2</v>
      </c>
      <c r="J18" s="46">
        <v>1.3899999999999999E-2</v>
      </c>
      <c r="K18" s="46">
        <v>9.4000000000000004E-3</v>
      </c>
      <c r="L18" s="46">
        <v>4.7000000000000002E-3</v>
      </c>
      <c r="M18" s="46"/>
      <c r="N18" s="46"/>
      <c r="O18" s="69"/>
    </row>
    <row r="19" spans="1:15" s="7" customFormat="1" ht="15" customHeight="1" outlineLevel="1">
      <c r="B19" s="536" t="s">
        <v>510</v>
      </c>
      <c r="C19" s="807"/>
      <c r="D19" s="46"/>
      <c r="E19" s="46"/>
      <c r="F19" s="46"/>
      <c r="G19" s="46"/>
      <c r="H19" s="46"/>
      <c r="I19" s="46"/>
      <c r="J19" s="46"/>
      <c r="K19" s="46"/>
      <c r="L19" s="46"/>
      <c r="M19" s="46"/>
      <c r="N19" s="46"/>
      <c r="O19" s="69"/>
    </row>
    <row r="20" spans="1:15" s="7" customFormat="1" ht="15" customHeight="1" outlineLevel="1">
      <c r="B20" s="536" t="s">
        <v>511</v>
      </c>
      <c r="C20" s="807"/>
      <c r="D20" s="46"/>
      <c r="E20" s="46"/>
      <c r="F20" s="46"/>
      <c r="G20" s="46"/>
      <c r="H20" s="46"/>
      <c r="I20" s="46"/>
      <c r="J20" s="46"/>
      <c r="K20" s="46"/>
      <c r="L20" s="46"/>
      <c r="M20" s="46"/>
      <c r="N20" s="46"/>
      <c r="O20" s="69"/>
    </row>
    <row r="21" spans="1:15" s="7" customFormat="1" ht="15" customHeight="1" outlineLevel="1">
      <c r="B21" s="536" t="s">
        <v>489</v>
      </c>
      <c r="C21" s="807"/>
      <c r="D21" s="46"/>
      <c r="E21" s="46"/>
      <c r="F21" s="46"/>
      <c r="G21" s="46"/>
      <c r="H21" s="46"/>
      <c r="I21" s="46"/>
      <c r="J21" s="46">
        <v>-1E-4</v>
      </c>
      <c r="K21" s="46"/>
      <c r="L21" s="46"/>
      <c r="M21" s="46"/>
      <c r="N21" s="46"/>
      <c r="O21" s="69"/>
    </row>
    <row r="22" spans="1:15" s="7" customFormat="1" ht="14.25" customHeight="1">
      <c r="B22" s="536" t="s">
        <v>512</v>
      </c>
      <c r="C22" s="810"/>
      <c r="D22" s="65">
        <f>SUM(D18:D21)</f>
        <v>0</v>
      </c>
      <c r="E22" s="65">
        <f>SUM(E18:E21)</f>
        <v>0</v>
      </c>
      <c r="F22" s="65">
        <f>SUM(F18:F21)</f>
        <v>0</v>
      </c>
      <c r="G22" s="65">
        <f t="shared" ref="G22:N22" si="2">SUM(G18:G21)</f>
        <v>0</v>
      </c>
      <c r="H22" s="65">
        <f t="shared" si="2"/>
        <v>0</v>
      </c>
      <c r="I22" s="65">
        <f t="shared" si="2"/>
        <v>1.8499999999999999E-2</v>
      </c>
      <c r="J22" s="65">
        <f t="shared" si="2"/>
        <v>1.38E-2</v>
      </c>
      <c r="K22" s="65">
        <f t="shared" si="2"/>
        <v>9.4000000000000004E-3</v>
      </c>
      <c r="L22" s="65">
        <f t="shared" si="2"/>
        <v>4.7000000000000002E-3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1.0800000000000001E-2</v>
      </c>
      <c r="J23" s="484">
        <f t="shared" ref="J23:N23" si="3">ROUND(SUM(I22*J16+J22*J17)/12,4)</f>
        <v>1.54E-2</v>
      </c>
      <c r="K23" s="484">
        <f t="shared" si="3"/>
        <v>1.09E-2</v>
      </c>
      <c r="L23" s="484">
        <f t="shared" si="3"/>
        <v>6.3E-3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9" t="str">
        <f>'2. LRAMVA Threshold'!E43</f>
        <v>kWh</v>
      </c>
      <c r="D25" s="46"/>
      <c r="E25" s="46"/>
      <c r="F25" s="46"/>
      <c r="G25" s="46"/>
      <c r="H25" s="46"/>
      <c r="I25" s="46">
        <v>1.38E-2</v>
      </c>
      <c r="J25" s="46">
        <v>1.3899999999999999E-2</v>
      </c>
      <c r="K25" s="46">
        <v>1.41E-2</v>
      </c>
      <c r="L25" s="46">
        <v>1.4200000000000001E-2</v>
      </c>
      <c r="M25" s="46"/>
      <c r="N25" s="46"/>
      <c r="O25" s="69"/>
    </row>
    <row r="26" spans="1:15" s="18" customFormat="1" outlineLevel="1">
      <c r="A26" s="4"/>
      <c r="B26" s="536" t="s">
        <v>510</v>
      </c>
      <c r="C26" s="807"/>
      <c r="D26" s="46"/>
      <c r="E26" s="46"/>
      <c r="F26" s="46"/>
      <c r="G26" s="46"/>
      <c r="H26" s="46"/>
      <c r="I26" s="46"/>
      <c r="J26" s="46"/>
      <c r="K26" s="46"/>
      <c r="L26" s="46"/>
      <c r="M26" s="46"/>
      <c r="N26" s="46"/>
      <c r="O26" s="69"/>
    </row>
    <row r="27" spans="1:15" s="18" customFormat="1" outlineLevel="1">
      <c r="A27" s="4"/>
      <c r="B27" s="536" t="s">
        <v>511</v>
      </c>
      <c r="C27" s="807"/>
      <c r="D27" s="46"/>
      <c r="E27" s="46"/>
      <c r="F27" s="46"/>
      <c r="G27" s="46"/>
      <c r="H27" s="46"/>
      <c r="I27" s="46"/>
      <c r="J27" s="46"/>
      <c r="K27" s="46"/>
      <c r="L27" s="46"/>
      <c r="M27" s="46"/>
      <c r="N27" s="46"/>
      <c r="O27" s="69"/>
    </row>
    <row r="28" spans="1:15" s="18" customFormat="1" outlineLevel="1">
      <c r="A28" s="4"/>
      <c r="B28" s="536" t="s">
        <v>489</v>
      </c>
      <c r="C28" s="807"/>
      <c r="D28" s="46"/>
      <c r="E28" s="46"/>
      <c r="F28" s="46"/>
      <c r="G28" s="46"/>
      <c r="H28" s="46"/>
      <c r="I28" s="46"/>
      <c r="J28" s="46"/>
      <c r="K28" s="46"/>
      <c r="L28" s="46"/>
      <c r="M28" s="46"/>
      <c r="N28" s="46"/>
      <c r="O28" s="69"/>
    </row>
    <row r="29" spans="1:15" s="18" customFormat="1">
      <c r="A29" s="4"/>
      <c r="B29" s="536" t="s">
        <v>512</v>
      </c>
      <c r="C29" s="810"/>
      <c r="D29" s="65">
        <f>SUM(D25:D28)</f>
        <v>0</v>
      </c>
      <c r="E29" s="65">
        <f t="shared" ref="E29:N29" si="4">SUM(E25:E28)</f>
        <v>0</v>
      </c>
      <c r="F29" s="65">
        <f t="shared" si="4"/>
        <v>0</v>
      </c>
      <c r="G29" s="65">
        <f t="shared" si="4"/>
        <v>0</v>
      </c>
      <c r="H29" s="65">
        <f t="shared" si="4"/>
        <v>0</v>
      </c>
      <c r="I29" s="65">
        <f t="shared" si="4"/>
        <v>1.38E-2</v>
      </c>
      <c r="J29" s="65">
        <v>-1E-4</v>
      </c>
      <c r="K29" s="65">
        <f t="shared" si="4"/>
        <v>1.41E-2</v>
      </c>
      <c r="L29" s="65">
        <f t="shared" si="4"/>
        <v>1.4200000000000001E-2</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8.0999999999999996E-3</v>
      </c>
      <c r="J30" s="484">
        <f>ROUND(SUM(I29*J16+J29*J17)/12,4)</f>
        <v>4.4999999999999997E-3</v>
      </c>
      <c r="K30" s="484">
        <f t="shared" si="5"/>
        <v>9.4000000000000004E-3</v>
      </c>
      <c r="L30" s="484">
        <f t="shared" si="5"/>
        <v>1.4200000000000001E-2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50-4,999 kW</v>
      </c>
      <c r="C32" s="809" t="str">
        <f>'2. LRAMVA Threshold'!F43</f>
        <v>kW</v>
      </c>
      <c r="D32" s="46"/>
      <c r="E32" s="46"/>
      <c r="F32" s="46"/>
      <c r="G32" s="46"/>
      <c r="H32" s="46"/>
      <c r="I32" s="46">
        <v>3.3628999999999998</v>
      </c>
      <c r="J32" s="46">
        <v>3.3809</v>
      </c>
      <c r="K32" s="46">
        <v>3.4350000000000001</v>
      </c>
      <c r="L32" s="46">
        <v>3.4659</v>
      </c>
      <c r="M32" s="46"/>
      <c r="N32" s="46"/>
      <c r="O32" s="69"/>
    </row>
    <row r="33" spans="1:15" s="18" customFormat="1" outlineLevel="1">
      <c r="A33" s="4"/>
      <c r="B33" s="536" t="s">
        <v>510</v>
      </c>
      <c r="C33" s="807"/>
      <c r="D33" s="46"/>
      <c r="E33" s="46"/>
      <c r="F33" s="46"/>
      <c r="G33" s="46"/>
      <c r="H33" s="46"/>
      <c r="I33" s="46"/>
      <c r="J33" s="46"/>
      <c r="K33" s="46"/>
      <c r="L33" s="46"/>
      <c r="M33" s="46"/>
      <c r="N33" s="46"/>
      <c r="O33" s="69"/>
    </row>
    <row r="34" spans="1:15" s="18" customFormat="1" outlineLevel="1">
      <c r="A34" s="4"/>
      <c r="B34" s="536" t="s">
        <v>511</v>
      </c>
      <c r="C34" s="807"/>
      <c r="D34" s="46"/>
      <c r="E34" s="46"/>
      <c r="F34" s="46"/>
      <c r="G34" s="46"/>
      <c r="H34" s="46"/>
      <c r="I34" s="46"/>
      <c r="J34" s="46"/>
      <c r="K34" s="46"/>
      <c r="L34" s="46"/>
      <c r="M34" s="46"/>
      <c r="N34" s="46"/>
      <c r="O34" s="69"/>
    </row>
    <row r="35" spans="1:15" s="18" customFormat="1" outlineLevel="1">
      <c r="A35" s="4"/>
      <c r="B35" s="536" t="s">
        <v>489</v>
      </c>
      <c r="C35" s="807"/>
      <c r="D35" s="46"/>
      <c r="E35" s="46"/>
      <c r="F35" s="46"/>
      <c r="G35" s="46"/>
      <c r="H35" s="46"/>
      <c r="I35" s="46"/>
      <c r="J35" s="46">
        <v>-3.61E-2</v>
      </c>
      <c r="K35" s="46"/>
      <c r="L35" s="46"/>
      <c r="M35" s="46"/>
      <c r="N35" s="46"/>
      <c r="O35" s="69"/>
    </row>
    <row r="36" spans="1:15" s="18" customFormat="1">
      <c r="A36" s="4"/>
      <c r="B36" s="536" t="s">
        <v>512</v>
      </c>
      <c r="C36" s="810"/>
      <c r="D36" s="65">
        <f>SUM(D32:D35)</f>
        <v>0</v>
      </c>
      <c r="E36" s="65">
        <f>SUM(E32:E35)</f>
        <v>0</v>
      </c>
      <c r="F36" s="65">
        <f t="shared" ref="F36:M36" si="6">SUM(F32:F35)</f>
        <v>0</v>
      </c>
      <c r="G36" s="65">
        <f t="shared" si="6"/>
        <v>0</v>
      </c>
      <c r="H36" s="65">
        <f t="shared" si="6"/>
        <v>0</v>
      </c>
      <c r="I36" s="65">
        <f t="shared" si="6"/>
        <v>3.3628999999999998</v>
      </c>
      <c r="J36" s="65">
        <f t="shared" si="6"/>
        <v>3.3448000000000002</v>
      </c>
      <c r="K36" s="65">
        <f t="shared" si="6"/>
        <v>3.4350000000000001</v>
      </c>
      <c r="L36" s="65">
        <f t="shared" si="6"/>
        <v>3.4659</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1.9617</v>
      </c>
      <c r="J37" s="484">
        <f t="shared" si="7"/>
        <v>3.3508</v>
      </c>
      <c r="K37" s="484">
        <f t="shared" si="7"/>
        <v>3.4049</v>
      </c>
      <c r="L37" s="484">
        <f t="shared" si="7"/>
        <v>3.4556</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Unmetered Scattered Load</v>
      </c>
      <c r="C39" s="809" t="str">
        <f>'2. LRAMVA Threshold'!G43</f>
        <v>kWh</v>
      </c>
      <c r="D39" s="46"/>
      <c r="E39" s="46"/>
      <c r="F39" s="46"/>
      <c r="G39" s="46"/>
      <c r="H39" s="46"/>
      <c r="I39" s="46">
        <v>1.37E-2</v>
      </c>
      <c r="J39" s="46">
        <v>1.37E-2</v>
      </c>
      <c r="K39" s="46">
        <v>1.3899999999999999E-2</v>
      </c>
      <c r="L39" s="46">
        <v>1.4E-2</v>
      </c>
      <c r="M39" s="46"/>
      <c r="N39" s="46"/>
      <c r="O39" s="69"/>
    </row>
    <row r="40" spans="1:15" s="18" customFormat="1" outlineLevel="1">
      <c r="A40" s="4"/>
      <c r="B40" s="536" t="s">
        <v>510</v>
      </c>
      <c r="C40" s="807"/>
      <c r="D40" s="46"/>
      <c r="E40" s="46"/>
      <c r="F40" s="46"/>
      <c r="G40" s="46"/>
      <c r="H40" s="46"/>
      <c r="I40" s="46"/>
      <c r="J40" s="46"/>
      <c r="K40" s="46"/>
      <c r="L40" s="46"/>
      <c r="M40" s="46"/>
      <c r="N40" s="46"/>
      <c r="O40" s="69"/>
    </row>
    <row r="41" spans="1:15" s="18" customFormat="1" outlineLevel="1">
      <c r="A41" s="4"/>
      <c r="B41" s="536" t="s">
        <v>511</v>
      </c>
      <c r="C41" s="807"/>
      <c r="D41" s="46"/>
      <c r="E41" s="46"/>
      <c r="F41" s="46"/>
      <c r="G41" s="46"/>
      <c r="H41" s="46"/>
      <c r="I41" s="46"/>
      <c r="J41" s="46"/>
      <c r="K41" s="46"/>
      <c r="L41" s="46"/>
      <c r="M41" s="46"/>
      <c r="N41" s="46"/>
      <c r="O41" s="69"/>
    </row>
    <row r="42" spans="1:15" s="18" customFormat="1" outlineLevel="1">
      <c r="A42" s="4"/>
      <c r="B42" s="536" t="s">
        <v>489</v>
      </c>
      <c r="C42" s="807"/>
      <c r="D42" s="46"/>
      <c r="E42" s="46"/>
      <c r="F42" s="46"/>
      <c r="G42" s="46"/>
      <c r="H42" s="46"/>
      <c r="I42" s="46"/>
      <c r="J42" s="46">
        <v>-1E-4</v>
      </c>
      <c r="K42" s="46"/>
      <c r="L42" s="46"/>
      <c r="M42" s="46"/>
      <c r="N42" s="46"/>
      <c r="O42" s="69"/>
    </row>
    <row r="43" spans="1:15" s="18" customFormat="1">
      <c r="A43" s="4"/>
      <c r="B43" s="536" t="s">
        <v>512</v>
      </c>
      <c r="C43" s="810"/>
      <c r="D43" s="65">
        <f>SUM(D39:D42)</f>
        <v>0</v>
      </c>
      <c r="E43" s="65">
        <f t="shared" ref="E43:N43" si="8">SUM(E39:E42)</f>
        <v>0</v>
      </c>
      <c r="F43" s="65">
        <f t="shared" si="8"/>
        <v>0</v>
      </c>
      <c r="G43" s="65">
        <f t="shared" si="8"/>
        <v>0</v>
      </c>
      <c r="H43" s="65">
        <f t="shared" si="8"/>
        <v>0</v>
      </c>
      <c r="I43" s="65">
        <f t="shared" si="8"/>
        <v>1.37E-2</v>
      </c>
      <c r="J43" s="65">
        <f t="shared" si="8"/>
        <v>1.3600000000000001E-2</v>
      </c>
      <c r="K43" s="65">
        <f t="shared" si="8"/>
        <v>1.3899999999999999E-2</v>
      </c>
      <c r="L43" s="65">
        <f t="shared" si="8"/>
        <v>1.4E-2</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8.0000000000000002E-3</v>
      </c>
      <c r="J44" s="484">
        <f t="shared" si="9"/>
        <v>1.3599999999999999E-2</v>
      </c>
      <c r="K44" s="484">
        <f t="shared" si="9"/>
        <v>1.38E-2</v>
      </c>
      <c r="L44" s="484">
        <f t="shared" si="9"/>
        <v>1.4E-2</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09" t="str">
        <f>'2. LRAMVA Threshold'!H43</f>
        <v>kW</v>
      </c>
      <c r="D46" s="46"/>
      <c r="E46" s="46"/>
      <c r="F46" s="46"/>
      <c r="G46" s="46"/>
      <c r="H46" s="46"/>
      <c r="I46" s="46">
        <v>21.148800000000001</v>
      </c>
      <c r="J46" s="46">
        <v>21.3249</v>
      </c>
      <c r="K46" s="46">
        <v>21.6661</v>
      </c>
      <c r="L46" s="46">
        <v>21.8611</v>
      </c>
      <c r="M46" s="46"/>
      <c r="N46" s="46"/>
      <c r="O46" s="69"/>
    </row>
    <row r="47" spans="1:15" s="18" customFormat="1" outlineLevel="1">
      <c r="A47" s="4"/>
      <c r="B47" s="536" t="s">
        <v>510</v>
      </c>
      <c r="C47" s="807"/>
      <c r="D47" s="46"/>
      <c r="E47" s="46"/>
      <c r="F47" s="46"/>
      <c r="G47" s="46"/>
      <c r="H47" s="46"/>
      <c r="I47" s="46"/>
      <c r="J47" s="46"/>
      <c r="K47" s="46"/>
      <c r="L47" s="46"/>
      <c r="M47" s="46"/>
      <c r="N47" s="46"/>
      <c r="O47" s="69"/>
    </row>
    <row r="48" spans="1:15" s="18" customFormat="1" outlineLevel="1">
      <c r="A48" s="4"/>
      <c r="B48" s="536" t="s">
        <v>511</v>
      </c>
      <c r="C48" s="807"/>
      <c r="D48" s="46"/>
      <c r="E48" s="46"/>
      <c r="F48" s="46"/>
      <c r="G48" s="46"/>
      <c r="H48" s="46"/>
      <c r="I48" s="46"/>
      <c r="J48" s="46"/>
      <c r="K48" s="46"/>
      <c r="L48" s="46"/>
      <c r="M48" s="46"/>
      <c r="N48" s="46"/>
      <c r="O48" s="69"/>
    </row>
    <row r="49" spans="1:15" s="18" customFormat="1" outlineLevel="1">
      <c r="A49" s="4"/>
      <c r="B49" s="536" t="s">
        <v>489</v>
      </c>
      <c r="C49" s="807"/>
      <c r="D49" s="46"/>
      <c r="E49" s="46"/>
      <c r="F49" s="46"/>
      <c r="G49" s="46"/>
      <c r="H49" s="46"/>
      <c r="I49" s="46"/>
      <c r="J49" s="46">
        <v>-0.16120000000000001</v>
      </c>
      <c r="K49" s="46"/>
      <c r="L49" s="46"/>
      <c r="M49" s="46"/>
      <c r="N49" s="46"/>
      <c r="O49" s="69"/>
    </row>
    <row r="50" spans="1:15" s="18" customFormat="1">
      <c r="A50" s="4"/>
      <c r="B50" s="536" t="s">
        <v>512</v>
      </c>
      <c r="C50" s="810"/>
      <c r="D50" s="65">
        <f>SUM(D46:D49)</f>
        <v>0</v>
      </c>
      <c r="E50" s="65">
        <f t="shared" ref="E50:N50" si="10">SUM(E46:E49)</f>
        <v>0</v>
      </c>
      <c r="F50" s="65">
        <f t="shared" si="10"/>
        <v>0</v>
      </c>
      <c r="G50" s="65">
        <f t="shared" si="10"/>
        <v>0</v>
      </c>
      <c r="H50" s="65">
        <f t="shared" si="10"/>
        <v>0</v>
      </c>
      <c r="I50" s="65">
        <f t="shared" si="10"/>
        <v>21.148800000000001</v>
      </c>
      <c r="J50" s="65">
        <f t="shared" si="10"/>
        <v>21.163699999999999</v>
      </c>
      <c r="K50" s="65">
        <f t="shared" si="10"/>
        <v>21.6661</v>
      </c>
      <c r="L50" s="65">
        <f t="shared" si="10"/>
        <v>21.8611</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12.3368</v>
      </c>
      <c r="J51" s="484">
        <f t="shared" si="11"/>
        <v>21.1587</v>
      </c>
      <c r="K51" s="484">
        <f t="shared" si="11"/>
        <v>21.4986</v>
      </c>
      <c r="L51" s="484">
        <f t="shared" si="11"/>
        <v>21.796099999999999</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09" t="str">
        <f>'2. LRAMVA Threshold'!I43</f>
        <v>kW</v>
      </c>
      <c r="D53" s="46"/>
      <c r="E53" s="46"/>
      <c r="F53" s="46"/>
      <c r="G53" s="46"/>
      <c r="H53" s="46"/>
      <c r="I53" s="46">
        <v>4.6966000000000001</v>
      </c>
      <c r="J53" s="46">
        <v>4.7184999999999997</v>
      </c>
      <c r="K53" s="46">
        <v>4.7939999999999996</v>
      </c>
      <c r="L53" s="46">
        <v>4.8371000000000004</v>
      </c>
      <c r="M53" s="46"/>
      <c r="N53" s="46"/>
      <c r="O53" s="69"/>
    </row>
    <row r="54" spans="1:15" s="18" customFormat="1" outlineLevel="1">
      <c r="A54" s="4"/>
      <c r="B54" s="536" t="s">
        <v>510</v>
      </c>
      <c r="C54" s="807"/>
      <c r="D54" s="46"/>
      <c r="E54" s="46"/>
      <c r="F54" s="46"/>
      <c r="G54" s="46"/>
      <c r="H54" s="46"/>
      <c r="I54" s="46"/>
      <c r="J54" s="46"/>
      <c r="K54" s="46"/>
      <c r="L54" s="46"/>
      <c r="M54" s="46"/>
      <c r="N54" s="46"/>
      <c r="O54" s="69"/>
    </row>
    <row r="55" spans="1:15" s="18" customFormat="1" outlineLevel="1">
      <c r="A55" s="4"/>
      <c r="B55" s="536" t="s">
        <v>511</v>
      </c>
      <c r="C55" s="807"/>
      <c r="D55" s="46"/>
      <c r="E55" s="46"/>
      <c r="F55" s="46"/>
      <c r="G55" s="46"/>
      <c r="H55" s="46"/>
      <c r="I55" s="46"/>
      <c r="J55" s="46"/>
      <c r="K55" s="46"/>
      <c r="L55" s="46"/>
      <c r="M55" s="46"/>
      <c r="N55" s="46"/>
      <c r="O55" s="69"/>
    </row>
    <row r="56" spans="1:15" s="18" customFormat="1" outlineLevel="1">
      <c r="A56" s="4"/>
      <c r="B56" s="536" t="s">
        <v>489</v>
      </c>
      <c r="C56" s="807"/>
      <c r="D56" s="46"/>
      <c r="E56" s="46"/>
      <c r="F56" s="46"/>
      <c r="G56" s="46"/>
      <c r="H56" s="46"/>
      <c r="I56" s="46"/>
      <c r="J56" s="46">
        <v>-4.9299999999999997E-2</v>
      </c>
      <c r="K56" s="46"/>
      <c r="L56" s="46"/>
      <c r="M56" s="46"/>
      <c r="N56" s="46"/>
      <c r="O56" s="69"/>
    </row>
    <row r="57" spans="1:15" s="18" customFormat="1">
      <c r="A57" s="4"/>
      <c r="B57" s="536" t="s">
        <v>512</v>
      </c>
      <c r="C57" s="810"/>
      <c r="D57" s="65">
        <f>SUM(D53:D56)</f>
        <v>0</v>
      </c>
      <c r="E57" s="65">
        <f t="shared" ref="E57:N57" si="12">SUM(E53:E56)</f>
        <v>0</v>
      </c>
      <c r="F57" s="65">
        <f t="shared" si="12"/>
        <v>0</v>
      </c>
      <c r="G57" s="65">
        <f t="shared" si="12"/>
        <v>0</v>
      </c>
      <c r="H57" s="65">
        <f t="shared" si="12"/>
        <v>0</v>
      </c>
      <c r="I57" s="65">
        <f t="shared" si="12"/>
        <v>4.6966000000000001</v>
      </c>
      <c r="J57" s="65">
        <f t="shared" si="12"/>
        <v>4.6692</v>
      </c>
      <c r="K57" s="65">
        <f t="shared" si="12"/>
        <v>4.7939999999999996</v>
      </c>
      <c r="L57" s="65">
        <f t="shared" si="12"/>
        <v>4.8371000000000004</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2.7397</v>
      </c>
      <c r="J58" s="484">
        <f t="shared" si="13"/>
        <v>4.6783000000000001</v>
      </c>
      <c r="K58" s="484">
        <f t="shared" si="13"/>
        <v>4.7523999999999997</v>
      </c>
      <c r="L58" s="484">
        <f t="shared" si="13"/>
        <v>4.8227000000000002</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809">
        <f>'2. LRAMVA Threshold'!J43</f>
        <v>0</v>
      </c>
      <c r="D60" s="46"/>
      <c r="E60" s="46"/>
      <c r="F60" s="46"/>
      <c r="G60" s="46"/>
      <c r="H60" s="46"/>
      <c r="I60" s="46"/>
      <c r="J60" s="46"/>
      <c r="K60" s="46"/>
      <c r="L60" s="46"/>
      <c r="M60" s="46"/>
      <c r="N60" s="46"/>
      <c r="O60" s="69"/>
    </row>
    <row r="61" spans="1:15" s="18" customFormat="1" outlineLevel="1">
      <c r="A61" s="4"/>
      <c r="B61" s="536" t="s">
        <v>510</v>
      </c>
      <c r="C61" s="807"/>
      <c r="D61" s="46"/>
      <c r="E61" s="46"/>
      <c r="F61" s="46"/>
      <c r="G61" s="46"/>
      <c r="H61" s="46"/>
      <c r="I61" s="46"/>
      <c r="J61" s="46"/>
      <c r="K61" s="46"/>
      <c r="L61" s="46"/>
      <c r="M61" s="46"/>
      <c r="N61" s="46"/>
      <c r="O61" s="69"/>
    </row>
    <row r="62" spans="1:15" s="18" customFormat="1" outlineLevel="1">
      <c r="A62" s="4"/>
      <c r="B62" s="536" t="s">
        <v>511</v>
      </c>
      <c r="C62" s="807"/>
      <c r="D62" s="46"/>
      <c r="E62" s="46"/>
      <c r="F62" s="46"/>
      <c r="G62" s="46"/>
      <c r="H62" s="46"/>
      <c r="I62" s="46"/>
      <c r="J62" s="46"/>
      <c r="K62" s="46"/>
      <c r="L62" s="46"/>
      <c r="M62" s="46"/>
      <c r="N62" s="46"/>
      <c r="O62" s="69"/>
    </row>
    <row r="63" spans="1:15" s="18" customFormat="1" outlineLevel="1">
      <c r="A63" s="4"/>
      <c r="B63" s="536" t="s">
        <v>489</v>
      </c>
      <c r="C63" s="807"/>
      <c r="D63" s="46"/>
      <c r="E63" s="46"/>
      <c r="F63" s="46"/>
      <c r="G63" s="46"/>
      <c r="H63" s="46"/>
      <c r="I63" s="46"/>
      <c r="J63" s="46"/>
      <c r="K63" s="46"/>
      <c r="L63" s="46"/>
      <c r="M63" s="46"/>
      <c r="N63" s="46"/>
      <c r="O63" s="69"/>
    </row>
    <row r="64" spans="1:15" s="18" customFormat="1">
      <c r="A64" s="4"/>
      <c r="B64" s="536" t="s">
        <v>512</v>
      </c>
      <c r="C64" s="81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9">
        <f>'2. LRAMVA Threshold'!K43</f>
        <v>0</v>
      </c>
      <c r="D67" s="46"/>
      <c r="E67" s="46"/>
      <c r="F67" s="46"/>
      <c r="G67" s="46"/>
      <c r="H67" s="46"/>
      <c r="I67" s="46"/>
      <c r="J67" s="46"/>
      <c r="K67" s="46"/>
      <c r="L67" s="46"/>
      <c r="M67" s="46"/>
      <c r="N67" s="46"/>
      <c r="O67" s="69"/>
    </row>
    <row r="68" spans="1:15" s="18" customFormat="1" outlineLevel="1">
      <c r="A68" s="4"/>
      <c r="B68" s="536" t="s">
        <v>510</v>
      </c>
      <c r="C68" s="807"/>
      <c r="D68" s="46"/>
      <c r="E68" s="46"/>
      <c r="F68" s="46"/>
      <c r="G68" s="46"/>
      <c r="H68" s="46"/>
      <c r="I68" s="46"/>
      <c r="J68" s="46"/>
      <c r="K68" s="46"/>
      <c r="L68" s="46"/>
      <c r="M68" s="46"/>
      <c r="N68" s="46"/>
      <c r="O68" s="69"/>
    </row>
    <row r="69" spans="1:15" s="18" customFormat="1" outlineLevel="1">
      <c r="A69" s="4"/>
      <c r="B69" s="536" t="s">
        <v>511</v>
      </c>
      <c r="C69" s="807"/>
      <c r="D69" s="46"/>
      <c r="E69" s="46"/>
      <c r="F69" s="46"/>
      <c r="G69" s="46"/>
      <c r="H69" s="46"/>
      <c r="I69" s="46"/>
      <c r="J69" s="46"/>
      <c r="K69" s="46"/>
      <c r="L69" s="46"/>
      <c r="M69" s="46"/>
      <c r="N69" s="46"/>
      <c r="O69" s="69"/>
    </row>
    <row r="70" spans="1:15" s="18" customFormat="1" outlineLevel="1">
      <c r="A70" s="4"/>
      <c r="B70" s="536" t="s">
        <v>489</v>
      </c>
      <c r="C70" s="807"/>
      <c r="D70" s="46"/>
      <c r="E70" s="46"/>
      <c r="F70" s="46"/>
      <c r="G70" s="46"/>
      <c r="H70" s="46"/>
      <c r="I70" s="46"/>
      <c r="J70" s="46"/>
      <c r="K70" s="46"/>
      <c r="L70" s="46"/>
      <c r="M70" s="46"/>
      <c r="N70" s="46"/>
      <c r="O70" s="69"/>
    </row>
    <row r="71" spans="1:15" s="18" customFormat="1">
      <c r="A71" s="4"/>
      <c r="B71" s="536" t="s">
        <v>512</v>
      </c>
      <c r="C71" s="81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9">
        <f>'2. LRAMVA Threshold'!L43</f>
        <v>0</v>
      </c>
      <c r="D74" s="46"/>
      <c r="E74" s="46"/>
      <c r="F74" s="46"/>
      <c r="G74" s="46"/>
      <c r="H74" s="46"/>
      <c r="I74" s="46"/>
      <c r="J74" s="46"/>
      <c r="K74" s="46"/>
      <c r="L74" s="46"/>
      <c r="M74" s="46"/>
      <c r="N74" s="46"/>
      <c r="O74" s="69"/>
    </row>
    <row r="75" spans="1:15" s="18" customFormat="1" outlineLevel="1">
      <c r="A75" s="4"/>
      <c r="B75" s="536" t="s">
        <v>510</v>
      </c>
      <c r="C75" s="807"/>
      <c r="D75" s="46"/>
      <c r="E75" s="46"/>
      <c r="F75" s="46"/>
      <c r="G75" s="46"/>
      <c r="H75" s="46"/>
      <c r="I75" s="46"/>
      <c r="J75" s="46"/>
      <c r="K75" s="46"/>
      <c r="L75" s="46"/>
      <c r="M75" s="46"/>
      <c r="N75" s="46"/>
      <c r="O75" s="69"/>
    </row>
    <row r="76" spans="1:15" s="18" customFormat="1" outlineLevel="1">
      <c r="A76" s="4"/>
      <c r="B76" s="536" t="s">
        <v>511</v>
      </c>
      <c r="C76" s="807"/>
      <c r="D76" s="46"/>
      <c r="E76" s="46"/>
      <c r="F76" s="46"/>
      <c r="G76" s="46"/>
      <c r="H76" s="46"/>
      <c r="I76" s="46"/>
      <c r="J76" s="46"/>
      <c r="K76" s="46"/>
      <c r="L76" s="46"/>
      <c r="M76" s="46"/>
      <c r="N76" s="46"/>
      <c r="O76" s="69"/>
    </row>
    <row r="77" spans="1:15" s="18" customFormat="1" outlineLevel="1">
      <c r="A77" s="4"/>
      <c r="B77" s="536" t="s">
        <v>489</v>
      </c>
      <c r="C77" s="807"/>
      <c r="D77" s="46"/>
      <c r="E77" s="46"/>
      <c r="F77" s="46"/>
      <c r="G77" s="46"/>
      <c r="H77" s="46"/>
      <c r="I77" s="46"/>
      <c r="J77" s="46"/>
      <c r="K77" s="46"/>
      <c r="L77" s="46"/>
      <c r="M77" s="46"/>
      <c r="N77" s="46"/>
      <c r="O77" s="69"/>
    </row>
    <row r="78" spans="1:15" s="18" customFormat="1">
      <c r="A78" s="4"/>
      <c r="B78" s="536" t="s">
        <v>512</v>
      </c>
      <c r="C78" s="81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9">
        <f>'2. LRAMVA Threshold'!M43</f>
        <v>0</v>
      </c>
      <c r="D81" s="46"/>
      <c r="E81" s="46"/>
      <c r="F81" s="46"/>
      <c r="G81" s="46"/>
      <c r="H81" s="46"/>
      <c r="I81" s="46"/>
      <c r="J81" s="46"/>
      <c r="K81" s="46"/>
      <c r="L81" s="46"/>
      <c r="M81" s="46"/>
      <c r="N81" s="46"/>
      <c r="O81" s="69"/>
    </row>
    <row r="82" spans="1:15" s="18" customFormat="1" outlineLevel="1">
      <c r="A82" s="4"/>
      <c r="B82" s="536" t="s">
        <v>510</v>
      </c>
      <c r="C82" s="807"/>
      <c r="D82" s="46"/>
      <c r="E82" s="46"/>
      <c r="F82" s="46"/>
      <c r="G82" s="46"/>
      <c r="H82" s="46"/>
      <c r="I82" s="46"/>
      <c r="J82" s="46"/>
      <c r="K82" s="46"/>
      <c r="L82" s="46"/>
      <c r="M82" s="46"/>
      <c r="N82" s="46"/>
      <c r="O82" s="69"/>
    </row>
    <row r="83" spans="1:15" s="18" customFormat="1" outlineLevel="1">
      <c r="A83" s="4"/>
      <c r="B83" s="536" t="s">
        <v>511</v>
      </c>
      <c r="C83" s="807"/>
      <c r="D83" s="46"/>
      <c r="E83" s="46"/>
      <c r="F83" s="46"/>
      <c r="G83" s="46"/>
      <c r="H83" s="46"/>
      <c r="I83" s="46"/>
      <c r="J83" s="46"/>
      <c r="K83" s="46"/>
      <c r="L83" s="46"/>
      <c r="M83" s="46"/>
      <c r="N83" s="46"/>
      <c r="O83" s="69"/>
    </row>
    <row r="84" spans="1:15" s="18" customFormat="1" outlineLevel="1">
      <c r="A84" s="4"/>
      <c r="B84" s="536" t="s">
        <v>489</v>
      </c>
      <c r="C84" s="807"/>
      <c r="D84" s="46"/>
      <c r="E84" s="46"/>
      <c r="F84" s="46"/>
      <c r="G84" s="46"/>
      <c r="H84" s="46"/>
      <c r="I84" s="46"/>
      <c r="J84" s="46"/>
      <c r="K84" s="46"/>
      <c r="L84" s="46"/>
      <c r="M84" s="46"/>
      <c r="N84" s="46"/>
      <c r="O84" s="69"/>
    </row>
    <row r="85" spans="1:15" s="18" customFormat="1">
      <c r="A85" s="4"/>
      <c r="B85" s="536" t="s">
        <v>512</v>
      </c>
      <c r="C85" s="81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9">
        <f>'2. LRAMVA Threshold'!N43</f>
        <v>0</v>
      </c>
      <c r="D88" s="46"/>
      <c r="E88" s="46"/>
      <c r="F88" s="46"/>
      <c r="G88" s="46"/>
      <c r="H88" s="46"/>
      <c r="I88" s="46"/>
      <c r="J88" s="46"/>
      <c r="K88" s="46"/>
      <c r="L88" s="46"/>
      <c r="M88" s="46"/>
      <c r="N88" s="46"/>
      <c r="O88" s="69"/>
    </row>
    <row r="89" spans="1:15" s="18" customFormat="1" outlineLevel="1">
      <c r="A89" s="4"/>
      <c r="B89" s="536" t="s">
        <v>510</v>
      </c>
      <c r="C89" s="807"/>
      <c r="D89" s="46"/>
      <c r="E89" s="46"/>
      <c r="F89" s="46"/>
      <c r="G89" s="46"/>
      <c r="H89" s="46"/>
      <c r="I89" s="46"/>
      <c r="J89" s="46"/>
      <c r="K89" s="46"/>
      <c r="L89" s="46"/>
      <c r="M89" s="46"/>
      <c r="N89" s="46"/>
      <c r="O89" s="69"/>
    </row>
    <row r="90" spans="1:15" s="18" customFormat="1" outlineLevel="1">
      <c r="A90" s="4"/>
      <c r="B90" s="536" t="s">
        <v>511</v>
      </c>
      <c r="C90" s="807"/>
      <c r="D90" s="46"/>
      <c r="E90" s="46"/>
      <c r="F90" s="46"/>
      <c r="G90" s="46"/>
      <c r="H90" s="46"/>
      <c r="I90" s="46"/>
      <c r="J90" s="46"/>
      <c r="K90" s="46"/>
      <c r="L90" s="46"/>
      <c r="M90" s="46"/>
      <c r="N90" s="46"/>
      <c r="O90" s="69"/>
    </row>
    <row r="91" spans="1:15" s="18" customFormat="1" outlineLevel="1">
      <c r="A91" s="4"/>
      <c r="B91" s="536" t="s">
        <v>489</v>
      </c>
      <c r="C91" s="807"/>
      <c r="D91" s="46"/>
      <c r="E91" s="46"/>
      <c r="F91" s="46"/>
      <c r="G91" s="46"/>
      <c r="H91" s="46"/>
      <c r="I91" s="46"/>
      <c r="J91" s="46"/>
      <c r="K91" s="46"/>
      <c r="L91" s="46"/>
      <c r="M91" s="46"/>
      <c r="N91" s="46"/>
      <c r="O91" s="69"/>
    </row>
    <row r="92" spans="1:15" s="18" customFormat="1">
      <c r="A92" s="4"/>
      <c r="B92" s="536" t="s">
        <v>512</v>
      </c>
      <c r="C92" s="81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9">
        <f>'2. LRAMVA Threshold'!O43</f>
        <v>0</v>
      </c>
      <c r="D95" s="46"/>
      <c r="E95" s="46"/>
      <c r="F95" s="46"/>
      <c r="G95" s="46"/>
      <c r="H95" s="46"/>
      <c r="I95" s="46"/>
      <c r="J95" s="46"/>
      <c r="K95" s="46"/>
      <c r="L95" s="46"/>
      <c r="M95" s="46"/>
      <c r="N95" s="46"/>
      <c r="O95" s="69"/>
    </row>
    <row r="96" spans="1:15" s="18" customFormat="1" outlineLevel="1">
      <c r="A96" s="4"/>
      <c r="B96" s="536" t="s">
        <v>510</v>
      </c>
      <c r="C96" s="807"/>
      <c r="D96" s="46"/>
      <c r="E96" s="46"/>
      <c r="F96" s="46"/>
      <c r="G96" s="46"/>
      <c r="H96" s="46"/>
      <c r="I96" s="46"/>
      <c r="J96" s="46"/>
      <c r="K96" s="46"/>
      <c r="L96" s="46"/>
      <c r="M96" s="46"/>
      <c r="N96" s="46"/>
      <c r="O96" s="69"/>
    </row>
    <row r="97" spans="1:15" s="18" customFormat="1" outlineLevel="1">
      <c r="A97" s="4"/>
      <c r="B97" s="536" t="s">
        <v>511</v>
      </c>
      <c r="C97" s="807"/>
      <c r="D97" s="46"/>
      <c r="E97" s="46"/>
      <c r="F97" s="46"/>
      <c r="G97" s="46"/>
      <c r="H97" s="46"/>
      <c r="I97" s="46"/>
      <c r="J97" s="46"/>
      <c r="K97" s="46"/>
      <c r="L97" s="46"/>
      <c r="M97" s="46"/>
      <c r="N97" s="46"/>
      <c r="O97" s="69"/>
    </row>
    <row r="98" spans="1:15" s="18" customFormat="1" outlineLevel="1">
      <c r="A98" s="4"/>
      <c r="B98" s="536" t="s">
        <v>489</v>
      </c>
      <c r="C98" s="807"/>
      <c r="D98" s="46"/>
      <c r="E98" s="46"/>
      <c r="F98" s="46"/>
      <c r="G98" s="46"/>
      <c r="H98" s="46"/>
      <c r="I98" s="46"/>
      <c r="J98" s="46"/>
      <c r="K98" s="46"/>
      <c r="L98" s="46"/>
      <c r="M98" s="46"/>
      <c r="N98" s="46"/>
      <c r="O98" s="69"/>
    </row>
    <row r="99" spans="1:15" s="18" customFormat="1">
      <c r="A99" s="4"/>
      <c r="B99" s="536" t="s">
        <v>512</v>
      </c>
      <c r="C99" s="81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9">
        <f>'2. LRAMVA Threshold'!P43</f>
        <v>0</v>
      </c>
      <c r="D102" s="46"/>
      <c r="E102" s="46"/>
      <c r="F102" s="46"/>
      <c r="G102" s="46"/>
      <c r="H102" s="46"/>
      <c r="I102" s="46"/>
      <c r="J102" s="46"/>
      <c r="K102" s="46"/>
      <c r="L102" s="46"/>
      <c r="M102" s="46"/>
      <c r="N102" s="46"/>
      <c r="O102" s="69"/>
    </row>
    <row r="103" spans="1:15" s="18" customFormat="1" outlineLevel="1">
      <c r="A103" s="4"/>
      <c r="B103" s="536" t="s">
        <v>510</v>
      </c>
      <c r="C103" s="807"/>
      <c r="D103" s="46"/>
      <c r="E103" s="46"/>
      <c r="F103" s="46"/>
      <c r="G103" s="46"/>
      <c r="H103" s="46"/>
      <c r="I103" s="46"/>
      <c r="J103" s="46"/>
      <c r="K103" s="46"/>
      <c r="L103" s="46"/>
      <c r="M103" s="46"/>
      <c r="N103" s="46"/>
      <c r="O103" s="69"/>
    </row>
    <row r="104" spans="1:15" s="18" customFormat="1" outlineLevel="1">
      <c r="A104" s="4"/>
      <c r="B104" s="536" t="s">
        <v>511</v>
      </c>
      <c r="C104" s="807"/>
      <c r="D104" s="46"/>
      <c r="E104" s="46"/>
      <c r="F104" s="46"/>
      <c r="G104" s="46"/>
      <c r="H104" s="46"/>
      <c r="I104" s="46"/>
      <c r="J104" s="46"/>
      <c r="K104" s="46"/>
      <c r="L104" s="46"/>
      <c r="M104" s="46"/>
      <c r="N104" s="46"/>
      <c r="O104" s="69"/>
    </row>
    <row r="105" spans="1:15" s="18" customFormat="1" outlineLevel="1">
      <c r="A105" s="4"/>
      <c r="B105" s="536" t="s">
        <v>489</v>
      </c>
      <c r="C105" s="807"/>
      <c r="D105" s="46"/>
      <c r="E105" s="46"/>
      <c r="F105" s="46"/>
      <c r="G105" s="46"/>
      <c r="H105" s="46"/>
      <c r="I105" s="46"/>
      <c r="J105" s="46"/>
      <c r="K105" s="46"/>
      <c r="L105" s="46"/>
      <c r="M105" s="46"/>
      <c r="N105" s="46"/>
      <c r="O105" s="69"/>
    </row>
    <row r="106" spans="1:15" s="18" customFormat="1">
      <c r="A106" s="4"/>
      <c r="B106" s="536" t="s">
        <v>512</v>
      </c>
      <c r="C106" s="81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9">
        <f>'2. LRAMVA Threshold'!Q43</f>
        <v>0</v>
      </c>
      <c r="D109" s="46"/>
      <c r="E109" s="46"/>
      <c r="F109" s="46"/>
      <c r="G109" s="46"/>
      <c r="H109" s="46"/>
      <c r="I109" s="46"/>
      <c r="J109" s="46"/>
      <c r="K109" s="46"/>
      <c r="L109" s="46"/>
      <c r="M109" s="46"/>
      <c r="N109" s="46"/>
      <c r="O109" s="69"/>
    </row>
    <row r="110" spans="1:15" s="18" customFormat="1" outlineLevel="1">
      <c r="A110" s="4"/>
      <c r="B110" s="536" t="s">
        <v>510</v>
      </c>
      <c r="C110" s="807"/>
      <c r="D110" s="46"/>
      <c r="E110" s="46"/>
      <c r="F110" s="46"/>
      <c r="G110" s="46"/>
      <c r="H110" s="46"/>
      <c r="I110" s="46"/>
      <c r="J110" s="46"/>
      <c r="K110" s="46"/>
      <c r="L110" s="46"/>
      <c r="M110" s="46"/>
      <c r="N110" s="46"/>
      <c r="O110" s="69"/>
    </row>
    <row r="111" spans="1:15" s="18" customFormat="1" outlineLevel="1">
      <c r="A111" s="4"/>
      <c r="B111" s="536" t="s">
        <v>511</v>
      </c>
      <c r="C111" s="807"/>
      <c r="D111" s="46"/>
      <c r="E111" s="46"/>
      <c r="F111" s="46"/>
      <c r="G111" s="46"/>
      <c r="H111" s="46"/>
      <c r="I111" s="46"/>
      <c r="J111" s="46"/>
      <c r="K111" s="46"/>
      <c r="L111" s="46"/>
      <c r="M111" s="46"/>
      <c r="N111" s="46"/>
      <c r="O111" s="69"/>
    </row>
    <row r="112" spans="1:15" s="18" customFormat="1" outlineLevel="1">
      <c r="A112" s="4"/>
      <c r="B112" s="536" t="s">
        <v>489</v>
      </c>
      <c r="C112" s="807"/>
      <c r="D112" s="46"/>
      <c r="E112" s="46"/>
      <c r="F112" s="46"/>
      <c r="G112" s="46"/>
      <c r="H112" s="46"/>
      <c r="I112" s="46"/>
      <c r="J112" s="46"/>
      <c r="K112" s="46"/>
      <c r="L112" s="46"/>
      <c r="M112" s="46"/>
      <c r="N112" s="46"/>
      <c r="O112" s="69"/>
    </row>
    <row r="113" spans="1:17" s="18" customFormat="1">
      <c r="A113" s="4"/>
      <c r="B113" s="536" t="s">
        <v>512</v>
      </c>
      <c r="C113" s="81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615</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75" customHeight="1">
      <c r="A120" s="72"/>
      <c r="B120" s="814" t="s">
        <v>675</v>
      </c>
      <c r="C120" s="814"/>
      <c r="D120" s="814"/>
      <c r="E120" s="814"/>
      <c r="F120" s="814"/>
      <c r="G120" s="814"/>
      <c r="H120" s="814"/>
      <c r="I120" s="814"/>
      <c r="J120" s="814"/>
      <c r="K120" s="814"/>
      <c r="L120" s="814"/>
      <c r="M120" s="814"/>
      <c r="N120" s="814"/>
      <c r="O120" s="814"/>
      <c r="P120" s="81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50-4,999 kW</v>
      </c>
      <c r="F122" s="244" t="str">
        <f>'1.  LRAMVA Summary'!G52</f>
        <v>Unmetered Scattered Load</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f t="shared" ref="C129" si="30">HLOOKUP(B129,$E$15:$O$114,9,FALSE)</f>
        <v>1.54E-2</v>
      </c>
      <c r="D129" s="685">
        <f t="shared" ref="D129:D133" si="31">HLOOKUP(B129,$E$15:$O$114,16,FALSE)</f>
        <v>4.4999999999999997E-3</v>
      </c>
      <c r="E129" s="686">
        <f t="shared" ref="E129:E133" si="32">HLOOKUP(B129,$E$15:$O$114,23,FALSE)</f>
        <v>3.3508</v>
      </c>
      <c r="F129" s="685">
        <f t="shared" ref="F129:F133" si="33">HLOOKUP(B129,$E$15:$O$114,30,FALSE)</f>
        <v>1.3599999999999999E-2</v>
      </c>
      <c r="G129" s="686">
        <f t="shared" ref="G129:G131" si="34">HLOOKUP(B129,$E$15:$O$114,37,FALSE)</f>
        <v>21.1587</v>
      </c>
      <c r="H129" s="685">
        <f t="shared" ref="H129:H133" si="35">HLOOKUP(B129,$E$15:$O$114,44,FALSE)</f>
        <v>4.6783000000000001</v>
      </c>
      <c r="I129" s="686">
        <f t="shared" ref="I129:I133" si="36">HLOOKUP(B129,$E$15:$O$114,51,FALSE)</f>
        <v>0</v>
      </c>
      <c r="J129" s="686">
        <f t="shared" ref="J129:J133" si="37">HLOOKUP(B129,$E$15:$O$114,58,FALSE)</f>
        <v>0</v>
      </c>
      <c r="K129" s="686">
        <f t="shared" ref="K129:K133" si="38">HLOOKUP(B129,$E$15:$O$114,65,FALSE)</f>
        <v>0</v>
      </c>
      <c r="L129" s="686">
        <f t="shared" ref="L129:L133" si="39">HLOOKUP(B129,$E$15:$O$114,72,FALSE)</f>
        <v>0</v>
      </c>
      <c r="M129" s="686">
        <f t="shared" ref="M129:M133" si="40">HLOOKUP(B129,$E$15:$O$114,79,FALSE)</f>
        <v>0</v>
      </c>
      <c r="N129" s="686">
        <f t="shared" ref="N129:N133" si="41">HLOOKUP(B129,$E$15:$O$114,86,FALSE)</f>
        <v>0</v>
      </c>
      <c r="O129" s="686">
        <f t="shared" ref="O129:O133" si="42">HLOOKUP(B129,$E$15:$O$114,93,FALSE)</f>
        <v>0</v>
      </c>
      <c r="P129" s="686">
        <f t="shared" ref="P129:P133" si="43">HLOOKUP(B129,$E$15:$O$114,100,FALSE)</f>
        <v>0</v>
      </c>
    </row>
    <row r="130" spans="2:16">
      <c r="B130" s="501">
        <v>2017</v>
      </c>
      <c r="C130" s="684">
        <f>HLOOKUP(B130,$E$15:$O$114,9,FALSE)</f>
        <v>1.09E-2</v>
      </c>
      <c r="D130" s="685">
        <f t="shared" si="31"/>
        <v>9.4000000000000004E-3</v>
      </c>
      <c r="E130" s="686">
        <f t="shared" si="32"/>
        <v>3.4049</v>
      </c>
      <c r="F130" s="685">
        <f t="shared" si="33"/>
        <v>1.38E-2</v>
      </c>
      <c r="G130" s="686">
        <f t="shared" si="34"/>
        <v>21.4986</v>
      </c>
      <c r="H130" s="685">
        <f t="shared" si="35"/>
        <v>4.7523999999999997</v>
      </c>
      <c r="I130" s="686">
        <f t="shared" si="36"/>
        <v>0</v>
      </c>
      <c r="J130" s="686">
        <f t="shared" si="37"/>
        <v>0</v>
      </c>
      <c r="K130" s="686">
        <f t="shared" si="38"/>
        <v>0</v>
      </c>
      <c r="L130" s="686">
        <f t="shared" si="39"/>
        <v>0</v>
      </c>
      <c r="M130" s="686">
        <f t="shared" si="40"/>
        <v>0</v>
      </c>
      <c r="N130" s="686">
        <f t="shared" si="41"/>
        <v>0</v>
      </c>
      <c r="O130" s="686">
        <f t="shared" si="42"/>
        <v>0</v>
      </c>
      <c r="P130" s="686">
        <f t="shared" si="43"/>
        <v>0</v>
      </c>
    </row>
    <row r="131" spans="2:16">
      <c r="B131" s="501">
        <v>2018</v>
      </c>
      <c r="C131" s="684">
        <f t="shared" ref="C131:C133" si="44">HLOOKUP(B131,$E$15:$O$114,9,FALSE)</f>
        <v>6.3E-3</v>
      </c>
      <c r="D131" s="685">
        <f t="shared" si="31"/>
        <v>1.4200000000000001E-2</v>
      </c>
      <c r="E131" s="686">
        <f t="shared" si="32"/>
        <v>3.4556</v>
      </c>
      <c r="F131" s="685">
        <f t="shared" si="33"/>
        <v>1.4E-2</v>
      </c>
      <c r="G131" s="686">
        <f t="shared" si="34"/>
        <v>21.796099999999999</v>
      </c>
      <c r="H131" s="685">
        <f t="shared" si="35"/>
        <v>4.8227000000000002</v>
      </c>
      <c r="I131" s="686">
        <f t="shared" si="36"/>
        <v>0</v>
      </c>
      <c r="J131" s="686">
        <f t="shared" si="37"/>
        <v>0</v>
      </c>
      <c r="K131" s="686">
        <f t="shared" si="38"/>
        <v>0</v>
      </c>
      <c r="L131" s="686">
        <f t="shared" si="39"/>
        <v>0</v>
      </c>
      <c r="M131" s="686">
        <f t="shared" si="40"/>
        <v>0</v>
      </c>
      <c r="N131" s="686">
        <f t="shared" si="41"/>
        <v>0</v>
      </c>
      <c r="O131" s="686">
        <f t="shared" si="42"/>
        <v>0</v>
      </c>
      <c r="P131" s="686">
        <f t="shared" si="43"/>
        <v>0</v>
      </c>
    </row>
    <row r="132" spans="2:16">
      <c r="B132" s="501">
        <v>2019</v>
      </c>
      <c r="C132" s="684"/>
      <c r="D132" s="685"/>
      <c r="E132" s="686"/>
      <c r="F132" s="685"/>
      <c r="G132" s="686"/>
      <c r="H132" s="685"/>
      <c r="I132" s="686"/>
      <c r="J132" s="686"/>
      <c r="K132" s="686"/>
      <c r="L132" s="686"/>
      <c r="M132" s="686"/>
      <c r="N132" s="686"/>
      <c r="O132" s="686"/>
      <c r="P132" s="686"/>
    </row>
    <row r="133" spans="2:16" hidden="1">
      <c r="B133" s="502">
        <v>2020</v>
      </c>
      <c r="C133" s="687">
        <f t="shared" si="44"/>
        <v>0</v>
      </c>
      <c r="D133" s="688">
        <f t="shared" si="31"/>
        <v>0</v>
      </c>
      <c r="E133" s="689">
        <f t="shared" si="32"/>
        <v>0</v>
      </c>
      <c r="F133" s="688">
        <f t="shared" si="33"/>
        <v>0</v>
      </c>
      <c r="G133" s="689">
        <f>HLOOKUP(B133,$E$15:$O$114,37,FALSE)</f>
        <v>0</v>
      </c>
      <c r="H133" s="688">
        <f t="shared" si="35"/>
        <v>0</v>
      </c>
      <c r="I133" s="689">
        <f t="shared" si="36"/>
        <v>0</v>
      </c>
      <c r="J133" s="689">
        <f t="shared" si="37"/>
        <v>0</v>
      </c>
      <c r="K133" s="689">
        <f t="shared" si="38"/>
        <v>0</v>
      </c>
      <c r="L133" s="689">
        <f t="shared" si="39"/>
        <v>0</v>
      </c>
      <c r="M133" s="689">
        <f t="shared" si="40"/>
        <v>0</v>
      </c>
      <c r="N133" s="689">
        <f t="shared" si="41"/>
        <v>0</v>
      </c>
      <c r="O133" s="689">
        <f t="shared" si="42"/>
        <v>0</v>
      </c>
      <c r="P133" s="689">
        <f t="shared" si="43"/>
        <v>0</v>
      </c>
    </row>
    <row r="134" spans="2:16" ht="18.75" customHeight="1">
      <c r="B134" s="498" t="s">
        <v>754</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62" fitToWidth="2" fitToHeight="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6"/>
  <sheetViews>
    <sheetView topLeftCell="A7" zoomScale="90" zoomScaleNormal="90" workbookViewId="0">
      <selection activeCell="H24" sqref="H24"/>
    </sheetView>
  </sheetViews>
  <sheetFormatPr defaultColWidth="9" defaultRowHeight="15"/>
  <cols>
    <col min="1" max="16384" width="9" style="12"/>
  </cols>
  <sheetData>
    <row r="14" spans="2:24" ht="15.75">
      <c r="B14" s="588" t="s">
        <v>504</v>
      </c>
    </row>
    <row r="15" spans="2:24" ht="15.75">
      <c r="B15" s="588"/>
    </row>
    <row r="16" spans="2:24" s="668" customFormat="1" ht="28.5" customHeight="1">
      <c r="B16" s="815" t="s">
        <v>634</v>
      </c>
      <c r="C16" s="815"/>
      <c r="D16" s="815"/>
      <c r="E16" s="815"/>
      <c r="F16" s="815"/>
      <c r="G16" s="815"/>
      <c r="H16" s="815"/>
      <c r="I16" s="815"/>
      <c r="J16" s="815"/>
      <c r="K16" s="815"/>
      <c r="L16" s="815"/>
      <c r="M16" s="815"/>
      <c r="N16" s="815"/>
      <c r="O16" s="815"/>
      <c r="P16" s="815"/>
      <c r="Q16" s="815"/>
      <c r="R16" s="815"/>
      <c r="S16" s="815"/>
      <c r="T16" s="815"/>
      <c r="U16" s="815"/>
      <c r="V16" s="815"/>
      <c r="W16" s="815"/>
      <c r="X16" s="815"/>
    </row>
  </sheetData>
  <mergeCells count="1">
    <mergeCell ref="B16:X16"/>
  </mergeCells>
  <pageMargins left="0.7" right="0.7" top="0.75" bottom="0.75" header="0.3" footer="0.3"/>
  <pageSetup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NPEI</cp:lastModifiedBy>
  <cp:lastPrinted>2020-08-12T17:37:47Z</cp:lastPrinted>
  <dcterms:created xsi:type="dcterms:W3CDTF">2012-03-05T18:56:04Z</dcterms:created>
  <dcterms:modified xsi:type="dcterms:W3CDTF">2020-11-17T13:43:17Z</dcterms:modified>
</cp:coreProperties>
</file>