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Finance\2021 COS rate application\Interrogatories\IRR documents to be filed\"/>
    </mc:Choice>
  </mc:AlternateContent>
  <bookViews>
    <workbookView xWindow="0" yWindow="0" windowWidth="20460" windowHeight="55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L33" i="1"/>
  <c r="H33" i="1"/>
  <c r="O33" i="1" s="1"/>
  <c r="F32" i="1"/>
  <c r="J32" i="1" s="1"/>
  <c r="J31" i="1"/>
  <c r="L31" i="1" s="1"/>
  <c r="H31" i="1"/>
  <c r="J30" i="1"/>
  <c r="J29" i="1"/>
  <c r="L24" i="1"/>
  <c r="H24" i="1"/>
  <c r="J23" i="1"/>
  <c r="O21" i="1"/>
  <c r="O20" i="1"/>
  <c r="O19" i="1"/>
  <c r="J18" i="1"/>
  <c r="H18" i="1"/>
  <c r="O18" i="1" s="1"/>
  <c r="J17" i="1"/>
  <c r="K16" i="1"/>
  <c r="J16" i="1"/>
  <c r="H16" i="1"/>
  <c r="F15" i="1"/>
  <c r="J14" i="1"/>
  <c r="L11" i="1"/>
  <c r="G26" i="1"/>
  <c r="G14" i="1"/>
  <c r="N31" i="1" l="1"/>
  <c r="N24" i="1"/>
  <c r="N33" i="1"/>
  <c r="L16" i="1"/>
  <c r="N16" i="1" s="1"/>
  <c r="G23" i="1"/>
  <c r="H23" i="1" s="1"/>
  <c r="O31" i="1"/>
  <c r="N11" i="1"/>
  <c r="O11" i="1" s="1"/>
  <c r="K14" i="1"/>
  <c r="H14" i="1"/>
  <c r="G32" i="1"/>
  <c r="H32" i="1" s="1"/>
  <c r="H26" i="1"/>
  <c r="K26" i="1"/>
  <c r="L26" i="1" s="1"/>
  <c r="N26" i="1" s="1"/>
  <c r="O16" i="1"/>
  <c r="K23" i="1"/>
  <c r="L23" i="1" s="1"/>
  <c r="N23" i="1" s="1"/>
  <c r="O23" i="1" s="1"/>
  <c r="G12" i="1"/>
  <c r="H12" i="1" s="1"/>
  <c r="G22" i="1"/>
  <c r="K12" i="1"/>
  <c r="L12" i="1" s="1"/>
  <c r="G15" i="1"/>
  <c r="G27" i="1"/>
  <c r="G29" i="1" l="1"/>
  <c r="G30" i="1" s="1"/>
  <c r="H30" i="1" s="1"/>
  <c r="N12" i="1"/>
  <c r="O12" i="1" s="1"/>
  <c r="H13" i="1"/>
  <c r="K15" i="1"/>
  <c r="H15" i="1"/>
  <c r="G17" i="1"/>
  <c r="K22" i="1"/>
  <c r="L22" i="1" s="1"/>
  <c r="H22" i="1"/>
  <c r="O26" i="1"/>
  <c r="L13" i="1"/>
  <c r="K32" i="1"/>
  <c r="L32" i="1" s="1"/>
  <c r="N32" i="1" s="1"/>
  <c r="O32" i="1" s="1"/>
  <c r="L14" i="1"/>
  <c r="N14" i="1" s="1"/>
  <c r="O14" i="1" s="1"/>
  <c r="K29" i="1"/>
  <c r="H27" i="1"/>
  <c r="K27" i="1"/>
  <c r="L27" i="1" s="1"/>
  <c r="N27" i="1" s="1"/>
  <c r="H29" i="1" l="1"/>
  <c r="N22" i="1"/>
  <c r="O22" i="1" s="1"/>
  <c r="K17" i="1"/>
  <c r="L17" i="1" s="1"/>
  <c r="H17" i="1"/>
  <c r="N13" i="1"/>
  <c r="O13" i="1" s="1"/>
  <c r="L29" i="1"/>
  <c r="K30" i="1"/>
  <c r="L30" i="1" s="1"/>
  <c r="N30" i="1" s="1"/>
  <c r="O30" i="1" s="1"/>
  <c r="O27" i="1"/>
  <c r="L15" i="1"/>
  <c r="N15" i="1" s="1"/>
  <c r="O15" i="1" s="1"/>
  <c r="K19" i="1"/>
  <c r="K18" i="1"/>
  <c r="L18" i="1" s="1"/>
  <c r="N18" i="1" s="1"/>
  <c r="H25" i="1" l="1"/>
  <c r="L19" i="1"/>
  <c r="N19" i="1" s="1"/>
  <c r="K20" i="1"/>
  <c r="N17" i="1"/>
  <c r="O17" i="1" s="1"/>
  <c r="N29" i="1"/>
  <c r="O29" i="1" s="1"/>
  <c r="K21" i="1" l="1"/>
  <c r="L21" i="1" s="1"/>
  <c r="N21" i="1" s="1"/>
  <c r="L20" i="1"/>
  <c r="N20" i="1" s="1"/>
  <c r="H28" i="1"/>
  <c r="L25" i="1" l="1"/>
  <c r="N25" i="1" s="1"/>
  <c r="O25" i="1" s="1"/>
  <c r="L28" i="1"/>
  <c r="H35" i="1"/>
  <c r="H36" i="1" l="1"/>
  <c r="N28" i="1"/>
  <c r="O28" i="1" s="1"/>
  <c r="L35" i="1"/>
  <c r="L36" i="1" l="1"/>
  <c r="N36" i="1" s="1"/>
  <c r="O36" i="1" s="1"/>
  <c r="N35" i="1"/>
  <c r="O35" i="1" s="1"/>
  <c r="H37" i="1"/>
  <c r="L37" i="1" l="1"/>
  <c r="N37" i="1"/>
  <c r="O37" i="1" s="1"/>
</calcChain>
</file>

<file path=xl/sharedStrings.xml><?xml version="1.0" encoding="utf-8"?>
<sst xmlns="http://schemas.openxmlformats.org/spreadsheetml/2006/main" count="71" uniqueCount="48">
  <si>
    <t>Customer Class:</t>
  </si>
  <si>
    <t>Embedded Distributor</t>
  </si>
  <si>
    <t>RPP / Non-RPP:</t>
  </si>
  <si>
    <t>non-RPP</t>
  </si>
  <si>
    <t>Consumption</t>
  </si>
  <si>
    <t>kWh</t>
  </si>
  <si>
    <t>Demand</t>
  </si>
  <si>
    <t>kW</t>
  </si>
  <si>
    <t>Current Loss Factor</t>
  </si>
  <si>
    <t>Proposed/Approved Loss Factor</t>
  </si>
  <si>
    <t>Current Board-Approved</t>
  </si>
  <si>
    <t>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</si>
  <si>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</si>
  <si>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</si>
  <si>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</si>
  <si>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</si>
  <si>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</si>
  <si>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</si>
  <si>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</si>
  <si>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</si>
  <si>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</si>
  <si>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Monthly</t>
  </si>
  <si>
    <t>Distribution Volumetric Rate</t>
  </si>
  <si>
    <t>Sub-Total A (excluding pass through)</t>
  </si>
  <si>
    <t>Rate Rider for Deferral/Variance Account Disposition-GA</t>
  </si>
  <si>
    <t>Rate Rider for Deferral/Variance Account Disposition- Group 1 April 30, 2021</t>
  </si>
  <si>
    <t xml:space="preserve">KW </t>
  </si>
  <si>
    <t>Rate Rider for Postponing Rate Implementation</t>
  </si>
  <si>
    <t>Rate Rider for Deferral/Variance Account Disposition- Group 1 and 2</t>
  </si>
  <si>
    <t>Rate Rider for Disposition of Account 1576</t>
  </si>
  <si>
    <t>Rate Rider for LRAMVA</t>
  </si>
  <si>
    <t>Rate Rider for Disposition of Account 1557</t>
  </si>
  <si>
    <t>Low Voltage Service Charge</t>
  </si>
  <si>
    <t>KW</t>
  </si>
  <si>
    <t>Line Losses on Cost of Power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</si>
  <si>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</si>
  <si>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</si>
  <si>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</si>
  <si>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</si>
  <si>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</si>
  <si>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</si>
  <si>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</si>
  <si>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</si>
  <si>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Average IESO Wholesale Market Price</t>
  </si>
  <si>
    <t>TOU - On Peak</t>
  </si>
  <si>
    <t>Total Bill on TOU (before Taxes)</t>
  </si>
  <si>
    <t>HST</t>
  </si>
  <si>
    <t>Total Bill on TOU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</si>
</sst>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_-&quot;$&quot;* #,##0.00_-;\-&quot;$&quot;* #,##0.00_-;_-&quot;$&quot;* &quot;-&quot;??_-;_-@_-"/>
    <numFmt numFmtId="166" formatCode="_-&quot;$&quot;* #,##0.0000_-;\-&quot;$&quot;* #,##0.0000_-;_-&quot;$&quot;* &quot;-&quot;??_-;_-@_-"/>
    <numFmt numFmtId="167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19">
    <xf numFmtId="0" fontId="0" fillId="0" borderId="0" xfId="0"/>
    <xf numFmtId="0" fontId="3" fillId="0" borderId="0" xfId="4" applyFont="1" applyAlignment="1" applyProtection="1">
      <alignment horizontal="right" vertical="center"/>
      <protection locked="0"/>
    </xf>
    <xf numFmtId="0" fontId="4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1" fillId="0" borderId="1" xfId="1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165" fontId="3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5" fontId="3" fillId="0" borderId="9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2" xfId="0" quotePrefix="1" applyFont="1" applyBorder="1" applyAlignment="1">
      <alignment horizontal="center"/>
    </xf>
    <xf numFmtId="165" fontId="3" fillId="0" borderId="10" xfId="0" quotePrefix="1" applyNumberFormat="1" applyFont="1" applyBorder="1" applyAlignment="1">
      <alignment horizontal="center"/>
    </xf>
    <xf numFmtId="0" fontId="3" fillId="0" borderId="10" xfId="0" quotePrefix="1" applyFont="1" applyBorder="1" applyAlignment="1">
      <alignment horizontal="center"/>
    </xf>
    <xf numFmtId="165" fontId="0" fillId="0" borderId="2" xfId="0" applyNumberForma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0" xfId="0" applyAlignment="1">
      <alignment vertical="top"/>
    </xf>
    <xf numFmtId="0" fontId="0" fillId="2" borderId="0" xfId="0" applyFill="1" applyAlignment="1" applyProtection="1">
      <alignment vertical="top"/>
      <protection locked="0"/>
    </xf>
    <xf numFmtId="165" fontId="0" fillId="3" borderId="9" xfId="2" applyNumberFormat="1" applyFont="1" applyFill="1" applyBorder="1" applyAlignment="1" applyProtection="1">
      <alignment vertical="top"/>
      <protection locked="0"/>
    </xf>
    <xf numFmtId="0" fontId="0" fillId="0" borderId="9" xfId="0" applyBorder="1" applyAlignment="1">
      <alignment vertical="center"/>
    </xf>
    <xf numFmtId="165" fontId="0" fillId="0" borderId="7" xfId="2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165" fontId="0" fillId="0" borderId="9" xfId="0" applyNumberFormat="1" applyBorder="1" applyAlignment="1">
      <alignment vertical="center"/>
    </xf>
    <xf numFmtId="10" fontId="0" fillId="0" borderId="7" xfId="3" applyNumberFormat="1" applyFont="1" applyBorder="1" applyAlignment="1">
      <alignment vertical="center"/>
    </xf>
    <xf numFmtId="166" fontId="0" fillId="3" borderId="9" xfId="2" applyNumberFormat="1" applyFont="1" applyFill="1" applyBorder="1" applyAlignment="1" applyProtection="1">
      <alignment vertical="center"/>
      <protection locked="0"/>
    </xf>
    <xf numFmtId="0" fontId="3" fillId="4" borderId="3" xfId="0" applyFont="1" applyFill="1" applyBorder="1" applyAlignment="1" applyProtection="1">
      <alignment vertical="top"/>
      <protection locked="0"/>
    </xf>
    <xf numFmtId="0" fontId="0" fillId="4" borderId="4" xfId="0" applyFill="1" applyBorder="1" applyAlignment="1">
      <alignment vertical="top"/>
    </xf>
    <xf numFmtId="0" fontId="0" fillId="4" borderId="4" xfId="0" applyFill="1" applyBorder="1" applyAlignment="1" applyProtection="1">
      <alignment vertical="top"/>
      <protection locked="0"/>
    </xf>
    <xf numFmtId="166" fontId="0" fillId="4" borderId="1" xfId="2" applyNumberFormat="1" applyFont="1" applyFill="1" applyBorder="1" applyAlignment="1" applyProtection="1">
      <alignment vertical="top"/>
      <protection locked="0"/>
    </xf>
    <xf numFmtId="0" fontId="0" fillId="4" borderId="1" xfId="0" applyFill="1" applyBorder="1" applyAlignment="1" applyProtection="1">
      <alignment vertical="center"/>
      <protection locked="0"/>
    </xf>
    <xf numFmtId="165" fontId="0" fillId="4" borderId="5" xfId="2" applyNumberFormat="1" applyFont="1" applyFill="1" applyBorder="1" applyAlignment="1">
      <alignment vertical="center"/>
    </xf>
    <xf numFmtId="0" fontId="0" fillId="4" borderId="0" xfId="0" applyFill="1" applyAlignment="1">
      <alignment vertical="center"/>
    </xf>
    <xf numFmtId="166" fontId="0" fillId="4" borderId="1" xfId="2" applyNumberFormat="1" applyFont="1" applyFill="1" applyBorder="1" applyAlignment="1" applyProtection="1">
      <alignment vertical="center"/>
      <protection locked="0"/>
    </xf>
    <xf numFmtId="0" fontId="0" fillId="4" borderId="5" xfId="0" applyFill="1" applyBorder="1" applyAlignment="1" applyProtection="1">
      <alignment vertical="center"/>
      <protection locked="0"/>
    </xf>
    <xf numFmtId="165" fontId="3" fillId="4" borderId="1" xfId="0" applyNumberFormat="1" applyFont="1" applyFill="1" applyBorder="1" applyAlignment="1">
      <alignment vertical="center"/>
    </xf>
    <xf numFmtId="10" fontId="3" fillId="4" borderId="5" xfId="3" applyNumberFormat="1" applyFont="1" applyFill="1" applyBorder="1" applyAlignment="1">
      <alignment vertical="center"/>
    </xf>
    <xf numFmtId="0" fontId="2" fillId="3" borderId="0" xfId="0" applyFont="1" applyFill="1" applyAlignment="1">
      <alignment vertical="top" wrapText="1"/>
    </xf>
    <xf numFmtId="166" fontId="0" fillId="3" borderId="9" xfId="2" applyNumberFormat="1" applyFont="1" applyFill="1" applyBorder="1" applyAlignment="1" applyProtection="1">
      <alignment vertical="top"/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2" fillId="0" borderId="0" xfId="0" applyFont="1" applyAlignment="1">
      <alignment vertical="top"/>
    </xf>
    <xf numFmtId="166" fontId="0" fillId="5" borderId="9" xfId="2" applyNumberFormat="1" applyFont="1" applyFill="1" applyBorder="1" applyAlignment="1" applyProtection="1">
      <alignment vertical="top"/>
      <protection locked="0"/>
    </xf>
    <xf numFmtId="167" fontId="0" fillId="6" borderId="9" xfId="0" applyNumberFormat="1" applyFill="1" applyBorder="1" applyAlignment="1">
      <alignment vertical="center"/>
    </xf>
    <xf numFmtId="0" fontId="3" fillId="4" borderId="3" xfId="0" applyFont="1" applyFill="1" applyBorder="1" applyAlignment="1">
      <alignment vertical="top" wrapText="1"/>
    </xf>
    <xf numFmtId="0" fontId="0" fillId="4" borderId="4" xfId="0" applyFill="1" applyBorder="1"/>
    <xf numFmtId="0" fontId="0" fillId="4" borderId="1" xfId="0" applyFill="1" applyBorder="1"/>
    <xf numFmtId="0" fontId="0" fillId="4" borderId="1" xfId="0" applyFill="1" applyBorder="1" applyAlignment="1">
      <alignment vertical="center"/>
    </xf>
    <xf numFmtId="165" fontId="3" fillId="4" borderId="5" xfId="0" applyNumberFormat="1" applyFont="1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0" fillId="6" borderId="9" xfId="0" applyFill="1" applyBorder="1" applyAlignment="1">
      <alignment vertical="center"/>
    </xf>
    <xf numFmtId="0" fontId="0" fillId="6" borderId="7" xfId="0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4" borderId="1" xfId="0" applyFill="1" applyBorder="1" applyAlignment="1">
      <alignment vertical="top"/>
    </xf>
    <xf numFmtId="0" fontId="3" fillId="4" borderId="0" xfId="0" applyFont="1" applyFill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0" fillId="0" borderId="0" xfId="0" applyAlignment="1">
      <alignment vertical="top" wrapText="1"/>
    </xf>
    <xf numFmtId="166" fontId="1" fillId="3" borderId="9" xfId="2" applyNumberFormat="1" applyFill="1" applyBorder="1" applyAlignment="1" applyProtection="1">
      <alignment vertical="top"/>
      <protection locked="0"/>
    </xf>
    <xf numFmtId="165" fontId="1" fillId="0" borderId="7" xfId="2" applyNumberFormat="1" applyBorder="1" applyAlignment="1">
      <alignment vertical="center"/>
    </xf>
    <xf numFmtId="166" fontId="1" fillId="3" borderId="9" xfId="2" applyNumberFormat="1" applyFill="1" applyBorder="1" applyAlignment="1" applyProtection="1">
      <alignment vertical="center"/>
      <protection locked="0"/>
    </xf>
    <xf numFmtId="167" fontId="0" fillId="6" borderId="7" xfId="0" applyNumberFormat="1" applyFill="1" applyBorder="1" applyAlignment="1">
      <alignment vertical="center"/>
    </xf>
    <xf numFmtId="10" fontId="1" fillId="0" borderId="7" xfId="3" applyNumberFormat="1" applyBorder="1" applyAlignment="1">
      <alignment vertical="center"/>
    </xf>
    <xf numFmtId="166" fontId="1" fillId="0" borderId="9" xfId="2" applyNumberFormat="1" applyBorder="1" applyAlignment="1" applyProtection="1">
      <alignment vertical="top"/>
      <protection locked="0"/>
    </xf>
    <xf numFmtId="0" fontId="2" fillId="5" borderId="9" xfId="0" applyFont="1" applyFill="1" applyBorder="1" applyAlignment="1">
      <alignment vertical="center"/>
    </xf>
    <xf numFmtId="0" fontId="2" fillId="7" borderId="11" xfId="0" applyFont="1" applyFill="1" applyBorder="1"/>
    <xf numFmtId="0" fontId="0" fillId="7" borderId="12" xfId="0" applyFill="1" applyBorder="1" applyAlignment="1">
      <alignment vertical="top"/>
    </xf>
    <xf numFmtId="0" fontId="0" fillId="7" borderId="12" xfId="0" applyFill="1" applyBorder="1" applyAlignment="1" applyProtection="1">
      <alignment vertical="top"/>
      <protection locked="0"/>
    </xf>
    <xf numFmtId="166" fontId="1" fillId="7" borderId="13" xfId="2" applyNumberFormat="1" applyFill="1" applyBorder="1" applyAlignment="1" applyProtection="1">
      <alignment vertical="top"/>
      <protection locked="0"/>
    </xf>
    <xf numFmtId="0" fontId="0" fillId="7" borderId="14" xfId="0" applyFill="1" applyBorder="1" applyAlignment="1" applyProtection="1">
      <alignment vertical="center"/>
      <protection locked="0"/>
    </xf>
    <xf numFmtId="165" fontId="1" fillId="7" borderId="12" xfId="2" applyNumberFormat="1" applyFill="1" applyBorder="1" applyAlignment="1">
      <alignment vertical="center"/>
    </xf>
    <xf numFmtId="0" fontId="0" fillId="7" borderId="12" xfId="0" applyFill="1" applyBorder="1" applyAlignment="1">
      <alignment vertical="center"/>
    </xf>
    <xf numFmtId="0" fontId="0" fillId="7" borderId="13" xfId="0" applyFill="1" applyBorder="1" applyAlignment="1" applyProtection="1">
      <alignment vertical="center"/>
      <protection locked="0"/>
    </xf>
    <xf numFmtId="165" fontId="0" fillId="7" borderId="13" xfId="0" applyNumberFormat="1" applyFill="1" applyBorder="1" applyAlignment="1">
      <alignment vertical="center"/>
    </xf>
    <xf numFmtId="10" fontId="1" fillId="7" borderId="15" xfId="3" applyNumberFormat="1" applyFill="1" applyBorder="1" applyAlignment="1">
      <alignment vertical="center"/>
    </xf>
    <xf numFmtId="0" fontId="3" fillId="0" borderId="0" xfId="0" applyFont="1" applyAlignment="1">
      <alignment vertical="top"/>
    </xf>
    <xf numFmtId="9" fontId="0" fillId="0" borderId="9" xfId="0" applyNumberFormat="1" applyBorder="1" applyAlignment="1">
      <alignment vertical="top"/>
    </xf>
    <xf numFmtId="165" fontId="3" fillId="0" borderId="16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9" fontId="3" fillId="0" borderId="9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65" fontId="3" fillId="0" borderId="9" xfId="0" applyNumberFormat="1" applyFont="1" applyBorder="1" applyAlignment="1">
      <alignment vertical="center"/>
    </xf>
    <xf numFmtId="10" fontId="3" fillId="0" borderId="7" xfId="3" applyNumberFormat="1" applyFont="1" applyBorder="1" applyAlignment="1">
      <alignment vertical="center"/>
    </xf>
    <xf numFmtId="0" fontId="2" fillId="0" borderId="0" xfId="0" applyFont="1" applyAlignment="1">
      <alignment horizontal="left" vertical="top" indent="1"/>
    </xf>
    <xf numFmtId="9" fontId="0" fillId="0" borderId="9" xfId="0" applyNumberFormat="1" applyBorder="1" applyAlignment="1" applyProtection="1">
      <alignment vertical="top"/>
      <protection locked="0"/>
    </xf>
    <xf numFmtId="165" fontId="2" fillId="0" borderId="16" xfId="0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9" fontId="2" fillId="0" borderId="9" xfId="0" applyNumberFormat="1" applyFont="1" applyBorder="1" applyAlignment="1" applyProtection="1">
      <alignment vertical="center"/>
      <protection locked="0"/>
    </xf>
    <xf numFmtId="165" fontId="2" fillId="0" borderId="7" xfId="0" applyNumberFormat="1" applyFont="1" applyBorder="1" applyAlignment="1">
      <alignment vertical="center"/>
    </xf>
    <xf numFmtId="165" fontId="2" fillId="0" borderId="9" xfId="0" applyNumberFormat="1" applyFont="1" applyBorder="1" applyAlignment="1">
      <alignment vertical="center"/>
    </xf>
    <xf numFmtId="0" fontId="3" fillId="8" borderId="0" xfId="0" applyFont="1" applyFill="1" applyAlignment="1">
      <alignment horizontal="left" vertical="top" wrapText="1"/>
    </xf>
    <xf numFmtId="0" fontId="0" fillId="8" borderId="0" xfId="0" applyFill="1" applyAlignment="1">
      <alignment vertical="top"/>
    </xf>
    <xf numFmtId="0" fontId="0" fillId="8" borderId="2" xfId="0" applyFill="1" applyBorder="1" applyAlignment="1">
      <alignment vertical="top"/>
    </xf>
    <xf numFmtId="0" fontId="0" fillId="8" borderId="17" xfId="0" applyFill="1" applyBorder="1" applyAlignment="1">
      <alignment vertical="center"/>
    </xf>
    <xf numFmtId="165" fontId="3" fillId="8" borderId="18" xfId="0" applyNumberFormat="1" applyFont="1" applyFill="1" applyBorder="1" applyAlignment="1">
      <alignment vertical="center"/>
    </xf>
    <xf numFmtId="0" fontId="3" fillId="8" borderId="2" xfId="0" applyFont="1" applyFill="1" applyBorder="1" applyAlignment="1">
      <alignment vertical="center"/>
    </xf>
    <xf numFmtId="0" fontId="3" fillId="8" borderId="17" xfId="0" applyFont="1" applyFill="1" applyBorder="1" applyAlignment="1">
      <alignment vertical="center"/>
    </xf>
    <xf numFmtId="165" fontId="3" fillId="8" borderId="2" xfId="0" applyNumberFormat="1" applyFont="1" applyFill="1" applyBorder="1" applyAlignment="1">
      <alignment vertical="center"/>
    </xf>
    <xf numFmtId="10" fontId="3" fillId="8" borderId="10" xfId="3" applyNumberFormat="1" applyFont="1" applyFill="1" applyBorder="1" applyAlignment="1">
      <alignment vertical="center"/>
    </xf>
    <xf numFmtId="0" fontId="2" fillId="7" borderId="11" xfId="4" applyFill="1" applyBorder="1"/>
    <xf numFmtId="0" fontId="2" fillId="7" borderId="12" xfId="4" applyFill="1" applyBorder="1" applyAlignment="1">
      <alignment vertical="top"/>
    </xf>
    <xf numFmtId="0" fontId="2" fillId="7" borderId="12" xfId="4" applyFill="1" applyBorder="1" applyAlignment="1" applyProtection="1">
      <alignment vertical="top"/>
      <protection locked="0"/>
    </xf>
    <xf numFmtId="0" fontId="2" fillId="7" borderId="14" xfId="4" applyFill="1" applyBorder="1" applyAlignment="1" applyProtection="1">
      <alignment vertical="center"/>
      <protection locked="0"/>
    </xf>
    <xf numFmtId="0" fontId="2" fillId="7" borderId="12" xfId="4" applyFill="1" applyBorder="1" applyAlignment="1">
      <alignment vertical="center"/>
    </xf>
    <xf numFmtId="0" fontId="2" fillId="7" borderId="13" xfId="4" applyFill="1" applyBorder="1" applyAlignment="1" applyProtection="1">
      <alignment vertical="center"/>
      <protection locked="0"/>
    </xf>
    <xf numFmtId="165" fontId="2" fillId="7" borderId="13" xfId="4" applyNumberFormat="1" applyFill="1" applyBorder="1" applyAlignment="1">
      <alignment vertical="center"/>
    </xf>
    <xf numFmtId="0" fontId="2" fillId="0" borderId="0" xfId="4"/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8"/>
  <sheetViews>
    <sheetView tabSelected="1" topLeftCell="B1" workbookViewId="0">
      <selection activeCell="M6" sqref="M6"/>
    </sheetView>
  </sheetViews>
  <sheetFormatPr defaultRowHeight="15" x14ac:dyDescent="0.25"/>
  <cols>
    <col min="2" max="2" width="43" customWidth="1"/>
    <col min="8" max="8" width="12.7109375" customWidth="1"/>
    <col min="12" max="12" width="14.28515625" customWidth="1"/>
    <col min="14" max="14" width="15.85546875" customWidth="1"/>
  </cols>
  <sheetData>
    <row r="1" spans="2:15" ht="18" x14ac:dyDescent="0.25">
      <c r="B1" s="1" t="s">
        <v>0</v>
      </c>
      <c r="C1" s="2"/>
      <c r="D1" s="3" t="s">
        <v>1</v>
      </c>
      <c r="E1" s="3"/>
      <c r="F1" s="3"/>
      <c r="G1" s="3"/>
      <c r="H1" s="3"/>
      <c r="I1" s="3"/>
      <c r="J1" s="3"/>
      <c r="K1" s="2"/>
      <c r="L1" s="2"/>
      <c r="M1" s="2"/>
      <c r="N1" s="2"/>
      <c r="O1" s="2"/>
    </row>
    <row r="2" spans="2:15" x14ac:dyDescent="0.25">
      <c r="B2" s="1" t="s">
        <v>2</v>
      </c>
      <c r="D2" s="3" t="s">
        <v>3</v>
      </c>
      <c r="E2" s="3"/>
      <c r="F2" s="3"/>
      <c r="G2" s="3"/>
      <c r="H2" s="3"/>
      <c r="I2" s="3"/>
      <c r="J2" s="3"/>
    </row>
    <row r="3" spans="2:15" x14ac:dyDescent="0.25">
      <c r="B3" s="1" t="s">
        <v>4</v>
      </c>
      <c r="D3" s="4">
        <v>117014</v>
      </c>
      <c r="E3" s="5"/>
      <c r="F3" s="5" t="s">
        <v>5</v>
      </c>
      <c r="G3" s="5"/>
      <c r="H3" s="5"/>
      <c r="I3" s="5"/>
      <c r="J3" s="5"/>
    </row>
    <row r="4" spans="2:15" ht="15.75" x14ac:dyDescent="0.25">
      <c r="B4" s="1" t="s">
        <v>6</v>
      </c>
      <c r="D4" s="6">
        <v>284</v>
      </c>
      <c r="E4" s="7"/>
      <c r="F4" s="5" t="s">
        <v>7</v>
      </c>
      <c r="G4" s="7"/>
      <c r="H4" s="7"/>
      <c r="I4" s="7"/>
      <c r="J4" s="7"/>
      <c r="K4" s="8"/>
      <c r="L4" s="8"/>
      <c r="M4" s="8"/>
      <c r="N4" s="8"/>
      <c r="O4" s="8"/>
    </row>
    <row r="5" spans="2:15" ht="15.75" x14ac:dyDescent="0.25">
      <c r="B5" s="1" t="s">
        <v>8</v>
      </c>
      <c r="D5" s="9">
        <v>1.0479000000000001</v>
      </c>
      <c r="E5" s="10"/>
      <c r="F5" s="10"/>
      <c r="G5" s="10"/>
      <c r="H5" s="10"/>
      <c r="I5" s="10"/>
      <c r="J5" s="10"/>
      <c r="K5" s="11"/>
      <c r="L5" s="11"/>
      <c r="M5" s="11"/>
      <c r="N5" s="11"/>
      <c r="O5" s="11"/>
    </row>
    <row r="6" spans="2:15" ht="15.75" x14ac:dyDescent="0.25">
      <c r="B6" s="1" t="s">
        <v>9</v>
      </c>
      <c r="D6" s="9">
        <v>1.042257322576859</v>
      </c>
      <c r="E6" s="10"/>
      <c r="F6" s="10"/>
      <c r="G6" s="10"/>
      <c r="H6" s="10"/>
      <c r="I6" s="10"/>
      <c r="J6" s="10"/>
      <c r="K6" s="11"/>
      <c r="L6" s="11"/>
      <c r="M6" s="11"/>
      <c r="N6" s="11"/>
      <c r="O6" s="11"/>
    </row>
    <row r="7" spans="2:15" x14ac:dyDescent="0.25">
      <c r="B7" s="5"/>
    </row>
    <row r="8" spans="2:15" x14ac:dyDescent="0.25">
      <c r="B8" s="5"/>
      <c r="D8" s="12"/>
      <c r="E8" s="12"/>
      <c r="F8" s="13" t="s">
        <v>10</v>
      </c>
      <c r="G8" s="14"/>
      <c r="H8" s="15"/>
      <c r="J8" s="13" t="s">
        <v>11</v>
      </c>
      <c r="K8" s="14"/>
      <c r="L8" s="15"/>
      <c r="N8" s="13" t="s">
        <v>12</v>
      </c>
      <c r="O8" s="15"/>
    </row>
    <row r="9" spans="2:15" ht="15" customHeight="1" x14ac:dyDescent="0.25">
      <c r="B9" s="5"/>
      <c r="D9" s="16" t="s">
        <v>13</v>
      </c>
      <c r="E9" s="17"/>
      <c r="F9" s="18" t="s">
        <v>14</v>
      </c>
      <c r="G9" s="18" t="s">
        <v>15</v>
      </c>
      <c r="H9" s="19" t="s">
        <v>16</v>
      </c>
      <c r="J9" s="18" t="s">
        <v>14</v>
      </c>
      <c r="K9" s="20" t="s">
        <v>15</v>
      </c>
      <c r="L9" s="19" t="s">
        <v>16</v>
      </c>
      <c r="N9" s="21" t="s">
        <v>17</v>
      </c>
      <c r="O9" s="22" t="s">
        <v>18</v>
      </c>
    </row>
    <row r="10" spans="2:15" x14ac:dyDescent="0.25">
      <c r="B10" s="5"/>
      <c r="D10" s="23"/>
      <c r="E10" s="17"/>
      <c r="F10" s="24" t="s">
        <v>19</v>
      </c>
      <c r="G10" s="24"/>
      <c r="H10" s="25" t="s">
        <v>19</v>
      </c>
      <c r="J10" s="24" t="s">
        <v>19</v>
      </c>
      <c r="K10" s="26"/>
      <c r="L10" s="25" t="s">
        <v>19</v>
      </c>
      <c r="N10" s="27"/>
      <c r="O10" s="28"/>
    </row>
    <row r="11" spans="2:15" x14ac:dyDescent="0.25">
      <c r="B11" s="29" t="s">
        <v>20</v>
      </c>
      <c r="C11" s="29"/>
      <c r="D11" s="30" t="s">
        <v>21</v>
      </c>
      <c r="E11" s="29"/>
      <c r="F11" s="31">
        <v>109.12</v>
      </c>
      <c r="G11" s="32">
        <v>1</v>
      </c>
      <c r="H11" s="33">
        <f>G11*F11</f>
        <v>109.12</v>
      </c>
      <c r="I11" s="34"/>
      <c r="J11" s="31">
        <v>38.83</v>
      </c>
      <c r="K11" s="35">
        <v>1</v>
      </c>
      <c r="L11" s="33">
        <f>K11*J11</f>
        <v>38.83</v>
      </c>
      <c r="M11" s="34"/>
      <c r="N11" s="36">
        <f>L11-H11</f>
        <v>-70.290000000000006</v>
      </c>
      <c r="O11" s="37">
        <f>IF((H11)=0,"",(N11/H11))</f>
        <v>-0.64415322580645162</v>
      </c>
    </row>
    <row r="12" spans="2:15" x14ac:dyDescent="0.25">
      <c r="B12" s="29" t="s">
        <v>22</v>
      </c>
      <c r="C12" s="29"/>
      <c r="D12" s="30" t="s">
        <v>7</v>
      </c>
      <c r="E12" s="29"/>
      <c r="F12" s="31">
        <v>3.5670999999999999</v>
      </c>
      <c r="G12" s="32">
        <f>D4</f>
        <v>284</v>
      </c>
      <c r="H12" s="33">
        <f t="shared" ref="H12" si="0">G12*F12</f>
        <v>1013.0563999999999</v>
      </c>
      <c r="I12" s="34"/>
      <c r="J12" s="38">
        <v>5.6765999999999996</v>
      </c>
      <c r="K12" s="32">
        <f>D4</f>
        <v>284</v>
      </c>
      <c r="L12" s="33">
        <f t="shared" ref="L12" si="1">K12*J12</f>
        <v>1612.1543999999999</v>
      </c>
      <c r="M12" s="34"/>
      <c r="N12" s="36">
        <f t="shared" ref="N12:N33" si="2">L12-H12</f>
        <v>599.09799999999996</v>
      </c>
      <c r="O12" s="37">
        <f t="shared" ref="O12:O23" si="3">IF((H12)=0,"",(N12/H12))</f>
        <v>0.59137674861932665</v>
      </c>
    </row>
    <row r="13" spans="2:15" x14ac:dyDescent="0.25">
      <c r="B13" s="39" t="s">
        <v>23</v>
      </c>
      <c r="C13" s="40"/>
      <c r="D13" s="41"/>
      <c r="E13" s="40"/>
      <c r="F13" s="42"/>
      <c r="G13" s="43"/>
      <c r="H13" s="44">
        <f>SUM(H11:H12)</f>
        <v>1122.1763999999998</v>
      </c>
      <c r="I13" s="45"/>
      <c r="J13" s="46"/>
      <c r="K13" s="47"/>
      <c r="L13" s="44">
        <f>SUM(L11:L12)</f>
        <v>1650.9843999999998</v>
      </c>
      <c r="M13" s="45"/>
      <c r="N13" s="48">
        <f t="shared" si="2"/>
        <v>528.80799999999999</v>
      </c>
      <c r="O13" s="49">
        <f t="shared" si="3"/>
        <v>0.47123429079421031</v>
      </c>
    </row>
    <row r="14" spans="2:15" ht="39" customHeight="1" x14ac:dyDescent="0.25">
      <c r="B14" s="50" t="s">
        <v>24</v>
      </c>
      <c r="C14" s="29"/>
      <c r="D14" s="30" t="s">
        <v>5</v>
      </c>
      <c r="E14" s="29"/>
      <c r="F14" s="51">
        <v>1E-4</v>
      </c>
      <c r="G14" s="32">
        <f>D3</f>
        <v>117014</v>
      </c>
      <c r="H14" s="33">
        <f t="shared" ref="H14:H18" si="4">G14*F14</f>
        <v>11.701400000000001</v>
      </c>
      <c r="I14" s="34"/>
      <c r="J14" s="38">
        <f>F14</f>
        <v>1E-4</v>
      </c>
      <c r="K14" s="32">
        <f>G14</f>
        <v>117014</v>
      </c>
      <c r="L14" s="33">
        <f t="shared" ref="L14:L24" si="5">K14*J14</f>
        <v>11.701400000000001</v>
      </c>
      <c r="M14" s="34"/>
      <c r="N14" s="36">
        <f t="shared" si="2"/>
        <v>0</v>
      </c>
      <c r="O14" s="37">
        <f t="shared" si="3"/>
        <v>0</v>
      </c>
    </row>
    <row r="15" spans="2:15" ht="40.5" customHeight="1" x14ac:dyDescent="0.25">
      <c r="B15" s="50" t="s">
        <v>25</v>
      </c>
      <c r="C15" s="29"/>
      <c r="D15" s="30" t="s">
        <v>26</v>
      </c>
      <c r="E15" s="29"/>
      <c r="F15" s="51">
        <f>0.0384+0.4366</f>
        <v>0.47499999999999998</v>
      </c>
      <c r="G15" s="32">
        <f>D4</f>
        <v>284</v>
      </c>
      <c r="H15" s="33">
        <f t="shared" si="4"/>
        <v>134.9</v>
      </c>
      <c r="I15" s="34"/>
      <c r="J15" s="38">
        <v>0.47499999999999998</v>
      </c>
      <c r="K15" s="32">
        <f t="shared" ref="K15" si="6">G15</f>
        <v>284</v>
      </c>
      <c r="L15" s="33">
        <f t="shared" si="5"/>
        <v>134.9</v>
      </c>
      <c r="M15" s="34"/>
      <c r="N15" s="36">
        <f t="shared" si="2"/>
        <v>0</v>
      </c>
      <c r="O15" s="37">
        <f t="shared" si="3"/>
        <v>0</v>
      </c>
    </row>
    <row r="16" spans="2:15" ht="36" customHeight="1" x14ac:dyDescent="0.25">
      <c r="B16" s="50" t="s">
        <v>27</v>
      </c>
      <c r="C16" s="29"/>
      <c r="D16" s="52" t="s">
        <v>21</v>
      </c>
      <c r="E16" s="29"/>
      <c r="F16" s="51">
        <v>0.91</v>
      </c>
      <c r="G16" s="32">
        <v>1</v>
      </c>
      <c r="H16" s="33">
        <f t="shared" si="4"/>
        <v>0.91</v>
      </c>
      <c r="I16" s="34"/>
      <c r="J16" s="38">
        <f>F16</f>
        <v>0.91</v>
      </c>
      <c r="K16" s="32">
        <f>G16</f>
        <v>1</v>
      </c>
      <c r="L16" s="33">
        <f t="shared" si="5"/>
        <v>0.91</v>
      </c>
      <c r="M16" s="34"/>
      <c r="N16" s="36">
        <f t="shared" si="2"/>
        <v>0</v>
      </c>
      <c r="O16" s="37">
        <f t="shared" si="3"/>
        <v>0</v>
      </c>
    </row>
    <row r="17" spans="2:15" ht="30.75" customHeight="1" x14ac:dyDescent="0.25">
      <c r="B17" s="50" t="s">
        <v>27</v>
      </c>
      <c r="C17" s="29"/>
      <c r="D17" s="52" t="s">
        <v>7</v>
      </c>
      <c r="E17" s="29"/>
      <c r="F17" s="51">
        <v>2.98E-2</v>
      </c>
      <c r="G17" s="32">
        <f>G15</f>
        <v>284</v>
      </c>
      <c r="H17" s="33">
        <f t="shared" si="4"/>
        <v>8.4632000000000005</v>
      </c>
      <c r="I17" s="34"/>
      <c r="J17" s="38">
        <f>F17</f>
        <v>2.98E-2</v>
      </c>
      <c r="K17" s="32">
        <f>G17</f>
        <v>284</v>
      </c>
      <c r="L17" s="33">
        <f t="shared" si="5"/>
        <v>8.4632000000000005</v>
      </c>
      <c r="M17" s="34"/>
      <c r="N17" s="36">
        <f t="shared" si="2"/>
        <v>0</v>
      </c>
      <c r="O17" s="37">
        <f t="shared" si="3"/>
        <v>0</v>
      </c>
    </row>
    <row r="18" spans="2:15" ht="40.5" customHeight="1" x14ac:dyDescent="0.25">
      <c r="B18" s="50" t="s">
        <v>28</v>
      </c>
      <c r="C18" s="29"/>
      <c r="D18" s="30" t="s">
        <v>26</v>
      </c>
      <c r="E18" s="29"/>
      <c r="F18" s="51"/>
      <c r="G18" s="32"/>
      <c r="H18" s="33">
        <f t="shared" si="4"/>
        <v>0</v>
      </c>
      <c r="I18" s="34"/>
      <c r="J18" s="38">
        <f>0.3418-0.6897</f>
        <v>-0.34789999999999999</v>
      </c>
      <c r="K18" s="32">
        <f>K15</f>
        <v>284</v>
      </c>
      <c r="L18" s="33">
        <f t="shared" si="5"/>
        <v>-98.803600000000003</v>
      </c>
      <c r="M18" s="34"/>
      <c r="N18" s="36">
        <f t="shared" si="2"/>
        <v>-98.803600000000003</v>
      </c>
      <c r="O18" s="37" t="str">
        <f t="shared" si="3"/>
        <v/>
      </c>
    </row>
    <row r="19" spans="2:15" ht="27.75" customHeight="1" x14ac:dyDescent="0.25">
      <c r="B19" s="50" t="s">
        <v>29</v>
      </c>
      <c r="C19" s="29"/>
      <c r="D19" s="52" t="s">
        <v>7</v>
      </c>
      <c r="E19" s="29"/>
      <c r="F19" s="51"/>
      <c r="G19" s="32"/>
      <c r="H19" s="33"/>
      <c r="I19" s="34"/>
      <c r="J19" s="38">
        <v>-4.9200000000000001E-2</v>
      </c>
      <c r="K19" s="32">
        <f>K15</f>
        <v>284</v>
      </c>
      <c r="L19" s="33">
        <f t="shared" si="5"/>
        <v>-13.972799999999999</v>
      </c>
      <c r="M19" s="34"/>
      <c r="N19" s="36">
        <f t="shared" si="2"/>
        <v>-13.972799999999999</v>
      </c>
      <c r="O19" s="37" t="str">
        <f t="shared" si="3"/>
        <v/>
      </c>
    </row>
    <row r="20" spans="2:15" ht="25.5" customHeight="1" x14ac:dyDescent="0.25">
      <c r="B20" s="50" t="s">
        <v>30</v>
      </c>
      <c r="C20" s="29"/>
      <c r="D20" s="52" t="s">
        <v>7</v>
      </c>
      <c r="E20" s="29"/>
      <c r="F20" s="51"/>
      <c r="G20" s="32"/>
      <c r="H20" s="33"/>
      <c r="I20" s="34"/>
      <c r="J20" s="38">
        <v>0.1552</v>
      </c>
      <c r="K20" s="32">
        <f t="shared" ref="K20:K21" si="7">K19</f>
        <v>284</v>
      </c>
      <c r="L20" s="33">
        <f t="shared" si="5"/>
        <v>44.076799999999999</v>
      </c>
      <c r="M20" s="34"/>
      <c r="N20" s="36">
        <f t="shared" si="2"/>
        <v>44.076799999999999</v>
      </c>
      <c r="O20" s="37" t="str">
        <f t="shared" si="3"/>
        <v/>
      </c>
    </row>
    <row r="21" spans="2:15" ht="24.75" customHeight="1" x14ac:dyDescent="0.25">
      <c r="B21" s="50" t="s">
        <v>31</v>
      </c>
      <c r="C21" s="29"/>
      <c r="D21" s="52" t="s">
        <v>7</v>
      </c>
      <c r="E21" s="29"/>
      <c r="F21" s="51"/>
      <c r="G21" s="32"/>
      <c r="H21" s="33"/>
      <c r="I21" s="34"/>
      <c r="J21" s="38">
        <v>0.12470000000000001</v>
      </c>
      <c r="K21" s="32">
        <f t="shared" si="7"/>
        <v>284</v>
      </c>
      <c r="L21" s="33">
        <f t="shared" si="5"/>
        <v>35.4148</v>
      </c>
      <c r="M21" s="34"/>
      <c r="N21" s="36">
        <f t="shared" si="2"/>
        <v>35.4148</v>
      </c>
      <c r="O21" s="37" t="str">
        <f t="shared" si="3"/>
        <v/>
      </c>
    </row>
    <row r="22" spans="2:15" x14ac:dyDescent="0.25">
      <c r="B22" s="53" t="s">
        <v>32</v>
      </c>
      <c r="C22" s="29"/>
      <c r="D22" s="30" t="s">
        <v>33</v>
      </c>
      <c r="E22" s="29"/>
      <c r="F22" s="51">
        <v>0.16120000000000001</v>
      </c>
      <c r="G22" s="32">
        <f>D4</f>
        <v>284</v>
      </c>
      <c r="H22" s="33">
        <f t="shared" ref="H22:H24" si="8">G22*F22</f>
        <v>45.780799999999999</v>
      </c>
      <c r="I22" s="34"/>
      <c r="J22" s="38">
        <v>0.47799999999999998</v>
      </c>
      <c r="K22" s="32">
        <f t="shared" ref="K22" si="9">G22</f>
        <v>284</v>
      </c>
      <c r="L22" s="33">
        <f t="shared" si="5"/>
        <v>135.75199999999998</v>
      </c>
      <c r="M22" s="34"/>
      <c r="N22" s="36">
        <f t="shared" si="2"/>
        <v>89.971199999999982</v>
      </c>
      <c r="O22" s="37">
        <f t="shared" si="3"/>
        <v>1.9652605459057069</v>
      </c>
    </row>
    <row r="23" spans="2:15" x14ac:dyDescent="0.25">
      <c r="B23" s="53" t="s">
        <v>34</v>
      </c>
      <c r="C23" s="29"/>
      <c r="D23" s="30" t="s">
        <v>5</v>
      </c>
      <c r="E23" s="29"/>
      <c r="F23" s="54">
        <v>0.12703</v>
      </c>
      <c r="G23" s="55">
        <f>D3*D5-D3</f>
        <v>5604.9706000000006</v>
      </c>
      <c r="H23" s="33">
        <f t="shared" si="8"/>
        <v>711.99941531800005</v>
      </c>
      <c r="I23" s="34"/>
      <c r="J23" s="38">
        <f>F23</f>
        <v>0.12703</v>
      </c>
      <c r="K23" s="55">
        <f>D3*D6-D3</f>
        <v>4944.6983440085751</v>
      </c>
      <c r="L23" s="33">
        <f t="shared" si="5"/>
        <v>628.12503063940926</v>
      </c>
      <c r="M23" s="34"/>
      <c r="N23" s="36">
        <f t="shared" si="2"/>
        <v>-83.874384678590786</v>
      </c>
      <c r="O23" s="37">
        <f t="shared" si="3"/>
        <v>-0.11780119881296532</v>
      </c>
    </row>
    <row r="24" spans="2:15" x14ac:dyDescent="0.25">
      <c r="B24" s="53" t="s">
        <v>35</v>
      </c>
      <c r="C24" s="29"/>
      <c r="D24" s="30"/>
      <c r="E24" s="29"/>
      <c r="F24" s="54">
        <v>0</v>
      </c>
      <c r="G24" s="32">
        <v>1</v>
      </c>
      <c r="H24" s="33">
        <f t="shared" si="8"/>
        <v>0</v>
      </c>
      <c r="I24" s="34"/>
      <c r="J24" s="54">
        <v>0</v>
      </c>
      <c r="K24" s="32">
        <v>1</v>
      </c>
      <c r="L24" s="33">
        <f t="shared" si="5"/>
        <v>0</v>
      </c>
      <c r="M24" s="34"/>
      <c r="N24" s="36">
        <f t="shared" si="2"/>
        <v>0</v>
      </c>
      <c r="O24" s="37"/>
    </row>
    <row r="25" spans="2:15" ht="34.5" customHeight="1" x14ac:dyDescent="0.25">
      <c r="B25" s="56" t="s">
        <v>36</v>
      </c>
      <c r="C25" s="57"/>
      <c r="D25" s="57"/>
      <c r="E25" s="57"/>
      <c r="F25" s="58"/>
      <c r="G25" s="59"/>
      <c r="H25" s="60">
        <f>SUM(H13:H23)</f>
        <v>2035.9312153179999</v>
      </c>
      <c r="I25" s="45"/>
      <c r="J25" s="59"/>
      <c r="K25" s="61"/>
      <c r="L25" s="60">
        <f>SUM(L13:L23)</f>
        <v>2537.5512306394094</v>
      </c>
      <c r="M25" s="45"/>
      <c r="N25" s="48">
        <f t="shared" si="2"/>
        <v>501.62001532140948</v>
      </c>
      <c r="O25" s="49">
        <f t="shared" ref="O25:O33" si="10">IF((H25)=0,"",(N25/H25))</f>
        <v>0.24638357698300703</v>
      </c>
    </row>
    <row r="26" spans="2:15" x14ac:dyDescent="0.25">
      <c r="B26" s="34" t="s">
        <v>37</v>
      </c>
      <c r="C26" s="34"/>
      <c r="D26" s="30" t="s">
        <v>33</v>
      </c>
      <c r="E26" s="34"/>
      <c r="F26" s="38">
        <v>2.7627999999999999</v>
      </c>
      <c r="G26" s="62">
        <f>D4</f>
        <v>284</v>
      </c>
      <c r="H26" s="33">
        <f>G26*F26</f>
        <v>784.63519999999994</v>
      </c>
      <c r="I26" s="34"/>
      <c r="J26" s="38">
        <v>2.9114</v>
      </c>
      <c r="K26" s="63">
        <f>G26</f>
        <v>284</v>
      </c>
      <c r="L26" s="33">
        <f>K26*J26</f>
        <v>826.83759999999995</v>
      </c>
      <c r="M26" s="34"/>
      <c r="N26" s="36">
        <f t="shared" si="2"/>
        <v>42.202400000000011</v>
      </c>
      <c r="O26" s="37">
        <f t="shared" si="10"/>
        <v>5.3786014188504434E-2</v>
      </c>
    </row>
    <row r="27" spans="2:15" ht="40.5" customHeight="1" x14ac:dyDescent="0.25">
      <c r="B27" s="64" t="s">
        <v>38</v>
      </c>
      <c r="C27" s="34"/>
      <c r="D27" s="30" t="s">
        <v>33</v>
      </c>
      <c r="E27" s="34"/>
      <c r="F27" s="38">
        <v>1.9004000000000001</v>
      </c>
      <c r="G27" s="62">
        <f>D4</f>
        <v>284</v>
      </c>
      <c r="H27" s="33">
        <f>G27*F27</f>
        <v>539.71360000000004</v>
      </c>
      <c r="I27" s="34"/>
      <c r="J27" s="38">
        <v>1.7843</v>
      </c>
      <c r="K27" s="63">
        <f>G27</f>
        <v>284</v>
      </c>
      <c r="L27" s="33">
        <f>K27*J27</f>
        <v>506.74119999999999</v>
      </c>
      <c r="M27" s="34"/>
      <c r="N27" s="36">
        <f t="shared" si="2"/>
        <v>-32.97240000000005</v>
      </c>
      <c r="O27" s="37">
        <f t="shared" si="10"/>
        <v>-6.1092401599663317E-2</v>
      </c>
    </row>
    <row r="28" spans="2:15" ht="33.75" customHeight="1" x14ac:dyDescent="0.25">
      <c r="B28" s="56" t="s">
        <v>39</v>
      </c>
      <c r="C28" s="40"/>
      <c r="D28" s="40"/>
      <c r="E28" s="40"/>
      <c r="F28" s="65"/>
      <c r="G28" s="59"/>
      <c r="H28" s="60">
        <f>SUM(H25:H27)</f>
        <v>3360.2800153179996</v>
      </c>
      <c r="I28" s="66"/>
      <c r="J28" s="67"/>
      <c r="K28" s="68"/>
      <c r="L28" s="60">
        <f>SUM(L25:L27)</f>
        <v>3871.1300306394091</v>
      </c>
      <c r="M28" s="66"/>
      <c r="N28" s="48">
        <f t="shared" si="2"/>
        <v>510.8500153214095</v>
      </c>
      <c r="O28" s="49">
        <f t="shared" si="10"/>
        <v>0.15202602550759903</v>
      </c>
    </row>
    <row r="29" spans="2:15" ht="22.5" customHeight="1" x14ac:dyDescent="0.25">
      <c r="B29" s="69" t="s">
        <v>40</v>
      </c>
      <c r="C29" s="29"/>
      <c r="D29" s="30" t="s">
        <v>5</v>
      </c>
      <c r="E29" s="29"/>
      <c r="F29" s="70">
        <v>3.3999999999999998E-3</v>
      </c>
      <c r="G29" s="55">
        <f>G14+G23</f>
        <v>122618.9706</v>
      </c>
      <c r="H29" s="71">
        <f t="shared" ref="H29:H33" si="11">G29*F29</f>
        <v>416.90450003999996</v>
      </c>
      <c r="I29" s="34"/>
      <c r="J29" s="72">
        <f>F29</f>
        <v>3.3999999999999998E-3</v>
      </c>
      <c r="K29" s="73">
        <f>K14+K23</f>
        <v>121958.69834400858</v>
      </c>
      <c r="L29" s="71">
        <f t="shared" ref="L29:L33" si="12">K29*J29</f>
        <v>414.65957436962913</v>
      </c>
      <c r="M29" s="34"/>
      <c r="N29" s="36">
        <f t="shared" si="2"/>
        <v>-2.2449256703708329</v>
      </c>
      <c r="O29" s="74">
        <f t="shared" si="10"/>
        <v>-5.3847479942179637E-3</v>
      </c>
    </row>
    <row r="30" spans="2:15" ht="20.25" customHeight="1" x14ac:dyDescent="0.25">
      <c r="B30" s="69" t="s">
        <v>41</v>
      </c>
      <c r="C30" s="29"/>
      <c r="D30" s="30" t="s">
        <v>5</v>
      </c>
      <c r="E30" s="29"/>
      <c r="F30" s="70">
        <v>5.0000000000000001E-4</v>
      </c>
      <c r="G30" s="55">
        <f>G29</f>
        <v>122618.9706</v>
      </c>
      <c r="H30" s="71">
        <f t="shared" si="11"/>
        <v>61.309485299999999</v>
      </c>
      <c r="I30" s="34"/>
      <c r="J30" s="72">
        <f>F30</f>
        <v>5.0000000000000001E-4</v>
      </c>
      <c r="K30" s="73">
        <f>K29</f>
        <v>121958.69834400858</v>
      </c>
      <c r="L30" s="71">
        <f t="shared" si="12"/>
        <v>60.979349172004291</v>
      </c>
      <c r="M30" s="34"/>
      <c r="N30" s="36">
        <f t="shared" si="2"/>
        <v>-0.3301361279957078</v>
      </c>
      <c r="O30" s="74">
        <f t="shared" si="10"/>
        <v>-5.384747994217916E-3</v>
      </c>
    </row>
    <row r="31" spans="2:15" x14ac:dyDescent="0.25">
      <c r="B31" s="29" t="s">
        <v>42</v>
      </c>
      <c r="C31" s="29"/>
      <c r="D31" s="30"/>
      <c r="E31" s="29"/>
      <c r="F31" s="70">
        <v>0.25</v>
      </c>
      <c r="G31" s="32">
        <v>1</v>
      </c>
      <c r="H31" s="71">
        <f t="shared" si="11"/>
        <v>0.25</v>
      </c>
      <c r="I31" s="34"/>
      <c r="J31" s="72">
        <f t="shared" ref="J31" si="13">F31</f>
        <v>0.25</v>
      </c>
      <c r="K31" s="35">
        <v>1</v>
      </c>
      <c r="L31" s="71">
        <f t="shared" si="12"/>
        <v>0.25</v>
      </c>
      <c r="M31" s="34"/>
      <c r="N31" s="36">
        <f t="shared" si="2"/>
        <v>0</v>
      </c>
      <c r="O31" s="74">
        <f t="shared" si="10"/>
        <v>0</v>
      </c>
    </row>
    <row r="32" spans="2:15" x14ac:dyDescent="0.25">
      <c r="B32" s="53" t="s">
        <v>43</v>
      </c>
      <c r="C32" s="29"/>
      <c r="D32" s="30" t="s">
        <v>5</v>
      </c>
      <c r="E32" s="29"/>
      <c r="F32" s="75">
        <f>F23</f>
        <v>0.12703</v>
      </c>
      <c r="G32" s="76">
        <f>G14</f>
        <v>117014</v>
      </c>
      <c r="H32" s="71">
        <f t="shared" si="11"/>
        <v>14864.288420000001</v>
      </c>
      <c r="I32" s="34"/>
      <c r="J32" s="70">
        <f>F32</f>
        <v>0.12703</v>
      </c>
      <c r="K32" s="76">
        <f>K14</f>
        <v>117014</v>
      </c>
      <c r="L32" s="71">
        <f t="shared" si="12"/>
        <v>14864.288420000001</v>
      </c>
      <c r="M32" s="34"/>
      <c r="N32" s="36">
        <f t="shared" si="2"/>
        <v>0</v>
      </c>
      <c r="O32" s="74">
        <f t="shared" si="10"/>
        <v>0</v>
      </c>
    </row>
    <row r="33" spans="2:16" ht="15.75" thickBot="1" x14ac:dyDescent="0.3">
      <c r="B33" s="5" t="s">
        <v>44</v>
      </c>
      <c r="C33" s="29"/>
      <c r="D33" s="30" t="s">
        <v>5</v>
      </c>
      <c r="E33" s="29"/>
      <c r="F33" s="75">
        <v>0</v>
      </c>
      <c r="G33" s="76">
        <v>0</v>
      </c>
      <c r="H33" s="71">
        <f t="shared" si="11"/>
        <v>0</v>
      </c>
      <c r="I33" s="34"/>
      <c r="J33" s="70">
        <v>0</v>
      </c>
      <c r="K33" s="76">
        <v>0</v>
      </c>
      <c r="L33" s="71">
        <f t="shared" si="12"/>
        <v>0</v>
      </c>
      <c r="M33" s="34"/>
      <c r="N33" s="36">
        <f t="shared" si="2"/>
        <v>0</v>
      </c>
      <c r="O33" s="74" t="str">
        <f t="shared" si="10"/>
        <v/>
      </c>
    </row>
    <row r="34" spans="2:16" ht="15.75" thickBot="1" x14ac:dyDescent="0.3">
      <c r="B34" s="77"/>
      <c r="C34" s="78"/>
      <c r="D34" s="79" t="s">
        <v>5</v>
      </c>
      <c r="E34" s="78"/>
      <c r="F34" s="80">
        <v>0</v>
      </c>
      <c r="G34" s="81">
        <v>0</v>
      </c>
      <c r="H34" s="82"/>
      <c r="I34" s="83"/>
      <c r="J34" s="80">
        <v>0</v>
      </c>
      <c r="K34" s="84">
        <v>0</v>
      </c>
      <c r="L34" s="82"/>
      <c r="M34" s="83"/>
      <c r="N34" s="85"/>
      <c r="O34" s="86"/>
    </row>
    <row r="35" spans="2:16" x14ac:dyDescent="0.25">
      <c r="B35" s="87" t="s">
        <v>45</v>
      </c>
      <c r="C35" s="29"/>
      <c r="D35" s="29"/>
      <c r="E35" s="29"/>
      <c r="F35" s="88">
        <v>0</v>
      </c>
      <c r="G35" s="34"/>
      <c r="H35" s="89">
        <f>SUM(H29:H33,H28)</f>
        <v>18703.032420658001</v>
      </c>
      <c r="I35" s="90"/>
      <c r="J35" s="91"/>
      <c r="K35" s="90"/>
      <c r="L35" s="89">
        <f>SUM(L29:L33,L28)</f>
        <v>19211.307374181044</v>
      </c>
      <c r="M35" s="92"/>
      <c r="N35" s="93">
        <f>L35-H35</f>
        <v>508.27495352304322</v>
      </c>
      <c r="O35" s="94">
        <f>IF((H35)=0,"",(N35/H35))</f>
        <v>2.7176071884559207E-2</v>
      </c>
    </row>
    <row r="36" spans="2:16" x14ac:dyDescent="0.25">
      <c r="B36" s="95" t="s">
        <v>46</v>
      </c>
      <c r="C36" s="29"/>
      <c r="D36" s="29"/>
      <c r="E36" s="29"/>
      <c r="F36" s="96">
        <v>0.13</v>
      </c>
      <c r="G36" s="34"/>
      <c r="H36" s="97">
        <f>H35*F36</f>
        <v>2431.3942146855402</v>
      </c>
      <c r="I36" s="98"/>
      <c r="J36" s="99">
        <v>0.13</v>
      </c>
      <c r="K36" s="98"/>
      <c r="L36" s="100">
        <f>L35*J36</f>
        <v>2497.4699586435358</v>
      </c>
      <c r="M36" s="7"/>
      <c r="N36" s="101">
        <f t="shared" ref="N36:N38" si="14">L36-H36</f>
        <v>66.075743957995655</v>
      </c>
      <c r="O36" s="74">
        <f t="shared" ref="O36:O38" si="15">IF((H36)=0,"",(N36/H36))</f>
        <v>2.7176071884559221E-2</v>
      </c>
    </row>
    <row r="37" spans="2:16" ht="15.75" customHeight="1" thickBot="1" x14ac:dyDescent="0.3">
      <c r="B37" s="102" t="s">
        <v>47</v>
      </c>
      <c r="C37" s="102"/>
      <c r="D37" s="102"/>
      <c r="E37" s="103"/>
      <c r="F37" s="104"/>
      <c r="G37" s="105"/>
      <c r="H37" s="106">
        <f>H35+H36</f>
        <v>21134.426635343541</v>
      </c>
      <c r="I37" s="107"/>
      <c r="J37" s="107"/>
      <c r="K37" s="107"/>
      <c r="L37" s="106">
        <f>L35+L36</f>
        <v>21708.777332824578</v>
      </c>
      <c r="M37" s="108"/>
      <c r="N37" s="109">
        <f t="shared" si="14"/>
        <v>574.35069748103706</v>
      </c>
      <c r="O37" s="110">
        <f t="shared" si="15"/>
        <v>2.7176071884559123E-2</v>
      </c>
    </row>
    <row r="38" spans="2:16" ht="15.75" thickBot="1" x14ac:dyDescent="0.3">
      <c r="B38" s="111"/>
      <c r="C38" s="112"/>
      <c r="D38" s="113"/>
      <c r="E38" s="112"/>
      <c r="F38" s="80"/>
      <c r="G38" s="114"/>
      <c r="H38" s="82"/>
      <c r="I38" s="115"/>
      <c r="J38" s="80"/>
      <c r="K38" s="116"/>
      <c r="L38" s="82"/>
      <c r="M38" s="115"/>
      <c r="N38" s="117"/>
      <c r="O38" s="86"/>
      <c r="P38" s="118"/>
    </row>
  </sheetData>
  <mergeCells count="9">
    <mergeCell ref="B37:D37"/>
    <mergeCell ref="D1:J1"/>
    <mergeCell ref="D2:J2"/>
    <mergeCell ref="F8:H8"/>
    <mergeCell ref="J8:L8"/>
    <mergeCell ref="N8:O8"/>
    <mergeCell ref="D9:D10"/>
    <mergeCell ref="N9:N10"/>
    <mergeCell ref="O9:O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Niagara Peninsula Energy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NPEI</dc:creator>
  <cp:lastModifiedBy>NPEI</cp:lastModifiedBy>
  <dcterms:created xsi:type="dcterms:W3CDTF">2020-11-19T20:54:46Z</dcterms:created>
  <dcterms:modified xsi:type="dcterms:W3CDTF">2020-11-19T21:00:32Z</dcterms:modified>
</cp:coreProperties>
</file>