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/>
  <mc:AlternateContent xmlns:mc="http://schemas.openxmlformats.org/markup-compatibility/2006">
    <mc:Choice Requires="x15">
      <x15ac:absPath xmlns:x15ac="http://schemas.microsoft.com/office/spreadsheetml/2010/11/ac" url="V:\ACTIVE APPLICATIONS\2020 UTR Foregone Revenue\2021 UTR (Recovery)\File Submitted to OEB\"/>
    </mc:Choice>
  </mc:AlternateContent>
  <xr:revisionPtr revIDLastSave="0" documentId="13_ncr:1_{DC0DA36D-9CBD-45AA-A0C4-A81DE6B3DB8C}" xr6:coauthVersionLast="36" xr6:coauthVersionMax="36" xr10:uidLastSave="{00000000-0000-0000-0000-000000000000}"/>
  <bookViews>
    <workbookView xWindow="0" yWindow="0" windowWidth="21570" windowHeight="8070" tabRatio="601" xr2:uid="{00000000-000D-0000-FFFF-FFFF00000000}"/>
  </bookViews>
  <sheets>
    <sheet name="CNPI Foregone Revenue" sheetId="1" r:id="rId1"/>
    <sheet name="Interest Schedule" sheetId="2" r:id="rId2"/>
    <sheet name="Rev Req Summary" sheetId="3" r:id="rId3"/>
  </sheets>
  <definedNames>
    <definedName name="_xlnm.Print_Titles" localSheetId="1">'Interest Schedule'!$A:$A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2" l="1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N34" i="2"/>
  <c r="O20" i="2" l="1"/>
  <c r="P20" i="2"/>
  <c r="Q20" i="2"/>
  <c r="R20" i="2"/>
  <c r="S20" i="2"/>
  <c r="T20" i="2"/>
  <c r="U20" i="2"/>
  <c r="V20" i="2"/>
  <c r="W20" i="2"/>
  <c r="X20" i="2"/>
  <c r="Y20" i="2"/>
  <c r="N20" i="2"/>
  <c r="O9" i="2"/>
  <c r="P9" i="2"/>
  <c r="Q9" i="2"/>
  <c r="R9" i="2"/>
  <c r="S9" i="2"/>
  <c r="T9" i="2"/>
  <c r="U9" i="2"/>
  <c r="V9" i="2"/>
  <c r="W9" i="2"/>
  <c r="X9" i="2"/>
  <c r="Y9" i="2"/>
  <c r="N9" i="2"/>
  <c r="C5" i="3" l="1"/>
  <c r="C4" i="3"/>
  <c r="AK37" i="2"/>
  <c r="C33" i="2"/>
  <c r="D33" i="2"/>
  <c r="E33" i="2"/>
  <c r="F33" i="2"/>
  <c r="G33" i="2"/>
  <c r="H33" i="2"/>
  <c r="I33" i="2"/>
  <c r="J33" i="2"/>
  <c r="K33" i="2"/>
  <c r="L33" i="2"/>
  <c r="M33" i="2"/>
  <c r="B33" i="2"/>
  <c r="B35" i="2" s="1"/>
  <c r="C32" i="2" s="1"/>
  <c r="B44" i="2"/>
  <c r="C44" i="2" l="1"/>
  <c r="C35" i="2"/>
  <c r="D32" i="2" s="1"/>
  <c r="B46" i="2"/>
  <c r="C43" i="2" s="1"/>
  <c r="C46" i="2" l="1"/>
  <c r="D43" i="2" s="1"/>
  <c r="D44" i="2"/>
  <c r="D35" i="2"/>
  <c r="E32" i="2" s="1"/>
  <c r="D46" i="2" l="1"/>
  <c r="E43" i="2" s="1"/>
  <c r="E46" i="2" s="1"/>
  <c r="F43" i="2" s="1"/>
  <c r="E35" i="2"/>
  <c r="F32" i="2" s="1"/>
  <c r="E44" i="2"/>
  <c r="F44" i="2" l="1"/>
  <c r="F46" i="2" s="1"/>
  <c r="G43" i="2" s="1"/>
  <c r="F35" i="2"/>
  <c r="G32" i="2" s="1"/>
  <c r="G44" i="2" l="1"/>
  <c r="G46" i="2" s="1"/>
  <c r="H43" i="2" s="1"/>
  <c r="G35" i="2"/>
  <c r="H32" i="2" s="1"/>
  <c r="H35" i="2" l="1"/>
  <c r="I32" i="2" s="1"/>
  <c r="H44" i="2"/>
  <c r="H46" i="2" s="1"/>
  <c r="I43" i="2" s="1"/>
  <c r="I35" i="2" l="1"/>
  <c r="J32" i="2" s="1"/>
  <c r="I44" i="2"/>
  <c r="I46" i="2" s="1"/>
  <c r="J43" i="2" s="1"/>
  <c r="J44" i="2" l="1"/>
  <c r="J46" i="2" s="1"/>
  <c r="K43" i="2" s="1"/>
  <c r="J35" i="2"/>
  <c r="K32" i="2" s="1"/>
  <c r="K44" i="2" l="1"/>
  <c r="K46" i="2" s="1"/>
  <c r="L43" i="2" s="1"/>
  <c r="K35" i="2"/>
  <c r="L32" i="2" s="1"/>
  <c r="L44" i="2" l="1"/>
  <c r="L46" i="2" s="1"/>
  <c r="M43" i="2" s="1"/>
  <c r="L35" i="2"/>
  <c r="M32" i="2" s="1"/>
  <c r="M35" i="2" l="1"/>
  <c r="N32" i="2" s="1"/>
  <c r="M44" i="2"/>
  <c r="M46" i="2" s="1"/>
  <c r="N43" i="2" s="1"/>
  <c r="N44" i="2" l="1"/>
  <c r="B19" i="2" l="1"/>
  <c r="B21" i="2" s="1"/>
  <c r="C18" i="2" s="1"/>
  <c r="M8" i="2"/>
  <c r="L8" i="2"/>
  <c r="K8" i="2"/>
  <c r="J8" i="2"/>
  <c r="I8" i="2"/>
  <c r="H8" i="2"/>
  <c r="G8" i="2"/>
  <c r="F8" i="2"/>
  <c r="E8" i="2"/>
  <c r="D8" i="2"/>
  <c r="C8" i="2"/>
  <c r="B8" i="2"/>
  <c r="B10" i="2" l="1"/>
  <c r="C7" i="2" s="1"/>
  <c r="Y12" i="2"/>
  <c r="C31" i="1"/>
  <c r="D31" i="1"/>
  <c r="E31" i="1"/>
  <c r="F31" i="1"/>
  <c r="G31" i="1"/>
  <c r="H31" i="1"/>
  <c r="I31" i="1"/>
  <c r="J31" i="1"/>
  <c r="K31" i="1"/>
  <c r="L31" i="1"/>
  <c r="M31" i="1"/>
  <c r="C32" i="1"/>
  <c r="D32" i="1"/>
  <c r="E32" i="1"/>
  <c r="F32" i="1"/>
  <c r="G32" i="1"/>
  <c r="H32" i="1"/>
  <c r="I32" i="1"/>
  <c r="J32" i="1"/>
  <c r="K32" i="1"/>
  <c r="L32" i="1"/>
  <c r="M32" i="1"/>
  <c r="C33" i="1"/>
  <c r="D33" i="1"/>
  <c r="E33" i="1"/>
  <c r="F33" i="1"/>
  <c r="G33" i="1"/>
  <c r="H33" i="1"/>
  <c r="I33" i="1"/>
  <c r="J33" i="1"/>
  <c r="K33" i="1"/>
  <c r="L33" i="1"/>
  <c r="M33" i="1"/>
  <c r="B33" i="1"/>
  <c r="B32" i="1"/>
  <c r="B31" i="1"/>
  <c r="C18" i="1"/>
  <c r="D18" i="1"/>
  <c r="E18" i="1"/>
  <c r="F18" i="1"/>
  <c r="G18" i="1"/>
  <c r="H18" i="1"/>
  <c r="I18" i="1"/>
  <c r="J18" i="1"/>
  <c r="K18" i="1"/>
  <c r="L18" i="1"/>
  <c r="M18" i="1"/>
  <c r="C19" i="1"/>
  <c r="D19" i="1"/>
  <c r="E19" i="1"/>
  <c r="F19" i="1"/>
  <c r="G19" i="1"/>
  <c r="H19" i="1"/>
  <c r="I19" i="1"/>
  <c r="J19" i="1"/>
  <c r="K19" i="1"/>
  <c r="L19" i="1"/>
  <c r="M19" i="1"/>
  <c r="C20" i="1"/>
  <c r="D20" i="1"/>
  <c r="E20" i="1"/>
  <c r="F20" i="1"/>
  <c r="G20" i="1"/>
  <c r="H20" i="1"/>
  <c r="I20" i="1"/>
  <c r="J20" i="1"/>
  <c r="K20" i="1"/>
  <c r="L20" i="1"/>
  <c r="M20" i="1"/>
  <c r="B20" i="1"/>
  <c r="B19" i="1"/>
  <c r="B18" i="1"/>
  <c r="N8" i="1"/>
  <c r="N7" i="1"/>
  <c r="N6" i="1"/>
  <c r="C10" i="2" l="1"/>
  <c r="D7" i="2" s="1"/>
  <c r="D19" i="2" s="1"/>
  <c r="C19" i="2"/>
  <c r="C21" i="2" s="1"/>
  <c r="D18" i="2" s="1"/>
  <c r="I38" i="1"/>
  <c r="E40" i="1"/>
  <c r="M40" i="1"/>
  <c r="I40" i="1"/>
  <c r="B38" i="1"/>
  <c r="K40" i="1"/>
  <c r="G40" i="1"/>
  <c r="C40" i="1"/>
  <c r="J38" i="1"/>
  <c r="F38" i="1"/>
  <c r="M38" i="1"/>
  <c r="E38" i="1"/>
  <c r="M34" i="1"/>
  <c r="L40" i="1"/>
  <c r="H40" i="1"/>
  <c r="D40" i="1"/>
  <c r="N20" i="1"/>
  <c r="B40" i="1"/>
  <c r="J40" i="1"/>
  <c r="F40" i="1"/>
  <c r="B39" i="1"/>
  <c r="J39" i="1"/>
  <c r="F39" i="1"/>
  <c r="I39" i="1"/>
  <c r="E39" i="1"/>
  <c r="L39" i="1"/>
  <c r="H39" i="1"/>
  <c r="D39" i="1"/>
  <c r="K39" i="1"/>
  <c r="G39" i="1"/>
  <c r="C39" i="1"/>
  <c r="L38" i="1"/>
  <c r="D38" i="1"/>
  <c r="K38" i="1"/>
  <c r="G38" i="1"/>
  <c r="C38" i="1"/>
  <c r="K21" i="1"/>
  <c r="G21" i="1"/>
  <c r="C21" i="1"/>
  <c r="H34" i="1"/>
  <c r="B34" i="1"/>
  <c r="J34" i="1"/>
  <c r="F34" i="1"/>
  <c r="M39" i="1"/>
  <c r="I34" i="1"/>
  <c r="E34" i="1"/>
  <c r="L34" i="1"/>
  <c r="D34" i="1"/>
  <c r="K34" i="1"/>
  <c r="G34" i="1"/>
  <c r="C34" i="1"/>
  <c r="H38" i="1"/>
  <c r="N32" i="1"/>
  <c r="N33" i="1"/>
  <c r="N31" i="1"/>
  <c r="B21" i="1"/>
  <c r="L21" i="1"/>
  <c r="J21" i="1"/>
  <c r="F21" i="1"/>
  <c r="M21" i="1"/>
  <c r="E21" i="1"/>
  <c r="H21" i="1"/>
  <c r="D21" i="1"/>
  <c r="N19" i="1"/>
  <c r="I21" i="1"/>
  <c r="N18" i="1"/>
  <c r="D21" i="2" l="1"/>
  <c r="E18" i="2" s="1"/>
  <c r="D10" i="2"/>
  <c r="E7" i="2" s="1"/>
  <c r="E19" i="2" s="1"/>
  <c r="I41" i="1"/>
  <c r="B41" i="1"/>
  <c r="M41" i="1"/>
  <c r="K41" i="1"/>
  <c r="E41" i="1"/>
  <c r="N39" i="1"/>
  <c r="D41" i="1"/>
  <c r="L41" i="1"/>
  <c r="F41" i="1"/>
  <c r="G41" i="1"/>
  <c r="C41" i="1"/>
  <c r="J41" i="1"/>
  <c r="N40" i="1"/>
  <c r="H41" i="1"/>
  <c r="N38" i="1"/>
  <c r="N34" i="1"/>
  <c r="N21" i="1"/>
  <c r="E21" i="2" l="1"/>
  <c r="F18" i="2" s="1"/>
  <c r="E10" i="2"/>
  <c r="F7" i="2" s="1"/>
  <c r="F19" i="2" s="1"/>
  <c r="N41" i="1"/>
  <c r="F10" i="2" l="1"/>
  <c r="G7" i="2" s="1"/>
  <c r="G19" i="2" s="1"/>
  <c r="F21" i="2"/>
  <c r="G18" i="2" s="1"/>
  <c r="G10" i="2" l="1"/>
  <c r="H7" i="2" s="1"/>
  <c r="H19" i="2" s="1"/>
  <c r="G21" i="2"/>
  <c r="H18" i="2" s="1"/>
  <c r="H21" i="2" s="1"/>
  <c r="I18" i="2" s="1"/>
  <c r="H10" i="2"/>
  <c r="I7" i="2" s="1"/>
  <c r="I19" i="2" s="1"/>
  <c r="I21" i="2" l="1"/>
  <c r="J18" i="2" s="1"/>
  <c r="I10" i="2"/>
  <c r="J7" i="2" s="1"/>
  <c r="J19" i="2" l="1"/>
  <c r="J21" i="2" s="1"/>
  <c r="K18" i="2" s="1"/>
  <c r="J10" i="2"/>
  <c r="K7" i="2" s="1"/>
  <c r="K19" i="2" s="1"/>
  <c r="K21" i="2" l="1"/>
  <c r="L18" i="2" s="1"/>
  <c r="K10" i="2"/>
  <c r="L7" i="2" s="1"/>
  <c r="L19" i="2" s="1"/>
  <c r="L21" i="2" s="1"/>
  <c r="M18" i="2" s="1"/>
  <c r="L10" i="2" l="1"/>
  <c r="M7" i="2" s="1"/>
  <c r="M10" i="2" l="1"/>
  <c r="N7" i="2" s="1"/>
  <c r="M19" i="2"/>
  <c r="M21" i="2" s="1"/>
  <c r="N18" i="2" s="1"/>
  <c r="N19" i="2" l="1"/>
  <c r="N10" i="2" l="1"/>
  <c r="O7" i="2" s="1"/>
  <c r="O19" i="2" l="1"/>
  <c r="O10" i="2"/>
  <c r="P7" i="2" s="1"/>
  <c r="Y13" i="2"/>
  <c r="P19" i="2" l="1"/>
  <c r="P10" i="2"/>
  <c r="Q7" i="2" l="1"/>
  <c r="Q19" i="2" l="1"/>
  <c r="Q10" i="2"/>
  <c r="R7" i="2" l="1"/>
  <c r="R19" i="2" l="1"/>
  <c r="R10" i="2"/>
  <c r="S7" i="2" l="1"/>
  <c r="S10" i="2" l="1"/>
  <c r="S19" i="2"/>
  <c r="T7" i="2" l="1"/>
  <c r="T10" i="2" l="1"/>
  <c r="T19" i="2"/>
  <c r="U7" i="2" l="1"/>
  <c r="U10" i="2" l="1"/>
  <c r="U19" i="2"/>
  <c r="V7" i="2" l="1"/>
  <c r="V19" i="2" l="1"/>
  <c r="V10" i="2"/>
  <c r="W7" i="2" l="1"/>
  <c r="W19" i="2" l="1"/>
  <c r="W10" i="2"/>
  <c r="X7" i="2" l="1"/>
  <c r="X19" i="2" l="1"/>
  <c r="X10" i="2"/>
  <c r="Y7" i="2" l="1"/>
  <c r="Y19" i="2" l="1"/>
  <c r="Y23" i="2" s="1"/>
  <c r="D4" i="3" s="1"/>
  <c r="E4" i="3" s="1"/>
  <c r="F4" i="3" s="1"/>
  <c r="H4" i="3" s="1"/>
  <c r="Y10" i="2"/>
  <c r="N21" i="2"/>
  <c r="O18" i="2" s="1"/>
  <c r="O21" i="2" s="1"/>
  <c r="P18" i="2" s="1"/>
  <c r="P21" i="2" s="1"/>
  <c r="Q18" i="2" s="1"/>
  <c r="Q21" i="2" s="1"/>
  <c r="R18" i="2" s="1"/>
  <c r="R21" i="2" s="1"/>
  <c r="S18" i="2" s="1"/>
  <c r="S21" i="2" s="1"/>
  <c r="T18" i="2" s="1"/>
  <c r="T21" i="2" s="1"/>
  <c r="U18" i="2" s="1"/>
  <c r="U21" i="2" s="1"/>
  <c r="V18" i="2" s="1"/>
  <c r="V21" i="2" s="1"/>
  <c r="W18" i="2" s="1"/>
  <c r="W21" i="2" s="1"/>
  <c r="X18" i="2" s="1"/>
  <c r="X21" i="2" s="1"/>
  <c r="Y18" i="2" s="1"/>
  <c r="Y21" i="2" s="1"/>
  <c r="Y24" i="2"/>
  <c r="N35" i="2"/>
  <c r="O32" i="2" s="1"/>
  <c r="O44" i="2" l="1"/>
  <c r="O35" i="2"/>
  <c r="P32" i="2" s="1"/>
  <c r="AK38" i="2"/>
  <c r="P35" i="2" l="1"/>
  <c r="P44" i="2"/>
  <c r="Q32" i="2" l="1"/>
  <c r="Q35" i="2" l="1"/>
  <c r="Q44" i="2"/>
  <c r="R32" i="2" l="1"/>
  <c r="R44" i="2" l="1"/>
  <c r="R35" i="2"/>
  <c r="S32" i="2" l="1"/>
  <c r="S44" i="2" l="1"/>
  <c r="S35" i="2"/>
  <c r="T32" i="2" l="1"/>
  <c r="T44" i="2" l="1"/>
  <c r="T35" i="2"/>
  <c r="U32" i="2" l="1"/>
  <c r="U44" i="2" l="1"/>
  <c r="U35" i="2"/>
  <c r="V32" i="2" l="1"/>
  <c r="V44" i="2" l="1"/>
  <c r="V35" i="2"/>
  <c r="W32" i="2" l="1"/>
  <c r="W35" i="2" l="1"/>
  <c r="W44" i="2"/>
  <c r="X32" i="2" l="1"/>
  <c r="X35" i="2" l="1"/>
  <c r="X44" i="2"/>
  <c r="Y32" i="2" l="1"/>
  <c r="Y35" i="2" l="1"/>
  <c r="Y44" i="2"/>
  <c r="Z32" i="2" l="1"/>
  <c r="Z44" i="2" l="1"/>
  <c r="Z35" i="2"/>
  <c r="AA32" i="2" l="1"/>
  <c r="AA44" i="2" l="1"/>
  <c r="AA35" i="2"/>
  <c r="AB32" i="2" l="1"/>
  <c r="AB44" i="2" l="1"/>
  <c r="AB35" i="2"/>
  <c r="AC32" i="2" l="1"/>
  <c r="AC44" i="2" l="1"/>
  <c r="AC35" i="2"/>
  <c r="AD32" i="2" l="1"/>
  <c r="AD44" i="2" l="1"/>
  <c r="AD35" i="2"/>
  <c r="AE32" i="2" l="1"/>
  <c r="AE35" i="2" l="1"/>
  <c r="AE44" i="2"/>
  <c r="AF32" i="2" l="1"/>
  <c r="AF35" i="2" l="1"/>
  <c r="AF44" i="2"/>
  <c r="AG32" i="2" l="1"/>
  <c r="AG35" i="2" l="1"/>
  <c r="AG44" i="2"/>
  <c r="AH32" i="2" l="1"/>
  <c r="AH44" i="2" l="1"/>
  <c r="AH35" i="2"/>
  <c r="AI32" i="2" l="1"/>
  <c r="AI44" i="2" l="1"/>
  <c r="AI35" i="2"/>
  <c r="AJ32" i="2" l="1"/>
  <c r="AJ44" i="2" l="1"/>
  <c r="AJ35" i="2"/>
  <c r="AK32" i="2" l="1"/>
  <c r="AK44" i="2" l="1"/>
  <c r="AK48" i="2" s="1"/>
  <c r="AK35" i="2"/>
  <c r="D5" i="3" l="1"/>
  <c r="E5" i="3" s="1"/>
  <c r="F5" i="3" s="1"/>
  <c r="P45" i="2"/>
  <c r="X45" i="2"/>
  <c r="AF45" i="2"/>
  <c r="AC45" i="2"/>
  <c r="N45" i="2"/>
  <c r="N46" i="2" s="1"/>
  <c r="O43" i="2" s="1"/>
  <c r="O46" i="2" s="1"/>
  <c r="P43" i="2" s="1"/>
  <c r="P46" i="2" s="1"/>
  <c r="Q43" i="2" s="1"/>
  <c r="Q45" i="2"/>
  <c r="Y45" i="2"/>
  <c r="AG45" i="2"/>
  <c r="AJ45" i="2"/>
  <c r="O45" i="2"/>
  <c r="R45" i="2"/>
  <c r="Z45" i="2"/>
  <c r="AH45" i="2"/>
  <c r="AK45" i="2"/>
  <c r="W45" i="2"/>
  <c r="S45" i="2"/>
  <c r="AA45" i="2"/>
  <c r="AI45" i="2"/>
  <c r="AB45" i="2"/>
  <c r="V45" i="2"/>
  <c r="AE45" i="2"/>
  <c r="T45" i="2"/>
  <c r="U45" i="2"/>
  <c r="AD45" i="2"/>
  <c r="G5" i="3"/>
  <c r="Q46" i="2" l="1"/>
  <c r="R43" i="2" s="1"/>
  <c r="R46" i="2" s="1"/>
  <c r="S43" i="2" s="1"/>
  <c r="S46" i="2" s="1"/>
  <c r="T43" i="2" s="1"/>
  <c r="T46" i="2" s="1"/>
  <c r="U43" i="2" s="1"/>
  <c r="U46" i="2" s="1"/>
  <c r="V43" i="2" s="1"/>
  <c r="V46" i="2" s="1"/>
  <c r="W43" i="2" s="1"/>
  <c r="W46" i="2" s="1"/>
  <c r="X43" i="2" s="1"/>
  <c r="X46" i="2" s="1"/>
  <c r="Y43" i="2" s="1"/>
  <c r="Y46" i="2" s="1"/>
  <c r="Z43" i="2" s="1"/>
  <c r="Z46" i="2" s="1"/>
  <c r="AA43" i="2" s="1"/>
  <c r="AA46" i="2" s="1"/>
  <c r="AB43" i="2" s="1"/>
  <c r="AB46" i="2" s="1"/>
  <c r="AC43" i="2" s="1"/>
  <c r="AC46" i="2" s="1"/>
  <c r="AD43" i="2" s="1"/>
  <c r="AD46" i="2" s="1"/>
  <c r="AE43" i="2" s="1"/>
  <c r="AE46" i="2" s="1"/>
  <c r="AF43" i="2" s="1"/>
  <c r="AF46" i="2" s="1"/>
  <c r="AG43" i="2" s="1"/>
  <c r="AG46" i="2" s="1"/>
  <c r="AH43" i="2" s="1"/>
  <c r="AH46" i="2" s="1"/>
  <c r="AI43" i="2" s="1"/>
  <c r="AI46" i="2" s="1"/>
  <c r="AJ43" i="2" s="1"/>
  <c r="AJ46" i="2" s="1"/>
  <c r="AK43" i="2" s="1"/>
  <c r="AK46" i="2" s="1"/>
  <c r="AK49" i="2"/>
  <c r="H5" i="3"/>
</calcChain>
</file>

<file path=xl/sharedStrings.xml><?xml version="1.0" encoding="utf-8"?>
<sst xmlns="http://schemas.openxmlformats.org/spreadsheetml/2006/main" count="125" uniqueCount="51">
  <si>
    <t>Charge Determinant</t>
  </si>
  <si>
    <t>Network</t>
  </si>
  <si>
    <t>Line Connection</t>
  </si>
  <si>
    <t>Transformation Connection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</si>
  <si>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</si>
  <si>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</si>
  <si>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</si>
  <si>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</si>
  <si>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</si>
  <si>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</si>
  <si>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</si>
  <si>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</si>
  <si>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</si>
  <si>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</si>
  <si>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</si>
  <si>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</si>
  <si>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Total</t>
  </si>
  <si>
    <t>$/kw-month</t>
  </si>
  <si>
    <t>Total</t>
  </si>
  <si>
    <t>CNPI Allocator</t>
  </si>
  <si>
    <t>2020 UTR Charge Determinant - All Transmitters (MW)</t>
  </si>
  <si>
    <t>2020 Interim UTRs</t>
  </si>
  <si>
    <t>2020 Proposed UTR</t>
  </si>
  <si>
    <t>1. 2020 Revenue at 2020 Interim Rates and 2020 Load Forecast</t>
  </si>
  <si>
    <t>2. 2020 Revenue at 2020 Proposed UTR Rates and 2020 Load Forecast</t>
  </si>
  <si>
    <t>2020 Foregone Revenue (2 - 1) - Principal Only</t>
  </si>
  <si>
    <t>Foregone Revenue</t>
  </si>
  <si>
    <t>Opening Principal Balance</t>
  </si>
  <si>
    <t>Closing Principal Balance</t>
  </si>
  <si>
    <t>OEB Interest Rate</t>
  </si>
  <si>
    <t>Opening Interest Balance</t>
  </si>
  <si>
    <t>Interest Addition</t>
  </si>
  <si>
    <t>Closing Interest Balance</t>
  </si>
  <si>
    <t># of days in month</t>
  </si>
  <si>
    <t>Less Foregone Revenue Recovery</t>
  </si>
  <si>
    <t>Add Foregone Revenue</t>
  </si>
  <si>
    <t>Interest Recovery</t>
  </si>
  <si>
    <t>Total Interest Additions:</t>
  </si>
  <si>
    <t>Total Interest Recoveries:</t>
  </si>
  <si>
    <t>Total Foregone Revenue Additions:</t>
  </si>
  <si>
    <t>Total Foregone Revenue Recoveries:</t>
  </si>
  <si>
    <t>Principal</t>
  </si>
  <si>
    <t>Interest</t>
  </si>
  <si>
    <t>Incremental Revenue Requirement</t>
  </si>
  <si>
    <t>12-month</t>
  </si>
  <si>
    <t>24-month</t>
  </si>
  <si>
    <t>Disposition Period</t>
  </si>
  <si>
    <t>Scenario 1</t>
  </si>
  <si>
    <t>12-month Recovery (2021)</t>
  </si>
  <si>
    <t>Scenario 2</t>
  </si>
  <si>
    <t>24-month Recovery (2021-2022)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</si>
</sst>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00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7" xfId="0" applyFont="1" applyBorder="1"/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2" xfId="0" applyFont="1" applyBorder="1"/>
    <xf numFmtId="3" fontId="2" fillId="0" borderId="0" xfId="0" applyNumberFormat="1" applyFont="1" applyBorder="1"/>
    <xf numFmtId="3" fontId="2" fillId="0" borderId="3" xfId="0" applyNumberFormat="1" applyFont="1" applyBorder="1"/>
    <xf numFmtId="0" fontId="2" fillId="0" borderId="4" xfId="0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6" xfId="0" applyNumberFormat="1" applyFont="1" applyBorder="1"/>
    <xf numFmtId="0" fontId="1" fillId="0" borderId="7" xfId="0" applyFont="1" applyFill="1" applyBorder="1"/>
    <xf numFmtId="164" fontId="1" fillId="0" borderId="8" xfId="0" applyNumberFormat="1" applyFont="1" applyBorder="1"/>
    <xf numFmtId="0" fontId="2" fillId="0" borderId="0" xfId="0" applyFont="1" applyAlignment="1">
      <alignment horizontal="right"/>
    </xf>
    <xf numFmtId="164" fontId="2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164" fontId="1" fillId="0" borderId="9" xfId="0" applyNumberFormat="1" applyFont="1" applyBorder="1"/>
    <xf numFmtId="164" fontId="1" fillId="0" borderId="8" xfId="0" applyNumberFormat="1" applyFont="1" applyFill="1" applyBorder="1"/>
    <xf numFmtId="164" fontId="2" fillId="0" borderId="0" xfId="0" applyNumberFormat="1" applyFont="1" applyFill="1" applyBorder="1"/>
    <xf numFmtId="164" fontId="1" fillId="0" borderId="0" xfId="0" applyNumberFormat="1" applyFont="1"/>
    <xf numFmtId="0" fontId="2" fillId="0" borderId="0" xfId="0" applyFont="1" applyFill="1"/>
    <xf numFmtId="3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/>
    <xf numFmtId="0" fontId="2" fillId="0" borderId="8" xfId="0" applyFont="1" applyFill="1" applyBorder="1" applyAlignment="1">
      <alignment horizontal="right"/>
    </xf>
    <xf numFmtId="3" fontId="2" fillId="0" borderId="0" xfId="0" applyNumberFormat="1" applyFont="1" applyFill="1"/>
    <xf numFmtId="164" fontId="1" fillId="0" borderId="0" xfId="0" applyNumberFormat="1" applyFont="1" applyFill="1"/>
    <xf numFmtId="164" fontId="2" fillId="0" borderId="0" xfId="0" applyNumberFormat="1" applyFont="1" applyBorder="1" applyAlignment="1">
      <alignment horizontal="right"/>
    </xf>
    <xf numFmtId="10" fontId="2" fillId="0" borderId="0" xfId="0" applyNumberFormat="1" applyFont="1"/>
    <xf numFmtId="164" fontId="2" fillId="2" borderId="0" xfId="0" applyNumberFormat="1" applyFont="1" applyFill="1" applyBorder="1"/>
    <xf numFmtId="164" fontId="4" fillId="0" borderId="0" xfId="0" applyNumberFormat="1" applyFont="1" applyFill="1" applyBorder="1"/>
    <xf numFmtId="17" fontId="2" fillId="0" borderId="8" xfId="0" applyNumberFormat="1" applyFont="1" applyBorder="1" applyAlignment="1">
      <alignment horizontal="right"/>
    </xf>
    <xf numFmtId="164" fontId="4" fillId="2" borderId="0" xfId="0" applyNumberFormat="1" applyFont="1" applyFill="1" applyBorder="1"/>
    <xf numFmtId="10" fontId="2" fillId="0" borderId="0" xfId="1" applyNumberFormat="1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165" fontId="2" fillId="0" borderId="6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43"/>
  <sheetViews>
    <sheetView showGridLines="0" tabSelected="1" zoomScaleNormal="100" workbookViewId="0">
      <selection activeCell="A23" sqref="A23"/>
    </sheetView>
  </sheetViews>
  <sheetFormatPr defaultRowHeight="15" x14ac:dyDescent="0.25"/>
  <cols>
    <col min="1" max="1" width="22.85546875" customWidth="1"/>
    <col min="2" max="13" width="10.7109375" customWidth="1"/>
    <col min="14" max="14" width="12.28515625" customWidth="1"/>
  </cols>
  <sheetData>
    <row r="4" spans="1:14" x14ac:dyDescent="0.25">
      <c r="A4" s="1" t="s">
        <v>20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A5" s="3" t="s">
        <v>0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5" t="s">
        <v>16</v>
      </c>
    </row>
    <row r="6" spans="1:14" x14ac:dyDescent="0.25">
      <c r="A6" s="6" t="s">
        <v>1</v>
      </c>
      <c r="B6" s="7">
        <v>20177</v>
      </c>
      <c r="C6" s="7">
        <v>19938</v>
      </c>
      <c r="D6" s="7">
        <v>19241</v>
      </c>
      <c r="E6" s="7">
        <v>17746</v>
      </c>
      <c r="F6" s="7">
        <v>18908</v>
      </c>
      <c r="G6" s="7">
        <v>21348</v>
      </c>
      <c r="H6" s="7">
        <v>22348</v>
      </c>
      <c r="I6" s="7">
        <v>21850</v>
      </c>
      <c r="J6" s="7">
        <v>20196</v>
      </c>
      <c r="K6" s="7">
        <v>18170</v>
      </c>
      <c r="L6" s="7">
        <v>19305</v>
      </c>
      <c r="M6" s="7">
        <v>20276</v>
      </c>
      <c r="N6" s="8">
        <f>SUM(B6:M6)</f>
        <v>239503</v>
      </c>
    </row>
    <row r="7" spans="1:14" x14ac:dyDescent="0.25">
      <c r="A7" s="6" t="s">
        <v>2</v>
      </c>
      <c r="B7" s="7">
        <v>19321</v>
      </c>
      <c r="C7" s="7">
        <v>19179</v>
      </c>
      <c r="D7" s="7">
        <v>18376</v>
      </c>
      <c r="E7" s="7">
        <v>17135</v>
      </c>
      <c r="F7" s="7">
        <v>18543</v>
      </c>
      <c r="G7" s="7">
        <v>20362</v>
      </c>
      <c r="H7" s="7">
        <v>21774</v>
      </c>
      <c r="I7" s="7">
        <v>21157</v>
      </c>
      <c r="J7" s="7">
        <v>19725</v>
      </c>
      <c r="K7" s="7">
        <v>18024</v>
      </c>
      <c r="L7" s="7">
        <v>18715</v>
      </c>
      <c r="M7" s="7">
        <v>20075</v>
      </c>
      <c r="N7" s="8">
        <f>SUM(B7:M7)</f>
        <v>232386</v>
      </c>
    </row>
    <row r="8" spans="1:14" x14ac:dyDescent="0.25">
      <c r="A8" s="9" t="s">
        <v>3</v>
      </c>
      <c r="B8" s="10">
        <v>16370</v>
      </c>
      <c r="C8" s="10">
        <v>16309</v>
      </c>
      <c r="D8" s="10">
        <v>15658</v>
      </c>
      <c r="E8" s="10">
        <v>14410</v>
      </c>
      <c r="F8" s="10">
        <v>15724</v>
      </c>
      <c r="G8" s="10">
        <v>17314</v>
      </c>
      <c r="H8" s="10">
        <v>18551</v>
      </c>
      <c r="I8" s="10">
        <v>17899</v>
      </c>
      <c r="J8" s="10">
        <v>17009</v>
      </c>
      <c r="K8" s="10">
        <v>14652</v>
      </c>
      <c r="L8" s="10">
        <v>15543</v>
      </c>
      <c r="M8" s="10">
        <v>16847</v>
      </c>
      <c r="N8" s="11">
        <f>SUM(B8:M8)</f>
        <v>196286</v>
      </c>
    </row>
    <row r="9" spans="1:1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1" t="s">
        <v>21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3"/>
      <c r="B11" s="48" t="s">
        <v>17</v>
      </c>
      <c r="C11" s="48"/>
      <c r="D11" s="48" t="s">
        <v>19</v>
      </c>
      <c r="E11" s="51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6" t="s">
        <v>1</v>
      </c>
      <c r="B12" s="49">
        <v>3.92</v>
      </c>
      <c r="C12" s="49"/>
      <c r="D12" s="52">
        <v>2.7100000000000002E-3</v>
      </c>
      <c r="E12" s="5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6" t="s">
        <v>2</v>
      </c>
      <c r="B13" s="49">
        <v>0.97</v>
      </c>
      <c r="C13" s="49"/>
      <c r="D13" s="52">
        <v>2.8300000000000001E-3</v>
      </c>
      <c r="E13" s="5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9" t="s">
        <v>3</v>
      </c>
      <c r="B14" s="50">
        <v>2.33</v>
      </c>
      <c r="C14" s="50"/>
      <c r="D14" s="50">
        <v>2.8300000000000001E-3</v>
      </c>
      <c r="E14" s="55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1" t="s">
        <v>23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3"/>
      <c r="B17" s="4" t="s">
        <v>4</v>
      </c>
      <c r="C17" s="4" t="s">
        <v>5</v>
      </c>
      <c r="D17" s="4" t="s">
        <v>6</v>
      </c>
      <c r="E17" s="4" t="s">
        <v>7</v>
      </c>
      <c r="F17" s="4" t="s">
        <v>8</v>
      </c>
      <c r="G17" s="4" t="s">
        <v>9</v>
      </c>
      <c r="H17" s="4" t="s">
        <v>10</v>
      </c>
      <c r="I17" s="4" t="s">
        <v>11</v>
      </c>
      <c r="J17" s="4" t="s">
        <v>12</v>
      </c>
      <c r="K17" s="4" t="s">
        <v>13</v>
      </c>
      <c r="L17" s="4" t="s">
        <v>14</v>
      </c>
      <c r="M17" s="4" t="s">
        <v>15</v>
      </c>
      <c r="N17" s="5" t="s">
        <v>16</v>
      </c>
    </row>
    <row r="18" spans="1:14" x14ac:dyDescent="0.25">
      <c r="A18" s="6" t="s">
        <v>1</v>
      </c>
      <c r="B18" s="12">
        <f t="shared" ref="B18:M18" si="0">B6*$B12*$D12*1000</f>
        <v>214344.3064</v>
      </c>
      <c r="C18" s="12">
        <f t="shared" si="0"/>
        <v>211805.3616</v>
      </c>
      <c r="D18" s="12">
        <f t="shared" si="0"/>
        <v>204400.99120000002</v>
      </c>
      <c r="E18" s="12">
        <f t="shared" si="0"/>
        <v>188519.30719999998</v>
      </c>
      <c r="F18" s="12">
        <f t="shared" si="0"/>
        <v>200863.46560000003</v>
      </c>
      <c r="G18" s="12">
        <f t="shared" si="0"/>
        <v>226784.07360000003</v>
      </c>
      <c r="H18" s="12">
        <f t="shared" si="0"/>
        <v>237407.27360000001</v>
      </c>
      <c r="I18" s="12">
        <f t="shared" si="0"/>
        <v>232116.92</v>
      </c>
      <c r="J18" s="12">
        <f t="shared" si="0"/>
        <v>214546.14719999998</v>
      </c>
      <c r="K18" s="12">
        <f t="shared" si="0"/>
        <v>193023.54399999999</v>
      </c>
      <c r="L18" s="12">
        <f t="shared" si="0"/>
        <v>205080.87600000002</v>
      </c>
      <c r="M18" s="12">
        <f t="shared" si="0"/>
        <v>215396.00320000001</v>
      </c>
      <c r="N18" s="13">
        <f>SUM(B18:M18)</f>
        <v>2544288.2696000002</v>
      </c>
    </row>
    <row r="19" spans="1:14" x14ac:dyDescent="0.25">
      <c r="A19" s="6" t="s">
        <v>2</v>
      </c>
      <c r="B19" s="12">
        <f t="shared" ref="B19:M19" si="1">B7*$B13*$D13*1000</f>
        <v>53038.077099999995</v>
      </c>
      <c r="C19" s="12">
        <f t="shared" si="1"/>
        <v>52648.272900000004</v>
      </c>
      <c r="D19" s="12">
        <f t="shared" si="1"/>
        <v>50443.957600000002</v>
      </c>
      <c r="E19" s="12">
        <f t="shared" si="1"/>
        <v>47037.288500000002</v>
      </c>
      <c r="F19" s="12">
        <f t="shared" si="1"/>
        <v>50902.389299999995</v>
      </c>
      <c r="G19" s="12">
        <f t="shared" si="1"/>
        <v>55895.726199999997</v>
      </c>
      <c r="H19" s="12">
        <f t="shared" si="1"/>
        <v>59771.807399999998</v>
      </c>
      <c r="I19" s="12">
        <f t="shared" si="1"/>
        <v>58078.080699999999</v>
      </c>
      <c r="J19" s="12">
        <f t="shared" si="1"/>
        <v>54147.097500000003</v>
      </c>
      <c r="K19" s="12">
        <f t="shared" si="1"/>
        <v>49477.682399999998</v>
      </c>
      <c r="L19" s="12">
        <f t="shared" si="1"/>
        <v>51374.546500000004</v>
      </c>
      <c r="M19" s="12">
        <f t="shared" si="1"/>
        <v>55107.8825</v>
      </c>
      <c r="N19" s="13">
        <f>SUM(B19:M19)</f>
        <v>637922.80859999999</v>
      </c>
    </row>
    <row r="20" spans="1:14" x14ac:dyDescent="0.25">
      <c r="A20" s="9" t="s">
        <v>3</v>
      </c>
      <c r="B20" s="23">
        <f t="shared" ref="B20:M20" si="2">B8*$B14*$D14*1000</f>
        <v>107942.143</v>
      </c>
      <c r="C20" s="23">
        <f t="shared" si="2"/>
        <v>107539.9151</v>
      </c>
      <c r="D20" s="23">
        <f t="shared" si="2"/>
        <v>103247.2862</v>
      </c>
      <c r="E20" s="23">
        <f t="shared" si="2"/>
        <v>95018.099000000002</v>
      </c>
      <c r="F20" s="23">
        <f t="shared" si="2"/>
        <v>103682.48359999999</v>
      </c>
      <c r="G20" s="23">
        <f t="shared" si="2"/>
        <v>114166.78460000001</v>
      </c>
      <c r="H20" s="12">
        <f t="shared" si="2"/>
        <v>122323.43890000001</v>
      </c>
      <c r="I20" s="12">
        <f t="shared" si="2"/>
        <v>118024.21610000001</v>
      </c>
      <c r="J20" s="12">
        <f t="shared" si="2"/>
        <v>112155.64509999999</v>
      </c>
      <c r="K20" s="12">
        <f t="shared" si="2"/>
        <v>96613.822800000009</v>
      </c>
      <c r="L20" s="12">
        <f t="shared" si="2"/>
        <v>102488.98770000001</v>
      </c>
      <c r="M20" s="12">
        <f t="shared" si="2"/>
        <v>111087.4333</v>
      </c>
      <c r="N20" s="14">
        <f>SUM(B20:M20)</f>
        <v>1294290.2553999997</v>
      </c>
    </row>
    <row r="21" spans="1:14" x14ac:dyDescent="0.25">
      <c r="A21" s="15" t="s">
        <v>18</v>
      </c>
      <c r="B21" s="22">
        <f>SUM(B18:B20)</f>
        <v>375324.52649999998</v>
      </c>
      <c r="C21" s="22">
        <f t="shared" ref="C21:N21" si="3">SUM(C18:C20)</f>
        <v>371993.54959999997</v>
      </c>
      <c r="D21" s="22">
        <f t="shared" si="3"/>
        <v>358092.23499999999</v>
      </c>
      <c r="E21" s="22">
        <f t="shared" si="3"/>
        <v>330574.69469999999</v>
      </c>
      <c r="F21" s="22">
        <f t="shared" si="3"/>
        <v>355448.33850000001</v>
      </c>
      <c r="G21" s="22">
        <f t="shared" si="3"/>
        <v>396846.58440000005</v>
      </c>
      <c r="H21" s="22">
        <f t="shared" si="3"/>
        <v>419502.51990000001</v>
      </c>
      <c r="I21" s="22">
        <f t="shared" si="3"/>
        <v>408219.21680000005</v>
      </c>
      <c r="J21" s="22">
        <f t="shared" si="3"/>
        <v>380848.8898</v>
      </c>
      <c r="K21" s="22">
        <f t="shared" si="3"/>
        <v>339115.04920000001</v>
      </c>
      <c r="L21" s="16">
        <f t="shared" si="3"/>
        <v>358944.41020000004</v>
      </c>
      <c r="M21" s="16">
        <f t="shared" si="3"/>
        <v>381591.31900000002</v>
      </c>
      <c r="N21" s="21">
        <f t="shared" si="3"/>
        <v>4476501.3335999995</v>
      </c>
    </row>
    <row r="22" spans="1:14" x14ac:dyDescent="0.25">
      <c r="A22" s="2"/>
      <c r="B22" s="25"/>
      <c r="C22" s="25"/>
      <c r="D22" s="25"/>
      <c r="E22" s="25"/>
      <c r="F22" s="26"/>
      <c r="G22" s="27"/>
      <c r="H22" s="2"/>
      <c r="I22" s="17"/>
      <c r="J22" s="20"/>
      <c r="K22" s="18"/>
      <c r="L22" s="20"/>
      <c r="M22" s="24"/>
      <c r="N22" s="2"/>
    </row>
    <row r="23" spans="1:14" x14ac:dyDescent="0.25">
      <c r="A23" s="1" t="s">
        <v>22</v>
      </c>
      <c r="B23" s="25"/>
      <c r="C23" s="25"/>
      <c r="D23" s="25"/>
      <c r="E23" s="25"/>
      <c r="F23" s="25"/>
      <c r="G23" s="25"/>
      <c r="H23" s="2"/>
      <c r="I23" s="2"/>
      <c r="J23" s="2"/>
      <c r="K23" s="2"/>
      <c r="L23" s="2"/>
      <c r="M23" s="2"/>
      <c r="N23" s="2"/>
    </row>
    <row r="24" spans="1:14" x14ac:dyDescent="0.25">
      <c r="A24" s="3"/>
      <c r="B24" s="53" t="s">
        <v>17</v>
      </c>
      <c r="C24" s="53"/>
      <c r="D24" s="53" t="s">
        <v>19</v>
      </c>
      <c r="E24" s="56"/>
      <c r="F24" s="25"/>
      <c r="G24" s="25"/>
      <c r="H24" s="2"/>
      <c r="I24" s="2"/>
      <c r="J24" s="2"/>
      <c r="K24" s="2"/>
      <c r="L24" s="2"/>
      <c r="M24" s="2"/>
      <c r="N24" s="2"/>
    </row>
    <row r="25" spans="1:14" x14ac:dyDescent="0.25">
      <c r="A25" s="6" t="s">
        <v>1</v>
      </c>
      <c r="B25" s="54">
        <v>4.3</v>
      </c>
      <c r="C25" s="54"/>
      <c r="D25" s="43">
        <v>2.7100000000000002E-3</v>
      </c>
      <c r="E25" s="43"/>
      <c r="F25" s="25"/>
      <c r="G25" s="25"/>
      <c r="H25" s="2"/>
      <c r="I25" s="2"/>
      <c r="J25" s="2"/>
      <c r="K25" s="2"/>
      <c r="L25" s="2"/>
      <c r="M25" s="2"/>
      <c r="N25" s="2"/>
    </row>
    <row r="26" spans="1:14" x14ac:dyDescent="0.25">
      <c r="A26" s="6" t="s">
        <v>2</v>
      </c>
      <c r="B26" s="46">
        <v>0.81</v>
      </c>
      <c r="C26" s="46"/>
      <c r="D26" s="43">
        <v>2.8400000000000001E-3</v>
      </c>
      <c r="E26" s="43"/>
      <c r="F26" s="25"/>
      <c r="G26" s="25"/>
      <c r="H26" s="2"/>
      <c r="I26" s="2"/>
      <c r="J26" s="2"/>
      <c r="K26" s="2"/>
      <c r="L26" s="2"/>
      <c r="M26" s="2"/>
      <c r="N26" s="2"/>
    </row>
    <row r="27" spans="1:14" x14ac:dyDescent="0.25">
      <c r="A27" s="9" t="s">
        <v>3</v>
      </c>
      <c r="B27" s="47">
        <v>2.39</v>
      </c>
      <c r="C27" s="47"/>
      <c r="D27" s="44">
        <v>2.8400000000000001E-3</v>
      </c>
      <c r="E27" s="45"/>
      <c r="F27" s="25"/>
      <c r="G27" s="25"/>
      <c r="H27" s="2"/>
      <c r="I27" s="2"/>
      <c r="J27" s="2"/>
      <c r="K27" s="2"/>
      <c r="L27" s="2"/>
      <c r="M27" s="2"/>
      <c r="N27" s="2"/>
    </row>
    <row r="28" spans="1:14" x14ac:dyDescent="0.25">
      <c r="A28" s="2"/>
      <c r="B28" s="25"/>
      <c r="C28" s="25"/>
      <c r="D28" s="25"/>
      <c r="E28" s="25"/>
      <c r="F28" s="25"/>
      <c r="G28" s="25"/>
      <c r="H28" s="2"/>
      <c r="I28" s="2"/>
      <c r="J28" s="2"/>
      <c r="K28" s="2"/>
      <c r="L28" s="2"/>
      <c r="M28" s="2"/>
      <c r="N28" s="2"/>
    </row>
    <row r="29" spans="1:14" x14ac:dyDescent="0.25">
      <c r="A29" s="1" t="s">
        <v>24</v>
      </c>
      <c r="B29" s="25"/>
      <c r="C29" s="25"/>
      <c r="D29" s="25"/>
      <c r="E29" s="25"/>
      <c r="F29" s="25"/>
      <c r="G29" s="25"/>
      <c r="H29" s="2"/>
      <c r="I29" s="2"/>
      <c r="J29" s="2"/>
      <c r="K29" s="2"/>
      <c r="L29" s="2"/>
      <c r="M29" s="2"/>
      <c r="N29" s="2"/>
    </row>
    <row r="30" spans="1:14" x14ac:dyDescent="0.25">
      <c r="A30" s="3"/>
      <c r="B30" s="28" t="s">
        <v>4</v>
      </c>
      <c r="C30" s="28" t="s">
        <v>5</v>
      </c>
      <c r="D30" s="28" t="s">
        <v>6</v>
      </c>
      <c r="E30" s="28" t="s">
        <v>7</v>
      </c>
      <c r="F30" s="28" t="s">
        <v>8</v>
      </c>
      <c r="G30" s="28" t="s">
        <v>9</v>
      </c>
      <c r="H30" s="4" t="s">
        <v>10</v>
      </c>
      <c r="I30" s="4" t="s">
        <v>11</v>
      </c>
      <c r="J30" s="4" t="s">
        <v>12</v>
      </c>
      <c r="K30" s="4" t="s">
        <v>13</v>
      </c>
      <c r="L30" s="4" t="s">
        <v>14</v>
      </c>
      <c r="M30" s="4" t="s">
        <v>15</v>
      </c>
      <c r="N30" s="5" t="s">
        <v>16</v>
      </c>
    </row>
    <row r="31" spans="1:14" x14ac:dyDescent="0.25">
      <c r="A31" s="6" t="s">
        <v>1</v>
      </c>
      <c r="B31" s="23">
        <f t="shared" ref="B31:M31" si="4">B6*$B25*$D25*1000</f>
        <v>235122.58100000001</v>
      </c>
      <c r="C31" s="23">
        <f t="shared" si="4"/>
        <v>232337.514</v>
      </c>
      <c r="D31" s="23">
        <f t="shared" si="4"/>
        <v>224215.37300000002</v>
      </c>
      <c r="E31" s="23">
        <f t="shared" si="4"/>
        <v>206794.13800000004</v>
      </c>
      <c r="F31" s="23">
        <f t="shared" si="4"/>
        <v>220334.924</v>
      </c>
      <c r="G31" s="23">
        <f t="shared" si="4"/>
        <v>248768.24400000001</v>
      </c>
      <c r="H31" s="12">
        <f t="shared" si="4"/>
        <v>260421.24400000001</v>
      </c>
      <c r="I31" s="12">
        <f t="shared" si="4"/>
        <v>254618.05000000002</v>
      </c>
      <c r="J31" s="12">
        <f t="shared" si="4"/>
        <v>235343.98800000001</v>
      </c>
      <c r="K31" s="12">
        <f t="shared" si="4"/>
        <v>211735.01</v>
      </c>
      <c r="L31" s="12">
        <f t="shared" si="4"/>
        <v>224961.16500000001</v>
      </c>
      <c r="M31" s="12">
        <f t="shared" si="4"/>
        <v>236276.22800000003</v>
      </c>
      <c r="N31" s="13">
        <f>SUM(B31:M31)</f>
        <v>2790928.4589999998</v>
      </c>
    </row>
    <row r="32" spans="1:14" x14ac:dyDescent="0.25">
      <c r="A32" s="6" t="s">
        <v>2</v>
      </c>
      <c r="B32" s="23">
        <f t="shared" ref="B32:M32" si="5">B7*$B26*$D26*1000</f>
        <v>44446.028400000003</v>
      </c>
      <c r="C32" s="23">
        <f t="shared" si="5"/>
        <v>44119.371600000006</v>
      </c>
      <c r="D32" s="23">
        <f t="shared" si="5"/>
        <v>42272.150400000006</v>
      </c>
      <c r="E32" s="23">
        <f t="shared" si="5"/>
        <v>39417.354000000007</v>
      </c>
      <c r="F32" s="23">
        <f t="shared" si="5"/>
        <v>42656.317200000005</v>
      </c>
      <c r="G32" s="23">
        <f t="shared" si="5"/>
        <v>46840.7448</v>
      </c>
      <c r="H32" s="12">
        <f t="shared" si="5"/>
        <v>50088.909600000006</v>
      </c>
      <c r="I32" s="12">
        <f t="shared" si="5"/>
        <v>48669.562800000007</v>
      </c>
      <c r="J32" s="12">
        <f t="shared" si="5"/>
        <v>45375.39</v>
      </c>
      <c r="K32" s="12">
        <f t="shared" si="5"/>
        <v>41462.409599999999</v>
      </c>
      <c r="L32" s="12">
        <f t="shared" si="5"/>
        <v>43051.986000000004</v>
      </c>
      <c r="M32" s="12">
        <f t="shared" si="5"/>
        <v>46180.530000000006</v>
      </c>
      <c r="N32" s="13">
        <f>SUM(B32:M32)</f>
        <v>534580.75440000009</v>
      </c>
    </row>
    <row r="33" spans="1:14" x14ac:dyDescent="0.25">
      <c r="A33" s="9" t="s">
        <v>3</v>
      </c>
      <c r="B33" s="23">
        <f t="shared" ref="B33:M33" si="6">B8*$B27*$D27*1000</f>
        <v>111113.01200000002</v>
      </c>
      <c r="C33" s="23">
        <f t="shared" si="6"/>
        <v>110698.96840000001</v>
      </c>
      <c r="D33" s="23">
        <f t="shared" si="6"/>
        <v>106280.24080000001</v>
      </c>
      <c r="E33" s="23">
        <f t="shared" si="6"/>
        <v>97809.316000000006</v>
      </c>
      <c r="F33" s="23">
        <f t="shared" si="6"/>
        <v>106728.22240000001</v>
      </c>
      <c r="G33" s="23">
        <f t="shared" si="6"/>
        <v>117520.5064</v>
      </c>
      <c r="H33" s="23">
        <f t="shared" si="6"/>
        <v>125916.76760000001</v>
      </c>
      <c r="I33" s="23">
        <f t="shared" si="6"/>
        <v>121491.25240000001</v>
      </c>
      <c r="J33" s="23">
        <f t="shared" si="6"/>
        <v>115450.2884</v>
      </c>
      <c r="K33" s="23">
        <f t="shared" si="6"/>
        <v>99451.915200000003</v>
      </c>
      <c r="L33" s="12">
        <f t="shared" si="6"/>
        <v>105499.66680000002</v>
      </c>
      <c r="M33" s="12">
        <f t="shared" si="6"/>
        <v>114350.69720000001</v>
      </c>
      <c r="N33" s="14">
        <f>SUM(B33:M33)</f>
        <v>1332310.8536</v>
      </c>
    </row>
    <row r="34" spans="1:14" x14ac:dyDescent="0.25">
      <c r="A34" s="15" t="s">
        <v>18</v>
      </c>
      <c r="B34" s="22">
        <f>SUM(B31:B33)</f>
        <v>390681.62140000006</v>
      </c>
      <c r="C34" s="22">
        <f t="shared" ref="C34" si="7">SUM(C31:C33)</f>
        <v>387155.85399999999</v>
      </c>
      <c r="D34" s="22">
        <f t="shared" ref="D34" si="8">SUM(D31:D33)</f>
        <v>372767.76420000003</v>
      </c>
      <c r="E34" s="22">
        <f t="shared" ref="E34" si="9">SUM(E31:E33)</f>
        <v>344020.80800000002</v>
      </c>
      <c r="F34" s="22">
        <f t="shared" ref="F34" si="10">SUM(F31:F33)</f>
        <v>369719.46360000002</v>
      </c>
      <c r="G34" s="22">
        <f t="shared" ref="G34" si="11">SUM(G31:G33)</f>
        <v>413129.4952</v>
      </c>
      <c r="H34" s="22">
        <f t="shared" ref="H34" si="12">SUM(H31:H33)</f>
        <v>436426.92120000004</v>
      </c>
      <c r="I34" s="22">
        <f t="shared" ref="I34" si="13">SUM(I31:I33)</f>
        <v>424778.8652</v>
      </c>
      <c r="J34" s="22">
        <f t="shared" ref="J34" si="14">SUM(J31:J33)</f>
        <v>396169.66640000005</v>
      </c>
      <c r="K34" s="22">
        <f t="shared" ref="K34" si="15">SUM(K31:K33)</f>
        <v>352649.33480000001</v>
      </c>
      <c r="L34" s="16">
        <f t="shared" ref="L34" si="16">SUM(L31:L33)</f>
        <v>373512.81780000002</v>
      </c>
      <c r="M34" s="16">
        <f t="shared" ref="M34" si="17">SUM(M31:M33)</f>
        <v>396807.45520000003</v>
      </c>
      <c r="N34" s="21">
        <f t="shared" ref="N34" si="18">SUM(N31:N33)</f>
        <v>4657820.0669999998</v>
      </c>
    </row>
    <row r="35" spans="1:14" x14ac:dyDescent="0.25">
      <c r="A35" s="2"/>
      <c r="B35" s="25"/>
      <c r="C35" s="25"/>
      <c r="D35" s="25"/>
      <c r="E35" s="25"/>
      <c r="F35" s="26"/>
      <c r="G35" s="27"/>
      <c r="H35" s="2"/>
      <c r="I35" s="2"/>
      <c r="J35" s="20"/>
      <c r="K35" s="18"/>
      <c r="L35" s="20"/>
      <c r="M35" s="18"/>
      <c r="N35" s="2"/>
    </row>
    <row r="36" spans="1:14" x14ac:dyDescent="0.25">
      <c r="A36" s="1" t="s">
        <v>25</v>
      </c>
      <c r="B36" s="25"/>
      <c r="C36" s="25"/>
      <c r="D36" s="25"/>
      <c r="E36" s="25"/>
      <c r="F36" s="25"/>
      <c r="G36" s="25"/>
      <c r="H36" s="2"/>
      <c r="I36" s="2"/>
      <c r="J36" s="2"/>
      <c r="K36" s="2"/>
      <c r="L36" s="2"/>
      <c r="M36" s="2"/>
      <c r="N36" s="2"/>
    </row>
    <row r="37" spans="1:14" x14ac:dyDescent="0.25">
      <c r="A37" s="3"/>
      <c r="B37" s="28" t="s">
        <v>4</v>
      </c>
      <c r="C37" s="28" t="s">
        <v>5</v>
      </c>
      <c r="D37" s="28" t="s">
        <v>6</v>
      </c>
      <c r="E37" s="28" t="s">
        <v>7</v>
      </c>
      <c r="F37" s="28" t="s">
        <v>8</v>
      </c>
      <c r="G37" s="28" t="s">
        <v>9</v>
      </c>
      <c r="H37" s="4" t="s">
        <v>10</v>
      </c>
      <c r="I37" s="4" t="s">
        <v>11</v>
      </c>
      <c r="J37" s="4" t="s">
        <v>12</v>
      </c>
      <c r="K37" s="4" t="s">
        <v>13</v>
      </c>
      <c r="L37" s="4" t="s">
        <v>14</v>
      </c>
      <c r="M37" s="4" t="s">
        <v>15</v>
      </c>
      <c r="N37" s="5" t="s">
        <v>16</v>
      </c>
    </row>
    <row r="38" spans="1:14" x14ac:dyDescent="0.25">
      <c r="A38" s="6" t="s">
        <v>1</v>
      </c>
      <c r="B38" s="23">
        <f t="shared" ref="B38:M38" si="19">B31-B18</f>
        <v>20778.274600000004</v>
      </c>
      <c r="C38" s="23">
        <f t="shared" si="19"/>
        <v>20532.152399999992</v>
      </c>
      <c r="D38" s="23">
        <f t="shared" si="19"/>
        <v>19814.381800000003</v>
      </c>
      <c r="E38" s="23">
        <f t="shared" si="19"/>
        <v>18274.830800000054</v>
      </c>
      <c r="F38" s="23">
        <f t="shared" si="19"/>
        <v>19471.458399999974</v>
      </c>
      <c r="G38" s="23">
        <f t="shared" si="19"/>
        <v>21984.170399999974</v>
      </c>
      <c r="H38" s="12">
        <f t="shared" si="19"/>
        <v>23013.970399999991</v>
      </c>
      <c r="I38" s="12">
        <f t="shared" si="19"/>
        <v>22501.130000000005</v>
      </c>
      <c r="J38" s="12">
        <f t="shared" si="19"/>
        <v>20797.840800000035</v>
      </c>
      <c r="K38" s="12">
        <f t="shared" si="19"/>
        <v>18711.466000000015</v>
      </c>
      <c r="L38" s="12">
        <f t="shared" si="19"/>
        <v>19880.28899999999</v>
      </c>
      <c r="M38" s="12">
        <f t="shared" si="19"/>
        <v>20880.224800000025</v>
      </c>
      <c r="N38" s="13">
        <f>SUM(B38:M38)</f>
        <v>246640.18940000006</v>
      </c>
    </row>
    <row r="39" spans="1:14" x14ac:dyDescent="0.25">
      <c r="A39" s="6" t="s">
        <v>2</v>
      </c>
      <c r="B39" s="23">
        <f t="shared" ref="B39:M39" si="20">B32-B19</f>
        <v>-8592.0486999999921</v>
      </c>
      <c r="C39" s="23">
        <f t="shared" si="20"/>
        <v>-8528.9012999999977</v>
      </c>
      <c r="D39" s="23">
        <f t="shared" si="20"/>
        <v>-8171.8071999999956</v>
      </c>
      <c r="E39" s="23">
        <f t="shared" si="20"/>
        <v>-7619.9344999999958</v>
      </c>
      <c r="F39" s="23">
        <f t="shared" si="20"/>
        <v>-8246.0720999999903</v>
      </c>
      <c r="G39" s="23">
        <f t="shared" si="20"/>
        <v>-9054.9813999999969</v>
      </c>
      <c r="H39" s="12">
        <f t="shared" si="20"/>
        <v>-9682.8977999999915</v>
      </c>
      <c r="I39" s="12">
        <f t="shared" si="20"/>
        <v>-9408.5178999999916</v>
      </c>
      <c r="J39" s="12">
        <f t="shared" si="20"/>
        <v>-8771.7075000000041</v>
      </c>
      <c r="K39" s="12">
        <f t="shared" si="20"/>
        <v>-8015.2727999999988</v>
      </c>
      <c r="L39" s="12">
        <f t="shared" si="20"/>
        <v>-8322.5604999999996</v>
      </c>
      <c r="M39" s="12">
        <f t="shared" si="20"/>
        <v>-8927.3524999999936</v>
      </c>
      <c r="N39" s="13">
        <f>SUM(B39:M39)</f>
        <v>-103342.05419999994</v>
      </c>
    </row>
    <row r="40" spans="1:14" x14ac:dyDescent="0.25">
      <c r="A40" s="9" t="s">
        <v>3</v>
      </c>
      <c r="B40" s="23">
        <f t="shared" ref="B40:M40" si="21">B33-B20</f>
        <v>3170.8690000000206</v>
      </c>
      <c r="C40" s="23">
        <f t="shared" si="21"/>
        <v>3159.0533000000141</v>
      </c>
      <c r="D40" s="23">
        <f t="shared" si="21"/>
        <v>3032.9546000000119</v>
      </c>
      <c r="E40" s="23">
        <f t="shared" si="21"/>
        <v>2791.2170000000042</v>
      </c>
      <c r="F40" s="23">
        <f t="shared" si="21"/>
        <v>3045.738800000021</v>
      </c>
      <c r="G40" s="23">
        <f t="shared" si="21"/>
        <v>3353.7217999999848</v>
      </c>
      <c r="H40" s="12">
        <f t="shared" si="21"/>
        <v>3593.3286999999982</v>
      </c>
      <c r="I40" s="12">
        <f t="shared" si="21"/>
        <v>3467.036300000007</v>
      </c>
      <c r="J40" s="12">
        <f t="shared" si="21"/>
        <v>3294.6433000000106</v>
      </c>
      <c r="K40" s="12">
        <f t="shared" si="21"/>
        <v>2838.0923999999941</v>
      </c>
      <c r="L40" s="12">
        <f t="shared" si="21"/>
        <v>3010.6791000000085</v>
      </c>
      <c r="M40" s="12">
        <f t="shared" si="21"/>
        <v>3263.2639000000054</v>
      </c>
      <c r="N40" s="14">
        <f>SUM(B40:M40)</f>
        <v>38020.59820000008</v>
      </c>
    </row>
    <row r="41" spans="1:14" x14ac:dyDescent="0.25">
      <c r="A41" s="15" t="s">
        <v>18</v>
      </c>
      <c r="B41" s="22">
        <f>SUM(B38:B40)</f>
        <v>15357.094900000033</v>
      </c>
      <c r="C41" s="22">
        <f t="shared" ref="C41" si="22">SUM(C38:C40)</f>
        <v>15162.304400000008</v>
      </c>
      <c r="D41" s="22">
        <f t="shared" ref="D41" si="23">SUM(D38:D40)</f>
        <v>14675.529200000019</v>
      </c>
      <c r="E41" s="22">
        <f t="shared" ref="E41" si="24">SUM(E38:E40)</f>
        <v>13446.113300000063</v>
      </c>
      <c r="F41" s="22">
        <f t="shared" ref="F41" si="25">SUM(F38:F40)</f>
        <v>14271.125100000005</v>
      </c>
      <c r="G41" s="22">
        <f t="shared" ref="G41" si="26">SUM(G38:G40)</f>
        <v>16282.910799999961</v>
      </c>
      <c r="H41" s="22">
        <f t="shared" ref="H41" si="27">SUM(H38:H40)</f>
        <v>16924.401299999998</v>
      </c>
      <c r="I41" s="22">
        <f t="shared" ref="I41" si="28">SUM(I38:I40)</f>
        <v>16559.64840000002</v>
      </c>
      <c r="J41" s="22">
        <f t="shared" ref="J41" si="29">SUM(J38:J40)</f>
        <v>15320.776600000041</v>
      </c>
      <c r="K41" s="22">
        <f t="shared" ref="K41" si="30">SUM(K38:K40)</f>
        <v>13534.28560000001</v>
      </c>
      <c r="L41" s="16">
        <f t="shared" ref="L41" si="31">SUM(L38:L40)</f>
        <v>14568.407599999999</v>
      </c>
      <c r="M41" s="16">
        <f t="shared" ref="M41" si="32">SUM(M38:M40)</f>
        <v>15216.136200000037</v>
      </c>
      <c r="N41" s="21">
        <f t="shared" ref="N41" si="33">SUM(N38:N40)</f>
        <v>181318.7334000002</v>
      </c>
    </row>
    <row r="42" spans="1:14" x14ac:dyDescent="0.25">
      <c r="A42" s="2"/>
      <c r="B42" s="29"/>
      <c r="C42" s="29"/>
      <c r="D42" s="29"/>
      <c r="E42" s="29"/>
      <c r="F42" s="26"/>
      <c r="G42" s="30"/>
      <c r="H42" s="19"/>
      <c r="I42" s="20"/>
      <c r="J42" s="20"/>
      <c r="K42" s="18"/>
      <c r="L42" s="20"/>
      <c r="M42" s="24"/>
      <c r="N42" s="19"/>
    </row>
    <row r="43" spans="1:14" x14ac:dyDescent="0.25">
      <c r="D43" s="19"/>
    </row>
  </sheetData>
  <mergeCells count="16">
    <mergeCell ref="D26:E26"/>
    <mergeCell ref="D27:E27"/>
    <mergeCell ref="B26:C26"/>
    <mergeCell ref="B27:C27"/>
    <mergeCell ref="B11:C11"/>
    <mergeCell ref="B12:C12"/>
    <mergeCell ref="B13:C13"/>
    <mergeCell ref="B14:C14"/>
    <mergeCell ref="D11:E11"/>
    <mergeCell ref="D12:E12"/>
    <mergeCell ref="D13:E13"/>
    <mergeCell ref="B24:C24"/>
    <mergeCell ref="B25:C25"/>
    <mergeCell ref="D14:E14"/>
    <mergeCell ref="D24:E24"/>
    <mergeCell ref="D25:E25"/>
  </mergeCells>
  <pageMargins left="0.7" right="0.7" top="0.75" bottom="0.75" header="0.3" footer="0.3"/>
  <pageSetup paperSize="1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4247F-E8D3-44C1-AFB1-741F09854818}">
  <dimension ref="A2:AK51"/>
  <sheetViews>
    <sheetView showGridLines="0" zoomScaleNormal="100" workbookViewId="0">
      <selection activeCell="A30" sqref="A30"/>
    </sheetView>
  </sheetViews>
  <sheetFormatPr defaultRowHeight="12.75" x14ac:dyDescent="0.2"/>
  <cols>
    <col min="1" max="1" width="38.7109375" style="2" customWidth="1"/>
    <col min="2" max="13" width="9.140625" style="2"/>
    <col min="14" max="14" width="10.5703125" style="2" bestFit="1" customWidth="1"/>
    <col min="15" max="24" width="9.42578125" style="2" bestFit="1" customWidth="1"/>
    <col min="25" max="25" width="9.140625" style="2" customWidth="1"/>
    <col min="26" max="16384" width="9.140625" style="2"/>
  </cols>
  <sheetData>
    <row r="2" spans="1:25" x14ac:dyDescent="0.2">
      <c r="A2" s="1" t="s">
        <v>47</v>
      </c>
    </row>
    <row r="3" spans="1:25" x14ac:dyDescent="0.2">
      <c r="A3" s="1" t="s">
        <v>48</v>
      </c>
    </row>
    <row r="4" spans="1:25" x14ac:dyDescent="0.2">
      <c r="M4" s="38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6" spans="1:25" x14ac:dyDescent="0.2">
      <c r="B6" s="35">
        <v>43831</v>
      </c>
      <c r="C6" s="35">
        <v>43862</v>
      </c>
      <c r="D6" s="35">
        <v>43891</v>
      </c>
      <c r="E6" s="35">
        <v>43922</v>
      </c>
      <c r="F6" s="35">
        <v>43952</v>
      </c>
      <c r="G6" s="35">
        <v>43983</v>
      </c>
      <c r="H6" s="35">
        <v>44013</v>
      </c>
      <c r="I6" s="35">
        <v>44044</v>
      </c>
      <c r="J6" s="35">
        <v>44075</v>
      </c>
      <c r="K6" s="35">
        <v>44105</v>
      </c>
      <c r="L6" s="35">
        <v>44136</v>
      </c>
      <c r="M6" s="35">
        <v>44166</v>
      </c>
      <c r="N6" s="35">
        <v>44197</v>
      </c>
      <c r="O6" s="35">
        <v>44228</v>
      </c>
      <c r="P6" s="35">
        <v>44256</v>
      </c>
      <c r="Q6" s="35">
        <v>44287</v>
      </c>
      <c r="R6" s="35">
        <v>44317</v>
      </c>
      <c r="S6" s="35">
        <v>44348</v>
      </c>
      <c r="T6" s="35">
        <v>44378</v>
      </c>
      <c r="U6" s="35">
        <v>44409</v>
      </c>
      <c r="V6" s="35">
        <v>44440</v>
      </c>
      <c r="W6" s="35">
        <v>44470</v>
      </c>
      <c r="X6" s="35">
        <v>44501</v>
      </c>
      <c r="Y6" s="35">
        <v>44531</v>
      </c>
    </row>
    <row r="7" spans="1:25" x14ac:dyDescent="0.2">
      <c r="A7" s="2" t="s">
        <v>27</v>
      </c>
      <c r="B7" s="23">
        <v>0</v>
      </c>
      <c r="C7" s="31">
        <f>B10</f>
        <v>15357.094900000033</v>
      </c>
      <c r="D7" s="31">
        <f t="shared" ref="D7:M7" si="0">C10</f>
        <v>30519.399300000041</v>
      </c>
      <c r="E7" s="31">
        <f t="shared" si="0"/>
        <v>45194.92850000006</v>
      </c>
      <c r="F7" s="31">
        <f t="shared" si="0"/>
        <v>58641.041800000123</v>
      </c>
      <c r="G7" s="31">
        <f t="shared" si="0"/>
        <v>72912.166900000127</v>
      </c>
      <c r="H7" s="31">
        <f t="shared" si="0"/>
        <v>89195.077700000082</v>
      </c>
      <c r="I7" s="31">
        <f t="shared" si="0"/>
        <v>106119.47900000008</v>
      </c>
      <c r="J7" s="31">
        <f t="shared" si="0"/>
        <v>122679.1274000001</v>
      </c>
      <c r="K7" s="31">
        <f t="shared" si="0"/>
        <v>137999.90400000016</v>
      </c>
      <c r="L7" s="31">
        <f t="shared" si="0"/>
        <v>151534.18960000016</v>
      </c>
      <c r="M7" s="31">
        <f t="shared" si="0"/>
        <v>166102.59720000016</v>
      </c>
      <c r="N7" s="31">
        <f t="shared" ref="N7:Y7" si="1">M10</f>
        <v>181318.7334000002</v>
      </c>
      <c r="O7" s="31">
        <f t="shared" si="1"/>
        <v>166208.83895000018</v>
      </c>
      <c r="P7" s="31">
        <f t="shared" si="1"/>
        <v>151098.94450000016</v>
      </c>
      <c r="Q7" s="31">
        <f t="shared" si="1"/>
        <v>135989.05005000014</v>
      </c>
      <c r="R7" s="31">
        <f t="shared" si="1"/>
        <v>120879.15560000011</v>
      </c>
      <c r="S7" s="31">
        <f t="shared" si="1"/>
        <v>105769.26115000009</v>
      </c>
      <c r="T7" s="31">
        <f t="shared" si="1"/>
        <v>90659.366700000071</v>
      </c>
      <c r="U7" s="31">
        <f t="shared" si="1"/>
        <v>75549.47225000005</v>
      </c>
      <c r="V7" s="31">
        <f t="shared" si="1"/>
        <v>60439.577800000035</v>
      </c>
      <c r="W7" s="31">
        <f t="shared" si="1"/>
        <v>45329.683350000021</v>
      </c>
      <c r="X7" s="31">
        <f t="shared" si="1"/>
        <v>30219.788900000007</v>
      </c>
      <c r="Y7" s="31">
        <f t="shared" si="1"/>
        <v>15109.894449999991</v>
      </c>
    </row>
    <row r="8" spans="1:25" x14ac:dyDescent="0.2">
      <c r="A8" s="2" t="s">
        <v>35</v>
      </c>
      <c r="B8" s="23">
        <f>'CNPI Foregone Revenue'!B41</f>
        <v>15357.094900000033</v>
      </c>
      <c r="C8" s="23">
        <f>'CNPI Foregone Revenue'!C41</f>
        <v>15162.304400000008</v>
      </c>
      <c r="D8" s="23">
        <f>'CNPI Foregone Revenue'!D41</f>
        <v>14675.529200000019</v>
      </c>
      <c r="E8" s="23">
        <f>'CNPI Foregone Revenue'!E41</f>
        <v>13446.113300000063</v>
      </c>
      <c r="F8" s="23">
        <f>'CNPI Foregone Revenue'!F41</f>
        <v>14271.125100000005</v>
      </c>
      <c r="G8" s="23">
        <f>'CNPI Foregone Revenue'!G41</f>
        <v>16282.910799999961</v>
      </c>
      <c r="H8" s="23">
        <f>'CNPI Foregone Revenue'!H41</f>
        <v>16924.401299999998</v>
      </c>
      <c r="I8" s="23">
        <f>'CNPI Foregone Revenue'!I41</f>
        <v>16559.64840000002</v>
      </c>
      <c r="J8" s="23">
        <f>'CNPI Foregone Revenue'!J41</f>
        <v>15320.776600000041</v>
      </c>
      <c r="K8" s="23">
        <f>'CNPI Foregone Revenue'!K41</f>
        <v>13534.28560000001</v>
      </c>
      <c r="L8" s="23">
        <f>'CNPI Foregone Revenue'!L41</f>
        <v>14568.407599999999</v>
      </c>
      <c r="M8" s="23">
        <f>'CNPI Foregone Revenue'!M41</f>
        <v>15216.136200000037</v>
      </c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 x14ac:dyDescent="0.2">
      <c r="A9" s="2" t="s">
        <v>34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4">
        <f>-($Y$12/12)</f>
        <v>-15109.894450000016</v>
      </c>
      <c r="O9" s="34">
        <f t="shared" ref="O9:Y9" si="2">-($Y$12/12)</f>
        <v>-15109.894450000016</v>
      </c>
      <c r="P9" s="34">
        <f t="shared" si="2"/>
        <v>-15109.894450000016</v>
      </c>
      <c r="Q9" s="34">
        <f t="shared" si="2"/>
        <v>-15109.894450000016</v>
      </c>
      <c r="R9" s="34">
        <f t="shared" si="2"/>
        <v>-15109.894450000016</v>
      </c>
      <c r="S9" s="34">
        <f t="shared" si="2"/>
        <v>-15109.894450000016</v>
      </c>
      <c r="T9" s="34">
        <f t="shared" si="2"/>
        <v>-15109.894450000016</v>
      </c>
      <c r="U9" s="34">
        <f t="shared" si="2"/>
        <v>-15109.894450000016</v>
      </c>
      <c r="V9" s="34">
        <f t="shared" si="2"/>
        <v>-15109.894450000016</v>
      </c>
      <c r="W9" s="34">
        <f t="shared" si="2"/>
        <v>-15109.894450000016</v>
      </c>
      <c r="X9" s="34">
        <f t="shared" si="2"/>
        <v>-15109.894450000016</v>
      </c>
      <c r="Y9" s="34">
        <f t="shared" si="2"/>
        <v>-15109.894450000016</v>
      </c>
    </row>
    <row r="10" spans="1:25" x14ac:dyDescent="0.2">
      <c r="A10" s="2" t="s">
        <v>28</v>
      </c>
      <c r="B10" s="18">
        <f>SUM(B7:B9)</f>
        <v>15357.094900000033</v>
      </c>
      <c r="C10" s="18">
        <f t="shared" ref="C10:N10" si="3">SUM(C7:C9)</f>
        <v>30519.399300000041</v>
      </c>
      <c r="D10" s="18">
        <f t="shared" si="3"/>
        <v>45194.92850000006</v>
      </c>
      <c r="E10" s="18">
        <f t="shared" si="3"/>
        <v>58641.041800000123</v>
      </c>
      <c r="F10" s="18">
        <f t="shared" si="3"/>
        <v>72912.166900000127</v>
      </c>
      <c r="G10" s="18">
        <f t="shared" si="3"/>
        <v>89195.077700000082</v>
      </c>
      <c r="H10" s="18">
        <f t="shared" si="3"/>
        <v>106119.47900000008</v>
      </c>
      <c r="I10" s="18">
        <f t="shared" si="3"/>
        <v>122679.1274000001</v>
      </c>
      <c r="J10" s="18">
        <f>SUM(J7:J9)</f>
        <v>137999.90400000016</v>
      </c>
      <c r="K10" s="18">
        <f t="shared" si="3"/>
        <v>151534.18960000016</v>
      </c>
      <c r="L10" s="18">
        <f t="shared" si="3"/>
        <v>166102.59720000016</v>
      </c>
      <c r="M10" s="18">
        <f t="shared" si="3"/>
        <v>181318.7334000002</v>
      </c>
      <c r="N10" s="18">
        <f t="shared" si="3"/>
        <v>166208.83895000018</v>
      </c>
      <c r="O10" s="18">
        <f t="shared" ref="O10" si="4">SUM(O7:O9)</f>
        <v>151098.94450000016</v>
      </c>
      <c r="P10" s="18">
        <f t="shared" ref="P10" si="5">SUM(P7:P9)</f>
        <v>135989.05005000014</v>
      </c>
      <c r="Q10" s="18">
        <f t="shared" ref="Q10" si="6">SUM(Q7:Q9)</f>
        <v>120879.15560000011</v>
      </c>
      <c r="R10" s="18">
        <f t="shared" ref="R10" si="7">SUM(R7:R9)</f>
        <v>105769.26115000009</v>
      </c>
      <c r="S10" s="18">
        <f t="shared" ref="S10" si="8">SUM(S7:S9)</f>
        <v>90659.366700000071</v>
      </c>
      <c r="T10" s="18">
        <f t="shared" ref="T10" si="9">SUM(T7:T9)</f>
        <v>75549.47225000005</v>
      </c>
      <c r="U10" s="18">
        <f t="shared" ref="U10" si="10">SUM(U7:U9)</f>
        <v>60439.577800000035</v>
      </c>
      <c r="V10" s="18">
        <f t="shared" ref="V10" si="11">SUM(V7:V9)</f>
        <v>45329.683350000021</v>
      </c>
      <c r="W10" s="18">
        <f t="shared" ref="W10" si="12">SUM(W7:W9)</f>
        <v>30219.788900000007</v>
      </c>
      <c r="X10" s="18">
        <f t="shared" ref="X10" si="13">SUM(X7:X9)</f>
        <v>15109.894449999991</v>
      </c>
      <c r="Y10" s="18">
        <f t="shared" ref="Y10" si="14">SUM(Y7:Y9)</f>
        <v>-2.5465851649641991E-11</v>
      </c>
    </row>
    <row r="11" spans="1:25" x14ac:dyDescent="0.2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x14ac:dyDescent="0.2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7" t="s">
        <v>39</v>
      </c>
      <c r="Y12" s="18">
        <f>SUM(B8:Y8)</f>
        <v>181318.7334000002</v>
      </c>
    </row>
    <row r="13" spans="1:25" x14ac:dyDescent="0.2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7" t="s">
        <v>40</v>
      </c>
      <c r="Y13" s="18">
        <f>SUM(B9:Y9)</f>
        <v>-181318.73340000023</v>
      </c>
    </row>
    <row r="15" spans="1:25" x14ac:dyDescent="0.2">
      <c r="A15" s="2" t="s">
        <v>29</v>
      </c>
      <c r="B15" s="32">
        <v>2.18E-2</v>
      </c>
      <c r="C15" s="32">
        <v>2.18E-2</v>
      </c>
      <c r="D15" s="32">
        <v>2.18E-2</v>
      </c>
      <c r="E15" s="32">
        <v>2.18E-2</v>
      </c>
      <c r="F15" s="32">
        <v>2.18E-2</v>
      </c>
      <c r="G15" s="32">
        <v>2.18E-2</v>
      </c>
      <c r="H15" s="32">
        <v>5.7000000000000002E-3</v>
      </c>
      <c r="I15" s="32">
        <v>5.7000000000000002E-3</v>
      </c>
      <c r="J15" s="32">
        <v>5.7000000000000002E-3</v>
      </c>
      <c r="K15" s="32">
        <v>5.7000000000000002E-3</v>
      </c>
      <c r="L15" s="32">
        <v>5.7000000000000002E-3</v>
      </c>
      <c r="M15" s="32">
        <v>5.7000000000000002E-3</v>
      </c>
      <c r="N15" s="32">
        <v>5.7000000000000002E-3</v>
      </c>
      <c r="O15" s="32">
        <v>5.7000000000000002E-3</v>
      </c>
      <c r="P15" s="32">
        <v>5.7000000000000002E-3</v>
      </c>
      <c r="Q15" s="32">
        <v>5.7000000000000002E-3</v>
      </c>
      <c r="R15" s="32">
        <v>5.7000000000000002E-3</v>
      </c>
      <c r="S15" s="32">
        <v>5.7000000000000002E-3</v>
      </c>
      <c r="T15" s="32">
        <v>5.7000000000000002E-3</v>
      </c>
      <c r="U15" s="32">
        <v>5.7000000000000002E-3</v>
      </c>
      <c r="V15" s="32">
        <v>5.7000000000000002E-3</v>
      </c>
      <c r="W15" s="32">
        <v>5.7000000000000002E-3</v>
      </c>
      <c r="X15" s="32">
        <v>5.7000000000000002E-3</v>
      </c>
      <c r="Y15" s="32">
        <v>5.7000000000000002E-3</v>
      </c>
    </row>
    <row r="16" spans="1:25" x14ac:dyDescent="0.2">
      <c r="A16" s="2" t="s">
        <v>33</v>
      </c>
      <c r="B16" s="2">
        <v>31</v>
      </c>
      <c r="C16" s="2">
        <v>29</v>
      </c>
      <c r="D16" s="2">
        <v>31</v>
      </c>
      <c r="E16" s="2">
        <v>30</v>
      </c>
      <c r="F16" s="2">
        <v>31</v>
      </c>
      <c r="G16" s="2">
        <v>30</v>
      </c>
      <c r="H16" s="2">
        <v>31</v>
      </c>
      <c r="I16" s="2">
        <v>31</v>
      </c>
      <c r="J16" s="2">
        <v>30</v>
      </c>
      <c r="K16" s="2">
        <v>31</v>
      </c>
      <c r="L16" s="2">
        <v>30</v>
      </c>
      <c r="M16" s="2">
        <v>31</v>
      </c>
      <c r="N16" s="2">
        <v>31</v>
      </c>
      <c r="O16" s="2">
        <v>28</v>
      </c>
      <c r="P16" s="2">
        <v>31</v>
      </c>
      <c r="Q16" s="2">
        <v>30</v>
      </c>
      <c r="R16" s="2">
        <v>31</v>
      </c>
      <c r="S16" s="2">
        <v>30</v>
      </c>
      <c r="T16" s="2">
        <v>31</v>
      </c>
      <c r="U16" s="2">
        <v>31</v>
      </c>
      <c r="V16" s="2">
        <v>30</v>
      </c>
      <c r="W16" s="2">
        <v>31</v>
      </c>
      <c r="X16" s="2">
        <v>30</v>
      </c>
      <c r="Y16" s="2">
        <v>31</v>
      </c>
    </row>
    <row r="18" spans="1:37" x14ac:dyDescent="0.2">
      <c r="A18" s="2" t="s">
        <v>30</v>
      </c>
      <c r="B18" s="23">
        <v>0</v>
      </c>
      <c r="C18" s="18">
        <f>B21</f>
        <v>0</v>
      </c>
      <c r="D18" s="18">
        <f>C21</f>
        <v>26.599329851452111</v>
      </c>
      <c r="E18" s="18">
        <f t="shared" ref="E18:M18" si="15">D21</f>
        <v>83.106206692383694</v>
      </c>
      <c r="F18" s="18">
        <f t="shared" si="15"/>
        <v>164.08561282663038</v>
      </c>
      <c r="G18" s="18">
        <f t="shared" si="15"/>
        <v>272.65990337030183</v>
      </c>
      <c r="H18" s="18">
        <f t="shared" si="15"/>
        <v>403.30252570619245</v>
      </c>
      <c r="I18" s="18">
        <f t="shared" si="15"/>
        <v>446.48271811602808</v>
      </c>
      <c r="J18" s="18">
        <f t="shared" si="15"/>
        <v>497.85617548397335</v>
      </c>
      <c r="K18" s="18">
        <f t="shared" si="15"/>
        <v>555.33050640287752</v>
      </c>
      <c r="L18" s="18">
        <f t="shared" si="15"/>
        <v>622.13758321602825</v>
      </c>
      <c r="M18" s="18">
        <f t="shared" si="15"/>
        <v>693.13031313822012</v>
      </c>
      <c r="N18" s="18">
        <f t="shared" ref="N18:Y18" si="16">M21</f>
        <v>773.54217320737087</v>
      </c>
      <c r="O18" s="18">
        <f t="shared" si="16"/>
        <v>750.39346766951121</v>
      </c>
      <c r="P18" s="18">
        <f t="shared" si="16"/>
        <v>712.14314707587073</v>
      </c>
      <c r="Q18" s="18">
        <f t="shared" si="16"/>
        <v>674.3647519527234</v>
      </c>
      <c r="R18" s="18">
        <f t="shared" si="16"/>
        <v>627.14784741971312</v>
      </c>
      <c r="S18" s="18">
        <f t="shared" si="16"/>
        <v>574.7397627112781</v>
      </c>
      <c r="T18" s="18">
        <f t="shared" si="16"/>
        <v>513.36509406347329</v>
      </c>
      <c r="U18" s="18">
        <f t="shared" si="16"/>
        <v>446.3273197697506</v>
      </c>
      <c r="V18" s="18">
        <f t="shared" si="16"/>
        <v>371.97470068338407</v>
      </c>
      <c r="W18" s="18">
        <f t="shared" si="16"/>
        <v>289.36338586338741</v>
      </c>
      <c r="X18" s="18">
        <f t="shared" si="16"/>
        <v>200.3810771917332</v>
      </c>
      <c r="Y18" s="18">
        <f t="shared" si="16"/>
        <v>103.61199825694202</v>
      </c>
    </row>
    <row r="19" spans="1:37" x14ac:dyDescent="0.2">
      <c r="A19" s="2" t="s">
        <v>31</v>
      </c>
      <c r="B19" s="34">
        <f>B7*B15/365*B16</f>
        <v>0</v>
      </c>
      <c r="C19" s="34">
        <f>C7*C15/365*C16</f>
        <v>26.599329851452111</v>
      </c>
      <c r="D19" s="34">
        <f>D7*D15/365*D16</f>
        <v>56.506876840931582</v>
      </c>
      <c r="E19" s="34">
        <f t="shared" ref="E19:M19" si="17">E7*E15/365*E16</f>
        <v>80.979406134246688</v>
      </c>
      <c r="F19" s="34">
        <f t="shared" si="17"/>
        <v>108.57429054367145</v>
      </c>
      <c r="G19" s="34">
        <f t="shared" si="17"/>
        <v>130.64262233589065</v>
      </c>
      <c r="H19" s="34">
        <f t="shared" si="17"/>
        <v>43.180192409835655</v>
      </c>
      <c r="I19" s="34">
        <f t="shared" si="17"/>
        <v>51.373457367945242</v>
      </c>
      <c r="J19" s="34">
        <f t="shared" si="17"/>
        <v>57.474330918904158</v>
      </c>
      <c r="K19" s="34">
        <f t="shared" si="17"/>
        <v>66.807076813150758</v>
      </c>
      <c r="L19" s="34">
        <f t="shared" si="17"/>
        <v>70.992729922191856</v>
      </c>
      <c r="M19" s="34">
        <f t="shared" si="17"/>
        <v>80.411860069150762</v>
      </c>
      <c r="N19" s="34">
        <f t="shared" ref="N19:Y19" si="18">N7*N15/365*N16</f>
        <v>87.778137511726115</v>
      </c>
      <c r="O19" s="34">
        <f t="shared" si="18"/>
        <v>72.676522455945289</v>
      </c>
      <c r="P19" s="34">
        <f t="shared" si="18"/>
        <v>73.148447926438436</v>
      </c>
      <c r="Q19" s="34">
        <f t="shared" si="18"/>
        <v>63.709938516575413</v>
      </c>
      <c r="R19" s="34">
        <f t="shared" si="18"/>
        <v>58.518758341150743</v>
      </c>
      <c r="S19" s="34">
        <f t="shared" si="18"/>
        <v>49.552174401780867</v>
      </c>
      <c r="T19" s="34">
        <f t="shared" si="18"/>
        <v>43.88906875586305</v>
      </c>
      <c r="U19" s="34">
        <f t="shared" si="18"/>
        <v>36.574223963219204</v>
      </c>
      <c r="V19" s="34">
        <f t="shared" si="18"/>
        <v>28.315528229589059</v>
      </c>
      <c r="W19" s="34">
        <f t="shared" si="18"/>
        <v>21.944534377931515</v>
      </c>
      <c r="X19" s="34">
        <f t="shared" si="18"/>
        <v>14.157764114794526</v>
      </c>
      <c r="Y19" s="34">
        <f t="shared" si="18"/>
        <v>7.3148447926438305</v>
      </c>
    </row>
    <row r="20" spans="1:37" x14ac:dyDescent="0.2">
      <c r="A20" s="2" t="s">
        <v>36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4">
        <f>-($Y$23/12)</f>
        <v>-110.92684304958571</v>
      </c>
      <c r="O20" s="34">
        <f t="shared" ref="O20:Y20" si="19">-($Y$23/12)</f>
        <v>-110.92684304958571</v>
      </c>
      <c r="P20" s="34">
        <f t="shared" si="19"/>
        <v>-110.92684304958571</v>
      </c>
      <c r="Q20" s="34">
        <f t="shared" si="19"/>
        <v>-110.92684304958571</v>
      </c>
      <c r="R20" s="34">
        <f t="shared" si="19"/>
        <v>-110.92684304958571</v>
      </c>
      <c r="S20" s="34">
        <f t="shared" si="19"/>
        <v>-110.92684304958571</v>
      </c>
      <c r="T20" s="34">
        <f t="shared" si="19"/>
        <v>-110.92684304958571</v>
      </c>
      <c r="U20" s="34">
        <f t="shared" si="19"/>
        <v>-110.92684304958571</v>
      </c>
      <c r="V20" s="34">
        <f t="shared" si="19"/>
        <v>-110.92684304958571</v>
      </c>
      <c r="W20" s="34">
        <f t="shared" si="19"/>
        <v>-110.92684304958571</v>
      </c>
      <c r="X20" s="34">
        <f t="shared" si="19"/>
        <v>-110.92684304958571</v>
      </c>
      <c r="Y20" s="34">
        <f t="shared" si="19"/>
        <v>-110.92684304958571</v>
      </c>
    </row>
    <row r="21" spans="1:37" x14ac:dyDescent="0.2">
      <c r="A21" s="2" t="s">
        <v>32</v>
      </c>
      <c r="B21" s="18">
        <f>SUM(B18:B19)</f>
        <v>0</v>
      </c>
      <c r="C21" s="18">
        <f>SUM(C18:C19)</f>
        <v>26.599329851452111</v>
      </c>
      <c r="D21" s="18">
        <f>SUM(D18:D19)</f>
        <v>83.106206692383694</v>
      </c>
      <c r="E21" s="18">
        <f t="shared" ref="E21:M21" si="20">SUM(E18:E19)</f>
        <v>164.08561282663038</v>
      </c>
      <c r="F21" s="18">
        <f t="shared" si="20"/>
        <v>272.65990337030183</v>
      </c>
      <c r="G21" s="18">
        <f t="shared" si="20"/>
        <v>403.30252570619245</v>
      </c>
      <c r="H21" s="18">
        <f t="shared" si="20"/>
        <v>446.48271811602808</v>
      </c>
      <c r="I21" s="18">
        <f t="shared" si="20"/>
        <v>497.85617548397335</v>
      </c>
      <c r="J21" s="18">
        <f t="shared" si="20"/>
        <v>555.33050640287752</v>
      </c>
      <c r="K21" s="18">
        <f t="shared" si="20"/>
        <v>622.13758321602825</v>
      </c>
      <c r="L21" s="18">
        <f t="shared" si="20"/>
        <v>693.13031313822012</v>
      </c>
      <c r="M21" s="18">
        <f t="shared" si="20"/>
        <v>773.54217320737087</v>
      </c>
      <c r="N21" s="18">
        <f>SUM(N18:N20)</f>
        <v>750.39346766951121</v>
      </c>
      <c r="O21" s="18">
        <f t="shared" ref="O21:Y21" si="21">SUM(O18:O20)</f>
        <v>712.14314707587073</v>
      </c>
      <c r="P21" s="18">
        <f t="shared" si="21"/>
        <v>674.3647519527234</v>
      </c>
      <c r="Q21" s="18">
        <f t="shared" si="21"/>
        <v>627.14784741971312</v>
      </c>
      <c r="R21" s="18">
        <f t="shared" si="21"/>
        <v>574.7397627112781</v>
      </c>
      <c r="S21" s="18">
        <f t="shared" si="21"/>
        <v>513.36509406347329</v>
      </c>
      <c r="T21" s="18">
        <f t="shared" si="21"/>
        <v>446.3273197697506</v>
      </c>
      <c r="U21" s="18">
        <f t="shared" si="21"/>
        <v>371.97470068338407</v>
      </c>
      <c r="V21" s="18">
        <f t="shared" si="21"/>
        <v>289.36338586338741</v>
      </c>
      <c r="W21" s="18">
        <f t="shared" si="21"/>
        <v>200.3810771917332</v>
      </c>
      <c r="X21" s="18">
        <f t="shared" si="21"/>
        <v>103.61199825694202</v>
      </c>
      <c r="Y21" s="18">
        <f t="shared" si="21"/>
        <v>1.2789769243681803E-13</v>
      </c>
    </row>
    <row r="23" spans="1:37" x14ac:dyDescent="0.2">
      <c r="X23" s="17" t="s">
        <v>37</v>
      </c>
      <c r="Y23" s="18">
        <f>SUM(B19:Y19)</f>
        <v>1331.1221165950285</v>
      </c>
    </row>
    <row r="24" spans="1:37" x14ac:dyDescent="0.2">
      <c r="X24" s="17" t="s">
        <v>38</v>
      </c>
      <c r="Y24" s="18">
        <f>SUM(B20:Y20)</f>
        <v>-1331.1221165950283</v>
      </c>
    </row>
    <row r="25" spans="1:37" x14ac:dyDescent="0.2">
      <c r="X25" s="17"/>
      <c r="Y25" s="18"/>
    </row>
    <row r="26" spans="1:37" x14ac:dyDescent="0.2">
      <c r="X26" s="17"/>
      <c r="Y26" s="18"/>
    </row>
    <row r="27" spans="1:37" x14ac:dyDescent="0.2">
      <c r="A27" s="1" t="s">
        <v>49</v>
      </c>
    </row>
    <row r="28" spans="1:37" x14ac:dyDescent="0.2">
      <c r="A28" s="1" t="s">
        <v>50</v>
      </c>
    </row>
    <row r="29" spans="1:37" x14ac:dyDescent="0.2">
      <c r="M29" s="38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</row>
    <row r="31" spans="1:37" x14ac:dyDescent="0.2">
      <c r="B31" s="35">
        <v>43831</v>
      </c>
      <c r="C31" s="35">
        <v>43862</v>
      </c>
      <c r="D31" s="35">
        <v>43891</v>
      </c>
      <c r="E31" s="35">
        <v>43922</v>
      </c>
      <c r="F31" s="35">
        <v>43952</v>
      </c>
      <c r="G31" s="35">
        <v>43983</v>
      </c>
      <c r="H31" s="35">
        <v>44013</v>
      </c>
      <c r="I31" s="35">
        <v>44044</v>
      </c>
      <c r="J31" s="35">
        <v>44075</v>
      </c>
      <c r="K31" s="35">
        <v>44105</v>
      </c>
      <c r="L31" s="35">
        <v>44136</v>
      </c>
      <c r="M31" s="35">
        <v>44166</v>
      </c>
      <c r="N31" s="35">
        <v>44197</v>
      </c>
      <c r="O31" s="35">
        <v>44228</v>
      </c>
      <c r="P31" s="35">
        <v>44256</v>
      </c>
      <c r="Q31" s="35">
        <v>44287</v>
      </c>
      <c r="R31" s="35">
        <v>44317</v>
      </c>
      <c r="S31" s="35">
        <v>44348</v>
      </c>
      <c r="T31" s="35">
        <v>44378</v>
      </c>
      <c r="U31" s="35">
        <v>44409</v>
      </c>
      <c r="V31" s="35">
        <v>44440</v>
      </c>
      <c r="W31" s="35">
        <v>44470</v>
      </c>
      <c r="X31" s="35">
        <v>44501</v>
      </c>
      <c r="Y31" s="35">
        <v>44531</v>
      </c>
      <c r="Z31" s="35">
        <v>44562</v>
      </c>
      <c r="AA31" s="35">
        <v>44593</v>
      </c>
      <c r="AB31" s="35">
        <v>44621</v>
      </c>
      <c r="AC31" s="35">
        <v>44652</v>
      </c>
      <c r="AD31" s="35">
        <v>44682</v>
      </c>
      <c r="AE31" s="35">
        <v>44713</v>
      </c>
      <c r="AF31" s="35">
        <v>44743</v>
      </c>
      <c r="AG31" s="35">
        <v>44774</v>
      </c>
      <c r="AH31" s="35">
        <v>44805</v>
      </c>
      <c r="AI31" s="35">
        <v>44835</v>
      </c>
      <c r="AJ31" s="35">
        <v>44866</v>
      </c>
      <c r="AK31" s="35">
        <v>44896</v>
      </c>
    </row>
    <row r="32" spans="1:37" x14ac:dyDescent="0.2">
      <c r="A32" s="2" t="s">
        <v>27</v>
      </c>
      <c r="B32" s="23">
        <v>0</v>
      </c>
      <c r="C32" s="31">
        <f>B35</f>
        <v>15357.094900000033</v>
      </c>
      <c r="D32" s="31">
        <f t="shared" ref="D32:Y32" si="22">C35</f>
        <v>30519.399300000041</v>
      </c>
      <c r="E32" s="31">
        <f t="shared" si="22"/>
        <v>45194.92850000006</v>
      </c>
      <c r="F32" s="31">
        <f t="shared" si="22"/>
        <v>58641.041800000123</v>
      </c>
      <c r="G32" s="31">
        <f t="shared" si="22"/>
        <v>72912.166900000127</v>
      </c>
      <c r="H32" s="31">
        <f t="shared" si="22"/>
        <v>89195.077700000082</v>
      </c>
      <c r="I32" s="31">
        <f t="shared" si="22"/>
        <v>106119.47900000008</v>
      </c>
      <c r="J32" s="31">
        <f t="shared" si="22"/>
        <v>122679.1274000001</v>
      </c>
      <c r="K32" s="31">
        <f t="shared" si="22"/>
        <v>137999.90400000016</v>
      </c>
      <c r="L32" s="31">
        <f t="shared" si="22"/>
        <v>151534.18960000016</v>
      </c>
      <c r="M32" s="31">
        <f t="shared" si="22"/>
        <v>166102.59720000016</v>
      </c>
      <c r="N32" s="31">
        <f t="shared" si="22"/>
        <v>181318.7334000002</v>
      </c>
      <c r="O32" s="31">
        <f t="shared" si="22"/>
        <v>173763.78617500019</v>
      </c>
      <c r="P32" s="31">
        <f t="shared" si="22"/>
        <v>166208.83895000018</v>
      </c>
      <c r="Q32" s="31">
        <f t="shared" si="22"/>
        <v>158653.89172500017</v>
      </c>
      <c r="R32" s="31">
        <f t="shared" si="22"/>
        <v>151098.94450000016</v>
      </c>
      <c r="S32" s="31">
        <f t="shared" si="22"/>
        <v>143543.99727500015</v>
      </c>
      <c r="T32" s="31">
        <f t="shared" si="22"/>
        <v>135989.05005000014</v>
      </c>
      <c r="U32" s="31">
        <f t="shared" si="22"/>
        <v>128434.10282500013</v>
      </c>
      <c r="V32" s="31">
        <f t="shared" si="22"/>
        <v>120879.15560000011</v>
      </c>
      <c r="W32" s="31">
        <f t="shared" si="22"/>
        <v>113324.2083750001</v>
      </c>
      <c r="X32" s="31">
        <f t="shared" si="22"/>
        <v>105769.26115000009</v>
      </c>
      <c r="Y32" s="31">
        <f t="shared" si="22"/>
        <v>98214.313925000082</v>
      </c>
      <c r="Z32" s="31">
        <f t="shared" ref="Z32:AK32" si="23">Y35</f>
        <v>90659.366700000071</v>
      </c>
      <c r="AA32" s="31">
        <f t="shared" si="23"/>
        <v>83104.419475000061</v>
      </c>
      <c r="AB32" s="31">
        <f t="shared" si="23"/>
        <v>75549.47225000005</v>
      </c>
      <c r="AC32" s="31">
        <f t="shared" si="23"/>
        <v>67994.525025000039</v>
      </c>
      <c r="AD32" s="31">
        <f t="shared" si="23"/>
        <v>60439.577800000028</v>
      </c>
      <c r="AE32" s="31">
        <f t="shared" si="23"/>
        <v>52884.630575000017</v>
      </c>
      <c r="AF32" s="31">
        <f t="shared" si="23"/>
        <v>45329.683350000007</v>
      </c>
      <c r="AG32" s="31">
        <f t="shared" si="23"/>
        <v>37774.736124999996</v>
      </c>
      <c r="AH32" s="31">
        <f t="shared" si="23"/>
        <v>30219.788899999989</v>
      </c>
      <c r="AI32" s="31">
        <f t="shared" si="23"/>
        <v>22664.841674999981</v>
      </c>
      <c r="AJ32" s="31">
        <f t="shared" si="23"/>
        <v>15109.894449999974</v>
      </c>
      <c r="AK32" s="31">
        <f t="shared" si="23"/>
        <v>7554.9472249999662</v>
      </c>
    </row>
    <row r="33" spans="1:37" x14ac:dyDescent="0.2">
      <c r="A33" s="2" t="s">
        <v>35</v>
      </c>
      <c r="B33" s="23">
        <f>'CNPI Foregone Revenue'!B41</f>
        <v>15357.094900000033</v>
      </c>
      <c r="C33" s="23">
        <f>'CNPI Foregone Revenue'!C41</f>
        <v>15162.304400000008</v>
      </c>
      <c r="D33" s="23">
        <f>'CNPI Foregone Revenue'!D41</f>
        <v>14675.529200000019</v>
      </c>
      <c r="E33" s="23">
        <f>'CNPI Foregone Revenue'!E41</f>
        <v>13446.113300000063</v>
      </c>
      <c r="F33" s="23">
        <f>'CNPI Foregone Revenue'!F41</f>
        <v>14271.125100000005</v>
      </c>
      <c r="G33" s="23">
        <f>'CNPI Foregone Revenue'!G41</f>
        <v>16282.910799999961</v>
      </c>
      <c r="H33" s="23">
        <f>'CNPI Foregone Revenue'!H41</f>
        <v>16924.401299999998</v>
      </c>
      <c r="I33" s="23">
        <f>'CNPI Foregone Revenue'!I41</f>
        <v>16559.64840000002</v>
      </c>
      <c r="J33" s="23">
        <f>'CNPI Foregone Revenue'!J41</f>
        <v>15320.776600000041</v>
      </c>
      <c r="K33" s="23">
        <f>'CNPI Foregone Revenue'!K41</f>
        <v>13534.28560000001</v>
      </c>
      <c r="L33" s="23">
        <f>'CNPI Foregone Revenue'!L41</f>
        <v>14568.407599999999</v>
      </c>
      <c r="M33" s="23">
        <f>'CNPI Foregone Revenue'!M41</f>
        <v>15216.136200000037</v>
      </c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1:37" x14ac:dyDescent="0.2">
      <c r="A34" s="2" t="s">
        <v>34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4">
        <f>-($AK$37/24)</f>
        <v>-7554.9472250000081</v>
      </c>
      <c r="O34" s="34">
        <f t="shared" ref="O34:AK34" si="24">-($AK$37/24)</f>
        <v>-7554.9472250000081</v>
      </c>
      <c r="P34" s="34">
        <f t="shared" si="24"/>
        <v>-7554.9472250000081</v>
      </c>
      <c r="Q34" s="34">
        <f t="shared" si="24"/>
        <v>-7554.9472250000081</v>
      </c>
      <c r="R34" s="34">
        <f t="shared" si="24"/>
        <v>-7554.9472250000081</v>
      </c>
      <c r="S34" s="34">
        <f t="shared" si="24"/>
        <v>-7554.9472250000081</v>
      </c>
      <c r="T34" s="34">
        <f t="shared" si="24"/>
        <v>-7554.9472250000081</v>
      </c>
      <c r="U34" s="34">
        <f t="shared" si="24"/>
        <v>-7554.9472250000081</v>
      </c>
      <c r="V34" s="34">
        <f t="shared" si="24"/>
        <v>-7554.9472250000081</v>
      </c>
      <c r="W34" s="34">
        <f t="shared" si="24"/>
        <v>-7554.9472250000081</v>
      </c>
      <c r="X34" s="34">
        <f t="shared" si="24"/>
        <v>-7554.9472250000081</v>
      </c>
      <c r="Y34" s="34">
        <f t="shared" si="24"/>
        <v>-7554.9472250000081</v>
      </c>
      <c r="Z34" s="34">
        <f t="shared" si="24"/>
        <v>-7554.9472250000081</v>
      </c>
      <c r="AA34" s="34">
        <f t="shared" si="24"/>
        <v>-7554.9472250000081</v>
      </c>
      <c r="AB34" s="34">
        <f t="shared" si="24"/>
        <v>-7554.9472250000081</v>
      </c>
      <c r="AC34" s="34">
        <f t="shared" si="24"/>
        <v>-7554.9472250000081</v>
      </c>
      <c r="AD34" s="34">
        <f t="shared" si="24"/>
        <v>-7554.9472250000081</v>
      </c>
      <c r="AE34" s="34">
        <f t="shared" si="24"/>
        <v>-7554.9472250000081</v>
      </c>
      <c r="AF34" s="34">
        <f t="shared" si="24"/>
        <v>-7554.9472250000081</v>
      </c>
      <c r="AG34" s="34">
        <f t="shared" si="24"/>
        <v>-7554.9472250000081</v>
      </c>
      <c r="AH34" s="34">
        <f t="shared" si="24"/>
        <v>-7554.9472250000081</v>
      </c>
      <c r="AI34" s="34">
        <f t="shared" si="24"/>
        <v>-7554.9472250000081</v>
      </c>
      <c r="AJ34" s="34">
        <f t="shared" si="24"/>
        <v>-7554.9472250000081</v>
      </c>
      <c r="AK34" s="34">
        <f t="shared" si="24"/>
        <v>-7554.9472250000081</v>
      </c>
    </row>
    <row r="35" spans="1:37" x14ac:dyDescent="0.2">
      <c r="A35" s="2" t="s">
        <v>28</v>
      </c>
      <c r="B35" s="18">
        <f>SUM(B32:B34)</f>
        <v>15357.094900000033</v>
      </c>
      <c r="C35" s="18">
        <f t="shared" ref="C35" si="25">SUM(C32:C34)</f>
        <v>30519.399300000041</v>
      </c>
      <c r="D35" s="18">
        <f t="shared" ref="D35" si="26">SUM(D32:D34)</f>
        <v>45194.92850000006</v>
      </c>
      <c r="E35" s="18">
        <f t="shared" ref="E35" si="27">SUM(E32:E34)</f>
        <v>58641.041800000123</v>
      </c>
      <c r="F35" s="18">
        <f t="shared" ref="F35" si="28">SUM(F32:F34)</f>
        <v>72912.166900000127</v>
      </c>
      <c r="G35" s="18">
        <f t="shared" ref="G35" si="29">SUM(G32:G34)</f>
        <v>89195.077700000082</v>
      </c>
      <c r="H35" s="18">
        <f t="shared" ref="H35" si="30">SUM(H32:H34)</f>
        <v>106119.47900000008</v>
      </c>
      <c r="I35" s="18">
        <f t="shared" ref="I35" si="31">SUM(I32:I34)</f>
        <v>122679.1274000001</v>
      </c>
      <c r="J35" s="18">
        <f>SUM(J32:J34)</f>
        <v>137999.90400000016</v>
      </c>
      <c r="K35" s="18">
        <f t="shared" ref="K35" si="32">SUM(K32:K34)</f>
        <v>151534.18960000016</v>
      </c>
      <c r="L35" s="18">
        <f t="shared" ref="L35" si="33">SUM(L32:L34)</f>
        <v>166102.59720000016</v>
      </c>
      <c r="M35" s="18">
        <f t="shared" ref="M35" si="34">SUM(M32:M34)</f>
        <v>181318.7334000002</v>
      </c>
      <c r="N35" s="18">
        <f t="shared" ref="N35" si="35">SUM(N32:N34)</f>
        <v>173763.78617500019</v>
      </c>
      <c r="O35" s="18">
        <f t="shared" ref="O35" si="36">SUM(O32:O34)</f>
        <v>166208.83895000018</v>
      </c>
      <c r="P35" s="18">
        <f t="shared" ref="P35" si="37">SUM(P32:P34)</f>
        <v>158653.89172500017</v>
      </c>
      <c r="Q35" s="18">
        <f t="shared" ref="Q35" si="38">SUM(Q32:Q34)</f>
        <v>151098.94450000016</v>
      </c>
      <c r="R35" s="18">
        <f t="shared" ref="R35" si="39">SUM(R32:R34)</f>
        <v>143543.99727500015</v>
      </c>
      <c r="S35" s="18">
        <f t="shared" ref="S35" si="40">SUM(S32:S34)</f>
        <v>135989.05005000014</v>
      </c>
      <c r="T35" s="18">
        <f t="shared" ref="T35" si="41">SUM(T32:T34)</f>
        <v>128434.10282500013</v>
      </c>
      <c r="U35" s="18">
        <f t="shared" ref="U35" si="42">SUM(U32:U34)</f>
        <v>120879.15560000011</v>
      </c>
      <c r="V35" s="18">
        <f t="shared" ref="V35" si="43">SUM(V32:V34)</f>
        <v>113324.2083750001</v>
      </c>
      <c r="W35" s="18">
        <f t="shared" ref="W35" si="44">SUM(W32:W34)</f>
        <v>105769.26115000009</v>
      </c>
      <c r="X35" s="18">
        <f t="shared" ref="X35" si="45">SUM(X32:X34)</f>
        <v>98214.313925000082</v>
      </c>
      <c r="Y35" s="18">
        <f t="shared" ref="Y35" si="46">SUM(Y32:Y34)</f>
        <v>90659.366700000071</v>
      </c>
      <c r="Z35" s="18">
        <f t="shared" ref="Z35" si="47">SUM(Z32:Z34)</f>
        <v>83104.419475000061</v>
      </c>
      <c r="AA35" s="18">
        <f t="shared" ref="AA35" si="48">SUM(AA32:AA34)</f>
        <v>75549.47225000005</v>
      </c>
      <c r="AB35" s="18">
        <f t="shared" ref="AB35" si="49">SUM(AB32:AB34)</f>
        <v>67994.525025000039</v>
      </c>
      <c r="AC35" s="18">
        <f t="shared" ref="AC35" si="50">SUM(AC32:AC34)</f>
        <v>60439.577800000028</v>
      </c>
      <c r="AD35" s="18">
        <f t="shared" ref="AD35" si="51">SUM(AD32:AD34)</f>
        <v>52884.630575000017</v>
      </c>
      <c r="AE35" s="18">
        <f t="shared" ref="AE35" si="52">SUM(AE32:AE34)</f>
        <v>45329.683350000007</v>
      </c>
      <c r="AF35" s="18">
        <f t="shared" ref="AF35" si="53">SUM(AF32:AF34)</f>
        <v>37774.736124999996</v>
      </c>
      <c r="AG35" s="18">
        <f t="shared" ref="AG35" si="54">SUM(AG32:AG34)</f>
        <v>30219.788899999989</v>
      </c>
      <c r="AH35" s="18">
        <f t="shared" ref="AH35" si="55">SUM(AH32:AH34)</f>
        <v>22664.841674999981</v>
      </c>
      <c r="AI35" s="18">
        <f t="shared" ref="AI35" si="56">SUM(AI32:AI34)</f>
        <v>15109.894449999974</v>
      </c>
      <c r="AJ35" s="18">
        <f t="shared" ref="AJ35" si="57">SUM(AJ32:AJ34)</f>
        <v>7554.9472249999662</v>
      </c>
      <c r="AK35" s="18">
        <f t="shared" ref="AK35" si="58">SUM(AK32:AK34)</f>
        <v>-4.1836756281554699E-11</v>
      </c>
    </row>
    <row r="36" spans="1:37" x14ac:dyDescent="0.2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spans="1:37" x14ac:dyDescent="0.2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7"/>
      <c r="Y37" s="18"/>
      <c r="AJ37" s="17" t="s">
        <v>39</v>
      </c>
      <c r="AK37" s="18">
        <f>SUM(B33:AK33)</f>
        <v>181318.7334000002</v>
      </c>
    </row>
    <row r="38" spans="1:37" x14ac:dyDescent="0.2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7"/>
      <c r="Y38" s="18"/>
      <c r="AJ38" s="17" t="s">
        <v>40</v>
      </c>
      <c r="AK38" s="18">
        <f>SUM(B34:AK34)</f>
        <v>-181318.73340000023</v>
      </c>
    </row>
    <row r="40" spans="1:37" x14ac:dyDescent="0.2">
      <c r="A40" s="2" t="s">
        <v>29</v>
      </c>
      <c r="B40" s="32">
        <v>2.18E-2</v>
      </c>
      <c r="C40" s="32">
        <v>2.18E-2</v>
      </c>
      <c r="D40" s="32">
        <v>2.18E-2</v>
      </c>
      <c r="E40" s="32">
        <v>2.18E-2</v>
      </c>
      <c r="F40" s="32">
        <v>2.18E-2</v>
      </c>
      <c r="G40" s="32">
        <v>2.18E-2</v>
      </c>
      <c r="H40" s="32">
        <v>5.7000000000000002E-3</v>
      </c>
      <c r="I40" s="32">
        <v>5.7000000000000002E-3</v>
      </c>
      <c r="J40" s="32">
        <v>5.7000000000000002E-3</v>
      </c>
      <c r="K40" s="32">
        <v>5.7000000000000002E-3</v>
      </c>
      <c r="L40" s="32">
        <v>5.7000000000000002E-3</v>
      </c>
      <c r="M40" s="32">
        <v>5.7000000000000002E-3</v>
      </c>
      <c r="N40" s="32">
        <v>5.7000000000000002E-3</v>
      </c>
      <c r="O40" s="32">
        <v>5.7000000000000002E-3</v>
      </c>
      <c r="P40" s="32">
        <v>5.7000000000000002E-3</v>
      </c>
      <c r="Q40" s="32">
        <v>5.7000000000000002E-3</v>
      </c>
      <c r="R40" s="32">
        <v>5.7000000000000002E-3</v>
      </c>
      <c r="S40" s="32">
        <v>5.7000000000000002E-3</v>
      </c>
      <c r="T40" s="32">
        <v>5.7000000000000002E-3</v>
      </c>
      <c r="U40" s="32">
        <v>5.7000000000000002E-3</v>
      </c>
      <c r="V40" s="32">
        <v>5.7000000000000002E-3</v>
      </c>
      <c r="W40" s="32">
        <v>5.7000000000000002E-3</v>
      </c>
      <c r="X40" s="32">
        <v>5.7000000000000002E-3</v>
      </c>
      <c r="Y40" s="32">
        <v>5.7000000000000002E-3</v>
      </c>
      <c r="Z40" s="32">
        <v>5.7000000000000002E-3</v>
      </c>
      <c r="AA40" s="32">
        <v>5.7000000000000002E-3</v>
      </c>
      <c r="AB40" s="32">
        <v>5.7000000000000002E-3</v>
      </c>
      <c r="AC40" s="32">
        <v>5.7000000000000002E-3</v>
      </c>
      <c r="AD40" s="32">
        <v>5.7000000000000002E-3</v>
      </c>
      <c r="AE40" s="32">
        <v>5.7000000000000002E-3</v>
      </c>
      <c r="AF40" s="32">
        <v>5.7000000000000002E-3</v>
      </c>
      <c r="AG40" s="32">
        <v>5.7000000000000002E-3</v>
      </c>
      <c r="AH40" s="32">
        <v>5.7000000000000002E-3</v>
      </c>
      <c r="AI40" s="32">
        <v>5.7000000000000002E-3</v>
      </c>
      <c r="AJ40" s="32">
        <v>5.7000000000000002E-3</v>
      </c>
      <c r="AK40" s="32">
        <v>5.7000000000000002E-3</v>
      </c>
    </row>
    <row r="41" spans="1:37" x14ac:dyDescent="0.2">
      <c r="A41" s="2" t="s">
        <v>33</v>
      </c>
      <c r="B41" s="2">
        <v>31</v>
      </c>
      <c r="C41" s="2">
        <v>29</v>
      </c>
      <c r="D41" s="2">
        <v>31</v>
      </c>
      <c r="E41" s="2">
        <v>30</v>
      </c>
      <c r="F41" s="2">
        <v>31</v>
      </c>
      <c r="G41" s="2">
        <v>30</v>
      </c>
      <c r="H41" s="2">
        <v>31</v>
      </c>
      <c r="I41" s="2">
        <v>31</v>
      </c>
      <c r="J41" s="2">
        <v>30</v>
      </c>
      <c r="K41" s="2">
        <v>31</v>
      </c>
      <c r="L41" s="2">
        <v>30</v>
      </c>
      <c r="M41" s="2">
        <v>31</v>
      </c>
      <c r="N41" s="2">
        <v>31</v>
      </c>
      <c r="O41" s="2">
        <v>28</v>
      </c>
      <c r="P41" s="2">
        <v>31</v>
      </c>
      <c r="Q41" s="2">
        <v>30</v>
      </c>
      <c r="R41" s="2">
        <v>31</v>
      </c>
      <c r="S41" s="2">
        <v>30</v>
      </c>
      <c r="T41" s="2">
        <v>31</v>
      </c>
      <c r="U41" s="2">
        <v>31</v>
      </c>
      <c r="V41" s="2">
        <v>30</v>
      </c>
      <c r="W41" s="2">
        <v>31</v>
      </c>
      <c r="X41" s="2">
        <v>30</v>
      </c>
      <c r="Y41" s="2">
        <v>31</v>
      </c>
      <c r="Z41" s="2">
        <v>31</v>
      </c>
      <c r="AA41" s="2">
        <v>28</v>
      </c>
      <c r="AB41" s="2">
        <v>31</v>
      </c>
      <c r="AC41" s="2">
        <v>30</v>
      </c>
      <c r="AD41" s="2">
        <v>31</v>
      </c>
      <c r="AE41" s="2">
        <v>30</v>
      </c>
      <c r="AF41" s="2">
        <v>31</v>
      </c>
      <c r="AG41" s="2">
        <v>31</v>
      </c>
      <c r="AH41" s="2">
        <v>30</v>
      </c>
      <c r="AI41" s="2">
        <v>31</v>
      </c>
      <c r="AJ41" s="2">
        <v>30</v>
      </c>
      <c r="AK41" s="2">
        <v>31</v>
      </c>
    </row>
    <row r="43" spans="1:37" x14ac:dyDescent="0.2">
      <c r="A43" s="2" t="s">
        <v>30</v>
      </c>
      <c r="B43" s="23">
        <v>0</v>
      </c>
      <c r="C43" s="18">
        <f>B46</f>
        <v>0</v>
      </c>
      <c r="D43" s="18">
        <f>C46</f>
        <v>26.599329851452111</v>
      </c>
      <c r="E43" s="18">
        <f t="shared" ref="E43:Y43" si="59">D46</f>
        <v>83.106206692383694</v>
      </c>
      <c r="F43" s="18">
        <f t="shared" si="59"/>
        <v>164.08561282663038</v>
      </c>
      <c r="G43" s="18">
        <f t="shared" si="59"/>
        <v>272.65990337030183</v>
      </c>
      <c r="H43" s="18">
        <f t="shared" si="59"/>
        <v>403.30252570619245</v>
      </c>
      <c r="I43" s="18">
        <f t="shared" si="59"/>
        <v>446.48271811602808</v>
      </c>
      <c r="J43" s="18">
        <f t="shared" si="59"/>
        <v>497.85617548397335</v>
      </c>
      <c r="K43" s="18">
        <f t="shared" si="59"/>
        <v>555.33050640287752</v>
      </c>
      <c r="L43" s="18">
        <f t="shared" si="59"/>
        <v>622.13758321602825</v>
      </c>
      <c r="M43" s="18">
        <f t="shared" si="59"/>
        <v>693.13031313822012</v>
      </c>
      <c r="N43" s="18">
        <f t="shared" si="59"/>
        <v>773.54217320737087</v>
      </c>
      <c r="O43" s="18">
        <f t="shared" si="59"/>
        <v>784.3252896030541</v>
      </c>
      <c r="P43" s="18">
        <f t="shared" si="59"/>
        <v>783.31026923640866</v>
      </c>
      <c r="Q43" s="18">
        <f t="shared" si="59"/>
        <v>786.77854083944806</v>
      </c>
      <c r="R43" s="18">
        <f t="shared" si="59"/>
        <v>784.11178132607654</v>
      </c>
      <c r="S43" s="18">
        <f t="shared" si="59"/>
        <v>780.2652081364721</v>
      </c>
      <c r="T43" s="18">
        <f t="shared" si="59"/>
        <v>770.51956656570326</v>
      </c>
      <c r="U43" s="18">
        <f t="shared" si="59"/>
        <v>759.35814858345498</v>
      </c>
      <c r="V43" s="18">
        <f t="shared" si="59"/>
        <v>744.53930820488483</v>
      </c>
      <c r="W43" s="18">
        <f t="shared" si="59"/>
        <v>724.17534354802012</v>
      </c>
      <c r="X43" s="18">
        <f t="shared" si="59"/>
        <v>702.04165837680614</v>
      </c>
      <c r="Y43" s="18">
        <f t="shared" si="59"/>
        <v>674.59881166254422</v>
      </c>
      <c r="Z43" s="18">
        <f t="shared" ref="Z43:AK43" si="60">Y46</f>
        <v>645.1502816986864</v>
      </c>
      <c r="AA43" s="18">
        <f t="shared" si="60"/>
        <v>612.0443293385066</v>
      </c>
      <c r="AB43" s="18">
        <f t="shared" si="60"/>
        <v>571.38756945043644</v>
      </c>
      <c r="AC43" s="18">
        <f t="shared" si="60"/>
        <v>530.96677229761281</v>
      </c>
      <c r="AD43" s="18">
        <f t="shared" si="60"/>
        <v>485.82672043985764</v>
      </c>
      <c r="AE43" s="18">
        <f t="shared" si="60"/>
        <v>438.09107849439005</v>
      </c>
      <c r="AF43" s="18">
        <f t="shared" si="60"/>
        <v>385.87214457923756</v>
      </c>
      <c r="AG43" s="18">
        <f t="shared" si="60"/>
        <v>330.82165784112618</v>
      </c>
      <c r="AH43" s="18">
        <f t="shared" si="60"/>
        <v>272.11374870669289</v>
      </c>
      <c r="AI43" s="18">
        <f t="shared" si="60"/>
        <v>209.27649170544453</v>
      </c>
      <c r="AJ43" s="18">
        <f t="shared" si="60"/>
        <v>143.25373777836739</v>
      </c>
      <c r="AK43" s="18">
        <f t="shared" si="60"/>
        <v>73.337598719721754</v>
      </c>
    </row>
    <row r="44" spans="1:37" x14ac:dyDescent="0.2">
      <c r="A44" s="2" t="s">
        <v>31</v>
      </c>
      <c r="B44" s="34">
        <f>B32*B40/365*B41</f>
        <v>0</v>
      </c>
      <c r="C44" s="34">
        <f>C32*C40/365*C41</f>
        <v>26.599329851452111</v>
      </c>
      <c r="D44" s="34">
        <f>D32*D40/365*D41</f>
        <v>56.506876840931582</v>
      </c>
      <c r="E44" s="34">
        <f t="shared" ref="E44:Y44" si="61">E32*E40/365*E41</f>
        <v>80.979406134246688</v>
      </c>
      <c r="F44" s="34">
        <f t="shared" si="61"/>
        <v>108.57429054367145</v>
      </c>
      <c r="G44" s="34">
        <f t="shared" si="61"/>
        <v>130.64262233589065</v>
      </c>
      <c r="H44" s="34">
        <f t="shared" si="61"/>
        <v>43.180192409835655</v>
      </c>
      <c r="I44" s="34">
        <f t="shared" si="61"/>
        <v>51.373457367945242</v>
      </c>
      <c r="J44" s="34">
        <f t="shared" si="61"/>
        <v>57.474330918904158</v>
      </c>
      <c r="K44" s="34">
        <f t="shared" si="61"/>
        <v>66.807076813150758</v>
      </c>
      <c r="L44" s="34">
        <f t="shared" si="61"/>
        <v>70.992729922191856</v>
      </c>
      <c r="M44" s="34">
        <f t="shared" si="61"/>
        <v>80.411860069150762</v>
      </c>
      <c r="N44" s="34">
        <f t="shared" si="61"/>
        <v>87.778137511726115</v>
      </c>
      <c r="O44" s="34">
        <f t="shared" si="61"/>
        <v>75.980000749397348</v>
      </c>
      <c r="P44" s="34">
        <f t="shared" si="61"/>
        <v>80.463292719082276</v>
      </c>
      <c r="Q44" s="34">
        <f t="shared" si="61"/>
        <v>74.328261602671304</v>
      </c>
      <c r="R44" s="34">
        <f t="shared" si="61"/>
        <v>73.148447926438436</v>
      </c>
      <c r="S44" s="34">
        <f t="shared" si="61"/>
        <v>67.249379545274039</v>
      </c>
      <c r="T44" s="34">
        <f t="shared" si="61"/>
        <v>65.833603133794597</v>
      </c>
      <c r="U44" s="34">
        <f t="shared" si="61"/>
        <v>62.176180737472663</v>
      </c>
      <c r="V44" s="34">
        <f t="shared" si="61"/>
        <v>56.63105645917814</v>
      </c>
      <c r="W44" s="34">
        <f t="shared" si="61"/>
        <v>54.861335944828824</v>
      </c>
      <c r="X44" s="34">
        <f t="shared" si="61"/>
        <v>49.552174401780867</v>
      </c>
      <c r="Y44" s="34">
        <f t="shared" si="61"/>
        <v>47.54649115218497</v>
      </c>
      <c r="Z44" s="34">
        <f t="shared" ref="Z44:AK44" si="62">Z32*Z40/365*Z41</f>
        <v>43.88906875586305</v>
      </c>
      <c r="AA44" s="34">
        <f t="shared" si="62"/>
        <v>36.33826122797263</v>
      </c>
      <c r="AB44" s="34">
        <f t="shared" si="62"/>
        <v>36.574223963219204</v>
      </c>
      <c r="AC44" s="34">
        <f t="shared" si="62"/>
        <v>31.854969258287692</v>
      </c>
      <c r="AD44" s="34">
        <f t="shared" si="62"/>
        <v>29.259379170575357</v>
      </c>
      <c r="AE44" s="34">
        <f t="shared" si="62"/>
        <v>24.776087200890419</v>
      </c>
      <c r="AF44" s="34">
        <f t="shared" si="62"/>
        <v>21.944534377931511</v>
      </c>
      <c r="AG44" s="34">
        <f t="shared" si="62"/>
        <v>18.287111981609588</v>
      </c>
      <c r="AH44" s="34">
        <f t="shared" si="62"/>
        <v>14.157764114794515</v>
      </c>
      <c r="AI44" s="34">
        <f t="shared" si="62"/>
        <v>10.972267188965745</v>
      </c>
      <c r="AJ44" s="34">
        <f t="shared" si="62"/>
        <v>7.0788820573972489</v>
      </c>
      <c r="AK44" s="34">
        <f t="shared" si="62"/>
        <v>3.6574223963219015</v>
      </c>
    </row>
    <row r="45" spans="1:37" x14ac:dyDescent="0.2">
      <c r="A45" s="2" t="s">
        <v>36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4">
        <f>-($AK$48/24)</f>
        <v>-76.995021116042878</v>
      </c>
      <c r="O45" s="34">
        <f t="shared" ref="O45:AK45" si="63">-($AK$48/24)</f>
        <v>-76.995021116042878</v>
      </c>
      <c r="P45" s="34">
        <f t="shared" si="63"/>
        <v>-76.995021116042878</v>
      </c>
      <c r="Q45" s="34">
        <f t="shared" si="63"/>
        <v>-76.995021116042878</v>
      </c>
      <c r="R45" s="34">
        <f t="shared" si="63"/>
        <v>-76.995021116042878</v>
      </c>
      <c r="S45" s="34">
        <f t="shared" si="63"/>
        <v>-76.995021116042878</v>
      </c>
      <c r="T45" s="34">
        <f t="shared" si="63"/>
        <v>-76.995021116042878</v>
      </c>
      <c r="U45" s="34">
        <f t="shared" si="63"/>
        <v>-76.995021116042878</v>
      </c>
      <c r="V45" s="34">
        <f t="shared" si="63"/>
        <v>-76.995021116042878</v>
      </c>
      <c r="W45" s="34">
        <f t="shared" si="63"/>
        <v>-76.995021116042878</v>
      </c>
      <c r="X45" s="34">
        <f t="shared" si="63"/>
        <v>-76.995021116042878</v>
      </c>
      <c r="Y45" s="34">
        <f t="shared" si="63"/>
        <v>-76.995021116042878</v>
      </c>
      <c r="Z45" s="34">
        <f t="shared" si="63"/>
        <v>-76.995021116042878</v>
      </c>
      <c r="AA45" s="34">
        <f t="shared" si="63"/>
        <v>-76.995021116042878</v>
      </c>
      <c r="AB45" s="34">
        <f t="shared" si="63"/>
        <v>-76.995021116042878</v>
      </c>
      <c r="AC45" s="34">
        <f t="shared" si="63"/>
        <v>-76.995021116042878</v>
      </c>
      <c r="AD45" s="34">
        <f t="shared" si="63"/>
        <v>-76.995021116042878</v>
      </c>
      <c r="AE45" s="34">
        <f t="shared" si="63"/>
        <v>-76.995021116042878</v>
      </c>
      <c r="AF45" s="34">
        <f t="shared" si="63"/>
        <v>-76.995021116042878</v>
      </c>
      <c r="AG45" s="34">
        <f t="shared" si="63"/>
        <v>-76.995021116042878</v>
      </c>
      <c r="AH45" s="34">
        <f t="shared" si="63"/>
        <v>-76.995021116042878</v>
      </c>
      <c r="AI45" s="34">
        <f t="shared" si="63"/>
        <v>-76.995021116042878</v>
      </c>
      <c r="AJ45" s="34">
        <f t="shared" si="63"/>
        <v>-76.995021116042878</v>
      </c>
      <c r="AK45" s="34">
        <f t="shared" si="63"/>
        <v>-76.995021116042878</v>
      </c>
    </row>
    <row r="46" spans="1:37" x14ac:dyDescent="0.2">
      <c r="A46" s="2" t="s">
        <v>32</v>
      </c>
      <c r="B46" s="18">
        <f>SUM(B43:B44)</f>
        <v>0</v>
      </c>
      <c r="C46" s="18">
        <f>SUM(C43:C44)</f>
        <v>26.599329851452111</v>
      </c>
      <c r="D46" s="18">
        <f>SUM(D43:D44)</f>
        <v>83.106206692383694</v>
      </c>
      <c r="E46" s="18">
        <f t="shared" ref="E46" si="64">SUM(E43:E44)</f>
        <v>164.08561282663038</v>
      </c>
      <c r="F46" s="18">
        <f t="shared" ref="F46" si="65">SUM(F43:F44)</f>
        <v>272.65990337030183</v>
      </c>
      <c r="G46" s="18">
        <f t="shared" ref="G46" si="66">SUM(G43:G44)</f>
        <v>403.30252570619245</v>
      </c>
      <c r="H46" s="18">
        <f t="shared" ref="H46" si="67">SUM(H43:H44)</f>
        <v>446.48271811602808</v>
      </c>
      <c r="I46" s="18">
        <f t="shared" ref="I46" si="68">SUM(I43:I44)</f>
        <v>497.85617548397335</v>
      </c>
      <c r="J46" s="18">
        <f t="shared" ref="J46" si="69">SUM(J43:J44)</f>
        <v>555.33050640287752</v>
      </c>
      <c r="K46" s="18">
        <f t="shared" ref="K46" si="70">SUM(K43:K44)</f>
        <v>622.13758321602825</v>
      </c>
      <c r="L46" s="18">
        <f t="shared" ref="L46" si="71">SUM(L43:L44)</f>
        <v>693.13031313822012</v>
      </c>
      <c r="M46" s="18">
        <f t="shared" ref="M46" si="72">SUM(M43:M44)</f>
        <v>773.54217320737087</v>
      </c>
      <c r="N46" s="18">
        <f>SUM(N43:N45)</f>
        <v>784.3252896030541</v>
      </c>
      <c r="O46" s="18">
        <f t="shared" ref="O46" si="73">SUM(O43:O45)</f>
        <v>783.31026923640866</v>
      </c>
      <c r="P46" s="18">
        <f t="shared" ref="P46" si="74">SUM(P43:P45)</f>
        <v>786.77854083944806</v>
      </c>
      <c r="Q46" s="18">
        <f t="shared" ref="Q46" si="75">SUM(Q43:Q45)</f>
        <v>784.11178132607654</v>
      </c>
      <c r="R46" s="18">
        <f t="shared" ref="R46" si="76">SUM(R43:R45)</f>
        <v>780.2652081364721</v>
      </c>
      <c r="S46" s="18">
        <f t="shared" ref="S46" si="77">SUM(S43:S45)</f>
        <v>770.51956656570326</v>
      </c>
      <c r="T46" s="18">
        <f t="shared" ref="T46" si="78">SUM(T43:T45)</f>
        <v>759.35814858345498</v>
      </c>
      <c r="U46" s="18">
        <f t="shared" ref="U46" si="79">SUM(U43:U45)</f>
        <v>744.53930820488483</v>
      </c>
      <c r="V46" s="18">
        <f t="shared" ref="V46" si="80">SUM(V43:V45)</f>
        <v>724.17534354802012</v>
      </c>
      <c r="W46" s="18">
        <f t="shared" ref="W46" si="81">SUM(W43:W45)</f>
        <v>702.04165837680614</v>
      </c>
      <c r="X46" s="18">
        <f t="shared" ref="X46" si="82">SUM(X43:X45)</f>
        <v>674.59881166254422</v>
      </c>
      <c r="Y46" s="18">
        <f t="shared" ref="Y46" si="83">SUM(Y43:Y45)</f>
        <v>645.1502816986864</v>
      </c>
      <c r="Z46" s="18">
        <f t="shared" ref="Z46" si="84">SUM(Z43:Z45)</f>
        <v>612.0443293385066</v>
      </c>
      <c r="AA46" s="18">
        <f t="shared" ref="AA46" si="85">SUM(AA43:AA45)</f>
        <v>571.38756945043644</v>
      </c>
      <c r="AB46" s="18">
        <f t="shared" ref="AB46" si="86">SUM(AB43:AB45)</f>
        <v>530.96677229761281</v>
      </c>
      <c r="AC46" s="18">
        <f t="shared" ref="AC46" si="87">SUM(AC43:AC45)</f>
        <v>485.82672043985764</v>
      </c>
      <c r="AD46" s="18">
        <f t="shared" ref="AD46" si="88">SUM(AD43:AD45)</f>
        <v>438.09107849439005</v>
      </c>
      <c r="AE46" s="18">
        <f t="shared" ref="AE46" si="89">SUM(AE43:AE45)</f>
        <v>385.87214457923756</v>
      </c>
      <c r="AF46" s="18">
        <f t="shared" ref="AF46" si="90">SUM(AF43:AF45)</f>
        <v>330.82165784112618</v>
      </c>
      <c r="AG46" s="18">
        <f t="shared" ref="AG46" si="91">SUM(AG43:AG45)</f>
        <v>272.11374870669289</v>
      </c>
      <c r="AH46" s="18">
        <f t="shared" ref="AH46" si="92">SUM(AH43:AH45)</f>
        <v>209.27649170544453</v>
      </c>
      <c r="AI46" s="18">
        <f t="shared" ref="AI46" si="93">SUM(AI43:AI45)</f>
        <v>143.25373777836739</v>
      </c>
      <c r="AJ46" s="18">
        <f t="shared" ref="AJ46" si="94">SUM(AJ43:AJ45)</f>
        <v>73.337598719721754</v>
      </c>
      <c r="AK46" s="18">
        <f t="shared" ref="AK46" si="95">SUM(AK43:AK45)</f>
        <v>7.815970093361102E-13</v>
      </c>
    </row>
    <row r="48" spans="1:37" x14ac:dyDescent="0.2">
      <c r="X48" s="17"/>
      <c r="Y48" s="18"/>
      <c r="AJ48" s="17" t="s">
        <v>37</v>
      </c>
      <c r="AK48" s="18">
        <f>SUM(B44:AK44)</f>
        <v>1847.880506785029</v>
      </c>
    </row>
    <row r="49" spans="24:37" x14ac:dyDescent="0.2">
      <c r="X49" s="17"/>
      <c r="Y49" s="18"/>
      <c r="AJ49" s="17" t="s">
        <v>38</v>
      </c>
      <c r="AK49" s="18">
        <f>SUM(B45:AK45)</f>
        <v>-1847.8805067850285</v>
      </c>
    </row>
    <row r="50" spans="24:37" x14ac:dyDescent="0.2">
      <c r="X50" s="17"/>
      <c r="Y50" s="18"/>
    </row>
    <row r="51" spans="24:37" x14ac:dyDescent="0.2">
      <c r="X51" s="17"/>
      <c r="Y51" s="18"/>
    </row>
  </sheetData>
  <pageMargins left="0.7" right="0.7" top="0.75" bottom="0.75" header="0.3" footer="0.3"/>
  <pageSetup scale="65" pageOrder="overThenDown" orientation="landscape" verticalDpi="0" r:id="rId1"/>
  <rowBreaks count="1" manualBreakCount="1">
    <brk id="25" max="16383" man="1"/>
  </rowBreaks>
  <colBreaks count="2" manualBreakCount="2">
    <brk id="13" max="1048575" man="1"/>
    <brk id="2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A4E0A-DF38-412F-8FE0-5BF3581B8FE5}">
  <dimension ref="B2:H5"/>
  <sheetViews>
    <sheetView showGridLines="0" view="pageBreakPreview" zoomScale="60" zoomScaleNormal="100" workbookViewId="0">
      <selection activeCell="B4" sqref="B4"/>
    </sheetView>
  </sheetViews>
  <sheetFormatPr defaultRowHeight="12.75" x14ac:dyDescent="0.2"/>
  <cols>
    <col min="1" max="1" width="9.140625" style="2"/>
    <col min="2" max="8" width="10.7109375" style="39" customWidth="1"/>
    <col min="9" max="16384" width="9.140625" style="2"/>
  </cols>
  <sheetData>
    <row r="2" spans="2:8" x14ac:dyDescent="0.2">
      <c r="B2" s="58" t="s">
        <v>46</v>
      </c>
      <c r="C2" s="57" t="s">
        <v>26</v>
      </c>
      <c r="D2" s="57"/>
      <c r="E2" s="57"/>
      <c r="F2" s="57" t="s">
        <v>43</v>
      </c>
      <c r="G2" s="57"/>
      <c r="H2" s="57"/>
    </row>
    <row r="3" spans="2:8" x14ac:dyDescent="0.2">
      <c r="B3" s="58"/>
      <c r="C3" s="40" t="s">
        <v>41</v>
      </c>
      <c r="D3" s="40" t="s">
        <v>42</v>
      </c>
      <c r="E3" s="40" t="s">
        <v>18</v>
      </c>
      <c r="F3" s="40">
        <v>2021</v>
      </c>
      <c r="G3" s="40">
        <v>2022</v>
      </c>
      <c r="H3" s="40" t="s">
        <v>18</v>
      </c>
    </row>
    <row r="4" spans="2:8" x14ac:dyDescent="0.2">
      <c r="B4" s="41" t="s">
        <v>44</v>
      </c>
      <c r="C4" s="42">
        <f>'CNPI Foregone Revenue'!N41</f>
        <v>181318.7334000002</v>
      </c>
      <c r="D4" s="42">
        <f>'Interest Schedule'!Y23</f>
        <v>1331.1221165950285</v>
      </c>
      <c r="E4" s="42">
        <f>C4+D4</f>
        <v>182649.85551659524</v>
      </c>
      <c r="F4" s="42">
        <f>E4</f>
        <v>182649.85551659524</v>
      </c>
      <c r="G4" s="42">
        <v>0</v>
      </c>
      <c r="H4" s="42">
        <f>SUM(F4:G4)</f>
        <v>182649.85551659524</v>
      </c>
    </row>
    <row r="5" spans="2:8" x14ac:dyDescent="0.2">
      <c r="B5" s="41" t="s">
        <v>45</v>
      </c>
      <c r="C5" s="42">
        <f>'CNPI Foregone Revenue'!N41</f>
        <v>181318.7334000002</v>
      </c>
      <c r="D5" s="42">
        <f>'Interest Schedule'!AK48</f>
        <v>1847.880506785029</v>
      </c>
      <c r="E5" s="42">
        <f>C5+D5</f>
        <v>183166.61390678523</v>
      </c>
      <c r="F5" s="42">
        <f>E5/2</f>
        <v>91583.306953392617</v>
      </c>
      <c r="G5" s="42">
        <f>E5/2</f>
        <v>91583.306953392617</v>
      </c>
      <c r="H5" s="42">
        <f>SUM(F5:G5)</f>
        <v>183166.61390678523</v>
      </c>
    </row>
  </sheetData>
  <mergeCells count="3">
    <mergeCell ref="C2:E2"/>
    <mergeCell ref="F2:H2"/>
    <mergeCell ref="B2:B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CNPI Foregone Revenue</vt:lpstr>
      <vt:lpstr>Interest Schedule</vt:lpstr>
      <vt:lpstr>Rev Req Summary</vt:lpstr>
      <vt:lpstr>'Interest Schedule'!Print_Titles</vt:lpstr>
    </vt:vector>
  </TitlesOfParts>
  <Company>FortisOntario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Beharriell, Greg</cp:lastModifiedBy>
  <cp:lastPrinted>2020-11-20T13:31:06Z</cp:lastPrinted>
  <dcterms:created xsi:type="dcterms:W3CDTF">2017-10-11T13:26:51Z</dcterms:created>
  <dcterms:modified xsi:type="dcterms:W3CDTF">2020-11-20T13:38:26Z</dcterms:modified>
</cp:coreProperties>
</file>