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ardSec\12. Jessy Serrao\Cases\2020 cases\EB-2020-0249 PUC smart grid\"/>
    </mc:Choice>
  </mc:AlternateContent>
  <xr:revisionPtr revIDLastSave="0" documentId="8_{3B380281-EFF3-4331-9BAF-FFA04CDD72F0}" xr6:coauthVersionLast="45" xr6:coauthVersionMax="45" xr10:uidLastSave="{00000000-0000-0000-0000-000000000000}"/>
  <bookViews>
    <workbookView xWindow="-120" yWindow="-120" windowWidth="29040" windowHeight="17640" xr2:uid="{C8153DF8-2878-4F9B-80C6-E4EDBABD653A}"/>
  </bookViews>
  <sheets>
    <sheet name="CAPEX PV" sheetId="1" r:id="rId1"/>
    <sheet name="DS Schedule" sheetId="3" r:id="rId2"/>
    <sheet name="CEC Report - DA Benefits" sheetId="4" r:id="rId3"/>
    <sheet name="CPI" sheetId="2" r:id="rId4"/>
  </sheets>
  <definedNames>
    <definedName name="_Hlk30844683" localSheetId="2">'CEC Report - DA Benefits'!$A$4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X25" i="1" l="1"/>
  <c r="B12" i="1"/>
  <c r="B14" i="1" s="1"/>
  <c r="B7" i="1"/>
  <c r="B8" i="1" s="1"/>
  <c r="B10" i="1" s="1"/>
  <c r="G35" i="1"/>
  <c r="H38" i="2"/>
  <c r="G38" i="2"/>
  <c r="F38" i="2"/>
  <c r="E38" i="2"/>
  <c r="H37" i="1"/>
  <c r="F33" i="1"/>
  <c r="F32" i="1"/>
  <c r="B27" i="1"/>
  <c r="D19" i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AN19" i="1" s="1"/>
  <c r="AO19" i="1" s="1"/>
  <c r="AP19" i="1" s="1"/>
  <c r="AQ19" i="1" s="1"/>
  <c r="AR19" i="1" s="1"/>
  <c r="AS19" i="1" s="1"/>
  <c r="AT19" i="1" s="1"/>
  <c r="AU19" i="1" s="1"/>
  <c r="AV19" i="1" s="1"/>
  <c r="AW19" i="1" s="1"/>
  <c r="AX19" i="1" s="1"/>
  <c r="AY19" i="1" s="1"/>
  <c r="AZ19" i="1" s="1"/>
  <c r="BA19" i="1" s="1"/>
  <c r="BB19" i="1" s="1"/>
  <c r="BC19" i="1" s="1"/>
  <c r="BD19" i="1" s="1"/>
  <c r="BE19" i="1" s="1"/>
  <c r="BF19" i="1" s="1"/>
  <c r="BG19" i="1" s="1"/>
  <c r="BH19" i="1" s="1"/>
  <c r="BI19" i="1" s="1"/>
  <c r="BJ19" i="1" s="1"/>
  <c r="BK19" i="1" s="1"/>
  <c r="BL19" i="1" s="1"/>
  <c r="BM19" i="1" s="1"/>
  <c r="BN19" i="1" s="1"/>
  <c r="BO19" i="1" s="1"/>
  <c r="BP19" i="1" s="1"/>
  <c r="BQ19" i="1" s="1"/>
  <c r="BR19" i="1" s="1"/>
  <c r="BS19" i="1" s="1"/>
  <c r="BT19" i="1" s="1"/>
  <c r="BU19" i="1" s="1"/>
  <c r="BV19" i="1" s="1"/>
  <c r="BW19" i="1" s="1"/>
  <c r="BX19" i="1" s="1"/>
  <c r="BY19" i="1" s="1"/>
  <c r="BZ19" i="1" s="1"/>
  <c r="CA19" i="1" s="1"/>
  <c r="CB19" i="1" s="1"/>
  <c r="CC19" i="1" s="1"/>
  <c r="CD19" i="1" s="1"/>
  <c r="CE19" i="1" s="1"/>
  <c r="CF19" i="1" s="1"/>
  <c r="CG19" i="1" s="1"/>
  <c r="CH19" i="1" s="1"/>
  <c r="CI19" i="1" s="1"/>
  <c r="CJ19" i="1" s="1"/>
  <c r="CK19" i="1" s="1"/>
  <c r="CL19" i="1" s="1"/>
  <c r="CM19" i="1" s="1"/>
  <c r="CN19" i="1" s="1"/>
  <c r="CO19" i="1" s="1"/>
  <c r="CP19" i="1" s="1"/>
  <c r="CQ19" i="1" s="1"/>
  <c r="CR19" i="1" s="1"/>
  <c r="CS19" i="1" s="1"/>
  <c r="CT19" i="1" s="1"/>
  <c r="CU19" i="1" s="1"/>
  <c r="CV19" i="1" s="1"/>
  <c r="CW19" i="1" s="1"/>
  <c r="CX19" i="1" s="1"/>
  <c r="CY19" i="1" s="1"/>
  <c r="CZ19" i="1" s="1"/>
  <c r="DA19" i="1" s="1"/>
  <c r="DB19" i="1" s="1"/>
  <c r="DC19" i="1" s="1"/>
  <c r="DD19" i="1" s="1"/>
  <c r="DE19" i="1" s="1"/>
  <c r="DF19" i="1" s="1"/>
  <c r="DG19" i="1" s="1"/>
  <c r="DH19" i="1" s="1"/>
  <c r="DI19" i="1" s="1"/>
  <c r="DJ19" i="1" s="1"/>
  <c r="DK19" i="1" s="1"/>
  <c r="DL19" i="1" s="1"/>
  <c r="DM19" i="1" s="1"/>
  <c r="DN19" i="1" s="1"/>
  <c r="DO19" i="1" s="1"/>
  <c r="DP19" i="1" s="1"/>
  <c r="DQ19" i="1" s="1"/>
  <c r="DR19" i="1" s="1"/>
  <c r="DS19" i="1" s="1"/>
  <c r="DT19" i="1" s="1"/>
  <c r="DU19" i="1" s="1"/>
  <c r="DV19" i="1" s="1"/>
  <c r="DW19" i="1" s="1"/>
  <c r="DX19" i="1" s="1"/>
  <c r="DY19" i="1" s="1"/>
  <c r="DZ19" i="1" s="1"/>
  <c r="EA19" i="1" s="1"/>
  <c r="EB19" i="1" s="1"/>
  <c r="EC19" i="1" s="1"/>
  <c r="ED19" i="1" s="1"/>
  <c r="EE19" i="1" s="1"/>
  <c r="EF19" i="1" s="1"/>
  <c r="EG19" i="1" s="1"/>
  <c r="EH19" i="1" s="1"/>
  <c r="EI19" i="1" s="1"/>
  <c r="EJ19" i="1" s="1"/>
  <c r="EK19" i="1" s="1"/>
  <c r="EL19" i="1" s="1"/>
  <c r="EM19" i="1" s="1"/>
  <c r="EN19" i="1" s="1"/>
  <c r="EO19" i="1" s="1"/>
  <c r="EP19" i="1" s="1"/>
  <c r="EQ19" i="1" s="1"/>
  <c r="ER19" i="1" s="1"/>
  <c r="ES19" i="1" s="1"/>
  <c r="ET19" i="1" s="1"/>
  <c r="EU19" i="1" s="1"/>
  <c r="EV19" i="1" s="1"/>
  <c r="EW19" i="1" s="1"/>
  <c r="EX19" i="1" s="1"/>
  <c r="EY19" i="1" s="1"/>
  <c r="EZ19" i="1" s="1"/>
  <c r="FA19" i="1" s="1"/>
  <c r="FB19" i="1" s="1"/>
  <c r="FC19" i="1" s="1"/>
  <c r="FD19" i="1" s="1"/>
  <c r="FE19" i="1" s="1"/>
  <c r="FF19" i="1" s="1"/>
  <c r="FG19" i="1" s="1"/>
  <c r="FH19" i="1" s="1"/>
  <c r="FI19" i="1" s="1"/>
  <c r="FJ19" i="1" s="1"/>
  <c r="FK19" i="1" s="1"/>
  <c r="FL19" i="1" s="1"/>
  <c r="FM19" i="1" s="1"/>
  <c r="FN19" i="1" s="1"/>
  <c r="FO19" i="1" s="1"/>
  <c r="FP19" i="1" s="1"/>
  <c r="FQ19" i="1" s="1"/>
  <c r="FR19" i="1" s="1"/>
  <c r="FS19" i="1" s="1"/>
  <c r="FT19" i="1" s="1"/>
  <c r="FU19" i="1" s="1"/>
  <c r="FV19" i="1" s="1"/>
  <c r="FW19" i="1" s="1"/>
  <c r="FX19" i="1" s="1"/>
  <c r="FY19" i="1" s="1"/>
  <c r="FZ19" i="1" s="1"/>
  <c r="GA19" i="1" s="1"/>
  <c r="GB19" i="1" s="1"/>
  <c r="GC19" i="1" s="1"/>
  <c r="GD19" i="1" s="1"/>
  <c r="GE19" i="1" s="1"/>
  <c r="GF19" i="1" s="1"/>
  <c r="GG19" i="1" s="1"/>
  <c r="GH19" i="1" s="1"/>
  <c r="GI19" i="1" s="1"/>
  <c r="GJ19" i="1" s="1"/>
  <c r="GK19" i="1" s="1"/>
  <c r="GL19" i="1" s="1"/>
  <c r="GM19" i="1" s="1"/>
  <c r="GN19" i="1" s="1"/>
  <c r="GO19" i="1" s="1"/>
  <c r="GP19" i="1" s="1"/>
  <c r="GQ19" i="1" s="1"/>
  <c r="GR19" i="1" s="1"/>
  <c r="GS19" i="1" s="1"/>
  <c r="GT19" i="1" s="1"/>
  <c r="GU19" i="1" s="1"/>
  <c r="GV19" i="1" s="1"/>
  <c r="GW19" i="1" s="1"/>
  <c r="GX19" i="1" s="1"/>
  <c r="GY19" i="1" s="1"/>
  <c r="GZ19" i="1" s="1"/>
  <c r="HA19" i="1" s="1"/>
  <c r="HB19" i="1" s="1"/>
  <c r="HC19" i="1" s="1"/>
  <c r="HD19" i="1" s="1"/>
  <c r="HE19" i="1" s="1"/>
  <c r="HF19" i="1" s="1"/>
  <c r="HG19" i="1" s="1"/>
  <c r="HH19" i="1" s="1"/>
  <c r="HI19" i="1" s="1"/>
  <c r="HJ19" i="1" s="1"/>
  <c r="HK19" i="1" s="1"/>
  <c r="HL19" i="1" s="1"/>
  <c r="HM19" i="1" s="1"/>
  <c r="HN19" i="1" s="1"/>
  <c r="HO19" i="1" s="1"/>
  <c r="HP19" i="1" s="1"/>
  <c r="HQ19" i="1" s="1"/>
  <c r="HR19" i="1" s="1"/>
  <c r="HS19" i="1" s="1"/>
  <c r="HT19" i="1" s="1"/>
  <c r="HU19" i="1" s="1"/>
  <c r="HV19" i="1" s="1"/>
  <c r="HW19" i="1" s="1"/>
  <c r="HX19" i="1" s="1"/>
  <c r="HY19" i="1" s="1"/>
  <c r="HZ19" i="1" s="1"/>
  <c r="IA19" i="1" s="1"/>
  <c r="IB19" i="1" s="1"/>
  <c r="IC19" i="1" s="1"/>
  <c r="ID19" i="1" s="1"/>
  <c r="IE19" i="1" s="1"/>
  <c r="IF19" i="1" s="1"/>
  <c r="IG19" i="1" s="1"/>
  <c r="IH19" i="1" s="1"/>
  <c r="II19" i="1" s="1"/>
  <c r="IJ19" i="1" s="1"/>
  <c r="IK19" i="1" s="1"/>
  <c r="IL19" i="1" s="1"/>
  <c r="IM19" i="1" s="1"/>
  <c r="IN19" i="1" s="1"/>
  <c r="IO19" i="1" s="1"/>
  <c r="IP19" i="1" s="1"/>
  <c r="IQ19" i="1" s="1"/>
  <c r="IR19" i="1" s="1"/>
  <c r="IS19" i="1" s="1"/>
  <c r="IT19" i="1" s="1"/>
  <c r="IU19" i="1" s="1"/>
  <c r="IV19" i="1" s="1"/>
  <c r="IW19" i="1" s="1"/>
  <c r="IX19" i="1" s="1"/>
  <c r="IY19" i="1" s="1"/>
  <c r="IZ19" i="1" s="1"/>
  <c r="JA19" i="1" s="1"/>
  <c r="G34" i="1" l="1"/>
  <c r="EI21" i="1"/>
  <c r="CM21" i="1"/>
  <c r="G36" i="1"/>
  <c r="H36" i="1" s="1"/>
  <c r="HQ25" i="1"/>
  <c r="DA25" i="1"/>
  <c r="FI25" i="1"/>
  <c r="AE25" i="1"/>
  <c r="BC25" i="1" s="1"/>
  <c r="B16" i="1"/>
  <c r="B29" i="1"/>
  <c r="C27" i="1" l="1"/>
  <c r="C23" i="1"/>
  <c r="C29" i="1" l="1"/>
  <c r="F41" i="1" s="1"/>
  <c r="G41" i="1" s="1"/>
  <c r="G42" i="1" s="1"/>
  <c r="I41" i="1" l="1"/>
  <c r="I42" i="1" s="1"/>
</calcChain>
</file>

<file path=xl/sharedStrings.xml><?xml version="1.0" encoding="utf-8"?>
<sst xmlns="http://schemas.openxmlformats.org/spreadsheetml/2006/main" count="101" uniqueCount="93">
  <si>
    <t>The Sault Microgrid/Le Micro-reseau de Sault Sainte Marie</t>
  </si>
  <si>
    <t>Simplified Financial Model  (CAD MM)</t>
  </si>
  <si>
    <t>Avoided CAPEX Calculation</t>
  </si>
  <si>
    <t>Assumptions</t>
  </si>
  <si>
    <t>PUC pricing per DS</t>
  </si>
  <si>
    <t>Cost per DS</t>
  </si>
  <si>
    <t>2 substations out of 15 (elliminated)</t>
  </si>
  <si>
    <t>5 individual transformers (eliminated)</t>
  </si>
  <si>
    <t>Savings TOTAL</t>
  </si>
  <si>
    <t>Avoided substation/transformer spending</t>
  </si>
  <si>
    <t>PV of avoided spending before LTC Regulators</t>
  </si>
  <si>
    <t>LTC Regulators (2020-22-24-26)</t>
  </si>
  <si>
    <t>PV of avoided spending LTC Regulators TOTAL</t>
  </si>
  <si>
    <t>PV of avoided spending TOTAL</t>
  </si>
  <si>
    <t>Deemed</t>
  </si>
  <si>
    <t>Annual</t>
  </si>
  <si>
    <t>Monthly</t>
  </si>
  <si>
    <t>Portion</t>
  </si>
  <si>
    <t>Effective Rate</t>
  </si>
  <si>
    <t>LT Debt</t>
  </si>
  <si>
    <t>Return On Equity</t>
  </si>
  <si>
    <t>Regulated Rate of Return</t>
  </si>
  <si>
    <t>Average CPI over 3 years</t>
  </si>
  <si>
    <t>OEB WACC</t>
  </si>
  <si>
    <t>MOE DF</t>
  </si>
  <si>
    <t>25 Yr</t>
  </si>
  <si>
    <t>NPER</t>
  </si>
  <si>
    <t>MONTHS</t>
  </si>
  <si>
    <t>CPI Calculation</t>
  </si>
  <si>
    <t>Month</t>
  </si>
  <si>
    <t>Total CPI</t>
  </si>
  <si>
    <t xml:space="preserve">Core CPI 1 </t>
  </si>
  <si>
    <t xml:space="preserve">Percentage change over 1 year ago (unadjusted) </t>
  </si>
  <si>
    <t>Alternative measures of trend inflation</t>
  </si>
  <si>
    <t>(seas. adj.)</t>
  </si>
  <si>
    <t xml:space="preserve">CPI-XFET 2 </t>
  </si>
  <si>
    <t xml:space="preserve">CPIW 3 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</si>
  <si>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</si>
  <si>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</si>
  <si>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</si>
  <si>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</si>
  <si>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</si>
  <si>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</si>
  <si>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</si>
  <si>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</si>
  <si>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</si>
  <si>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</si>
  <si>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</si>
  <si>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</si>
  <si>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</si>
  <si>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</si>
  <si>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</si>
  <si>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</si>
  <si>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</si>
  <si>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</si>
  <si>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</si>
  <si>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</si>
  <si>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</si>
  <si>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</si>
  <si>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</si>
  <si>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</si>
  <si>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</si>
  <si>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</si>
  <si>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</si>
  <si>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</si>
  <si>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</si>
  <si>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AVERAGE</t>
  </si>
  <si>
    <t>Avoided CAPEX Estimate</t>
  </si>
  <si>
    <t>PV Direct Avoided Capex</t>
  </si>
  <si>
    <t>20% contingency</t>
  </si>
  <si>
    <t>Transformers @$.75M plus 20% contingency</t>
  </si>
  <si>
    <t>Assume 50% of estimate savings achieved</t>
  </si>
  <si>
    <t>TS optiimization is also part of long term planning consideration : site, feeder qty, etc.</t>
  </si>
  <si>
    <t>Reduction of individual transformer replacements across network by 5</t>
  </si>
  <si>
    <t>Reduction of Distribution Substation network from 18 to 16</t>
  </si>
  <si>
    <t>note DS17 &amp; DS14 already eliminated - right about time we started the earliest studies on smart grid (??2012/14?)</t>
  </si>
  <si>
    <r>
      <t xml:space="preserve">Elimination plan in progress order (Load forecast and Load Flow models needed, along with full ADMS network monitoring &amp; control to use switching and feeder balancing to achive full potential) </t>
    </r>
    <r>
      <rPr>
        <sz val="8"/>
        <color rgb="FFFF0000"/>
        <rFont val="Arial Narrow"/>
        <family val="2"/>
      </rPr>
      <t>17</t>
    </r>
    <r>
      <rPr>
        <sz val="8"/>
        <color theme="1"/>
        <rFont val="Arial Narrow"/>
        <family val="2"/>
      </rPr>
      <t xml:space="preserve">, </t>
    </r>
    <r>
      <rPr>
        <sz val="8"/>
        <color rgb="FFFF0000"/>
        <rFont val="Arial Narrow"/>
        <family val="2"/>
      </rPr>
      <t>14</t>
    </r>
    <r>
      <rPr>
        <sz val="8"/>
        <color theme="1"/>
        <rFont val="Arial Narrow"/>
        <family val="2"/>
      </rPr>
      <t>, 2/4/5/15?,other?</t>
    </r>
  </si>
  <si>
    <t xml:space="preserve">  '000s</t>
  </si>
  <si>
    <t xml:space="preserve">  '000s/MM</t>
  </si>
  <si>
    <t>$386k if DS in for 2025 &amp; not deferred</t>
  </si>
  <si>
    <t>Avoided substation rebuilds in years 2025 and 2030 (option of only 2030 also calculated0</t>
  </si>
  <si>
    <t>2031 LTC</t>
  </si>
  <si>
    <t>LTC</t>
  </si>
  <si>
    <t>2020 LTC</t>
  </si>
  <si>
    <t>2022 LTC</t>
  </si>
  <si>
    <t>2026/27 LTC</t>
  </si>
  <si>
    <t>2036/37 LTC</t>
  </si>
  <si>
    <t>1-4??</t>
  </si>
  <si>
    <t>DS</t>
  </si>
  <si>
    <t>2025 DS?</t>
  </si>
  <si>
    <t>2029/31 DS</t>
  </si>
  <si>
    <t>???</t>
  </si>
  <si>
    <t>No. 6, 11 and 12 are potential for capital deferral examples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</si>
</sst>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_(&quot;$&quot;* #,##0.000_);_(&quot;$&quot;* \(#,##0.000\);_(&quot;$&quot;* &quot;-&quot;??_);_(@_)"/>
    <numFmt numFmtId="167" formatCode="0.000%"/>
    <numFmt numFmtId="168" formatCode="_(&quot;$&quot;* #,##0_);_(&quot;$&quot;* \(#,##0\);_(&quot;$&quot;* &quot;-&quot;??_);_(@_)"/>
    <numFmt numFmtId="169" formatCode="0.0"/>
    <numFmt numFmtId="170" formatCode="_-&quot;$&quot;* #,##0.000_-;\-&quot;$&quot;* #,##0.0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b/>
      <i/>
      <sz val="14"/>
      <color indexed="8"/>
      <name val="Arial Narrow"/>
      <family val="2"/>
    </font>
    <font>
      <i/>
      <sz val="12"/>
      <color indexed="8"/>
      <name val="Arial Narrow"/>
      <family val="2"/>
    </font>
    <font>
      <b/>
      <i/>
      <sz val="12"/>
      <color indexed="8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b/>
      <sz val="8"/>
      <color indexed="8"/>
      <name val="Arial Narrow"/>
      <family val="2"/>
    </font>
    <font>
      <b/>
      <i/>
      <sz val="8"/>
      <color indexed="8"/>
      <name val="Arial Narrow"/>
      <family val="2"/>
    </font>
    <font>
      <i/>
      <sz val="8"/>
      <color indexed="8"/>
      <name val="Arial Narrow"/>
      <family val="2"/>
    </font>
    <font>
      <sz val="8"/>
      <color theme="1"/>
      <name val="Arial Narrow"/>
      <family val="2"/>
    </font>
    <font>
      <i/>
      <u/>
      <sz val="8"/>
      <color theme="1"/>
      <name val="Arial Narrow"/>
      <family val="2"/>
    </font>
    <font>
      <sz val="8"/>
      <color rgb="FF222222"/>
      <name val="Arial Narrow"/>
      <family val="2"/>
    </font>
    <font>
      <b/>
      <sz val="8"/>
      <color theme="1"/>
      <name val="Arial Narrow"/>
      <family val="2"/>
    </font>
    <font>
      <sz val="8"/>
      <color indexed="8"/>
      <name val="Arial Narrow"/>
      <family val="2"/>
    </font>
    <font>
      <b/>
      <i/>
      <sz val="8"/>
      <color theme="1"/>
      <name val="Arial Narrow"/>
      <family val="2"/>
    </font>
    <font>
      <sz val="8"/>
      <color rgb="FFFF0000"/>
      <name val="Arial Narrow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 wrapText="1"/>
    </xf>
    <xf numFmtId="165" fontId="13" fillId="0" borderId="0" xfId="0" applyNumberFormat="1" applyFont="1"/>
    <xf numFmtId="165" fontId="13" fillId="0" borderId="1" xfId="0" applyNumberFormat="1" applyFont="1" applyBorder="1"/>
    <xf numFmtId="165" fontId="13" fillId="0" borderId="2" xfId="0" applyNumberFormat="1" applyFont="1" applyBorder="1"/>
    <xf numFmtId="0" fontId="15" fillId="0" borderId="3" xfId="0" applyFont="1" applyBorder="1" applyAlignment="1">
      <alignment vertical="center" wrapText="1"/>
    </xf>
    <xf numFmtId="165" fontId="13" fillId="0" borderId="3" xfId="0" applyNumberFormat="1" applyFont="1" applyBorder="1"/>
    <xf numFmtId="14" fontId="13" fillId="0" borderId="0" xfId="0" applyNumberFormat="1" applyFont="1"/>
    <xf numFmtId="1" fontId="13" fillId="0" borderId="0" xfId="0" applyNumberFormat="1" applyFont="1"/>
    <xf numFmtId="0" fontId="16" fillId="0" borderId="3" xfId="0" applyFont="1" applyBorder="1"/>
    <xf numFmtId="10" fontId="16" fillId="0" borderId="3" xfId="0" applyNumberFormat="1" applyFont="1" applyBorder="1"/>
    <xf numFmtId="166" fontId="16" fillId="0" borderId="3" xfId="1" applyNumberFormat="1" applyFont="1" applyBorder="1"/>
    <xf numFmtId="44" fontId="13" fillId="0" borderId="0" xfId="0" applyNumberFormat="1" applyFont="1"/>
    <xf numFmtId="0" fontId="17" fillId="0" borderId="0" xfId="0" applyFont="1"/>
    <xf numFmtId="0" fontId="18" fillId="0" borderId="1" xfId="0" applyFont="1" applyBorder="1"/>
    <xf numFmtId="0" fontId="13" fillId="0" borderId="0" xfId="0" applyFont="1" applyAlignment="1">
      <alignment horizontal="right"/>
    </xf>
    <xf numFmtId="9" fontId="13" fillId="0" borderId="0" xfId="2" applyFont="1"/>
    <xf numFmtId="10" fontId="13" fillId="0" borderId="0" xfId="0" applyNumberFormat="1" applyFont="1"/>
    <xf numFmtId="167" fontId="18" fillId="0" borderId="0" xfId="2" applyNumberFormat="1" applyFont="1"/>
    <xf numFmtId="0" fontId="17" fillId="0" borderId="0" xfId="0" applyFont="1" applyAlignment="1">
      <alignment horizontal="right"/>
    </xf>
    <xf numFmtId="10" fontId="10" fillId="0" borderId="0" xfId="2" applyNumberFormat="1" applyFont="1"/>
    <xf numFmtId="0" fontId="17" fillId="0" borderId="3" xfId="0" applyFont="1" applyBorder="1"/>
    <xf numFmtId="10" fontId="10" fillId="0" borderId="3" xfId="0" applyNumberFormat="1" applyFont="1" applyBorder="1"/>
    <xf numFmtId="168" fontId="17" fillId="0" borderId="0" xfId="0" applyNumberFormat="1" applyFont="1"/>
    <xf numFmtId="44" fontId="17" fillId="0" borderId="0" xfId="0" applyNumberFormat="1" applyFont="1"/>
    <xf numFmtId="0" fontId="16" fillId="0" borderId="0" xfId="0" applyFont="1"/>
    <xf numFmtId="0" fontId="13" fillId="2" borderId="0" xfId="0" applyFont="1" applyFill="1"/>
    <xf numFmtId="169" fontId="13" fillId="2" borderId="0" xfId="0" applyNumberFormat="1" applyFont="1" applyFill="1"/>
    <xf numFmtId="0" fontId="19" fillId="0" borderId="0" xfId="0" applyFont="1"/>
    <xf numFmtId="170" fontId="13" fillId="2" borderId="0" xfId="0" applyNumberFormat="1" applyFont="1" applyFill="1"/>
    <xf numFmtId="170" fontId="13" fillId="0" borderId="0" xfId="0" applyNumberFormat="1" applyFont="1"/>
    <xf numFmtId="0" fontId="0" fillId="0" borderId="0" xfId="0" applyAlignment="1">
      <alignment horizontal="center"/>
    </xf>
    <xf numFmtId="0" fontId="20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gif"/><Relationship Id="rId1" Type="http://schemas.openxmlformats.org/officeDocument/2006/relationships/hyperlink" Target="http://www.bankofcanada.ca/stats/assets/graphs/cpi_graphs_en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31</xdr:row>
      <xdr:rowOff>0</xdr:rowOff>
    </xdr:from>
    <xdr:to>
      <xdr:col>3</xdr:col>
      <xdr:colOff>9525</xdr:colOff>
      <xdr:row>37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6015C6-6EE6-4392-AE62-47C1502EF52F}"/>
            </a:ext>
          </a:extLst>
        </xdr:cNvPr>
        <xdr:cNvSpPr txBox="1"/>
      </xdr:nvSpPr>
      <xdr:spPr>
        <a:xfrm>
          <a:off x="171450" y="5095875"/>
          <a:ext cx="3790950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>
              <a:solidFill>
                <a:srgbClr val="FF0000"/>
              </a:solidFill>
            </a:rPr>
            <a:t>Used IE spreadsheet framework but</a:t>
          </a:r>
          <a:r>
            <a:rPr lang="en-CA" sz="1100" baseline="0">
              <a:solidFill>
                <a:srgbClr val="FF0000"/>
              </a:solidFill>
            </a:rPr>
            <a:t> revised forecast dates of deferred capital to align with Engineering LT Station forecast. Defferred CAPEX from delayed or complete deferred station rebuild and power transformers. Then used 50% factor for conservative assumption for equivalent annual value of ~$300k.</a:t>
          </a:r>
          <a:endParaRPr lang="en-CA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5</xdr:row>
      <xdr:rowOff>19050</xdr:rowOff>
    </xdr:from>
    <xdr:to>
      <xdr:col>18</xdr:col>
      <xdr:colOff>589220</xdr:colOff>
      <xdr:row>35</xdr:row>
      <xdr:rowOff>132621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52A3B2-2F8F-4B36-B081-7E4A1C43E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5" y="971550"/>
          <a:ext cx="10638095" cy="58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11</xdr:col>
      <xdr:colOff>122971</xdr:colOff>
      <xdr:row>39</xdr:row>
      <xdr:rowOff>170563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D4B3DC-3ADA-4F24-8085-E3FE0DB05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825"/>
          <a:ext cx="6828571" cy="70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11</xdr:col>
      <xdr:colOff>294400</xdr:colOff>
      <xdr:row>66</xdr:row>
      <xdr:rowOff>18452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BEA80F-5C86-4A13-ACF8-ABD1802D0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239000"/>
          <a:ext cx="7000000" cy="4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11</xdr:col>
      <xdr:colOff>37257</xdr:colOff>
      <xdr:row>86</xdr:row>
      <xdr:rowOff>37643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E23ACF8-AB9A-4534-8871-E4A8F52C3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192000"/>
          <a:ext cx="6742857" cy="3657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4</xdr:col>
      <xdr:colOff>137160</xdr:colOff>
      <xdr:row>4</xdr:row>
      <xdr:rowOff>137160</xdr:rowOff>
    </xdr:to>
    <xdr:pic>
      <xdr:nvPicPr>
        <xdr:cNvPr id="2" name="Image 1" descr="Percentage change over 1 year ago (unadjusted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C04B4-C712-4F3F-BE07-ECEA51A8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28675"/>
          <a:ext cx="1371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nkofcanada.ca/rates/price-indexes/cpi/" TargetMode="External"/><Relationship Id="rId2" Type="http://schemas.openxmlformats.org/officeDocument/2006/relationships/hyperlink" Target="http://www.bankofcanada.ca/stats/assets/graphs/cpi_graphs_en.png" TargetMode="External"/><Relationship Id="rId1" Type="http://schemas.openxmlformats.org/officeDocument/2006/relationships/hyperlink" Target="http://www.bankofcanada.ca/rates/price-indexes/cpi/" TargetMode="External"/><Relationship Id="rId6" Type="http://schemas.openxmlformats.org/officeDocument/2006/relationships/drawing" Target="../drawings/drawing4.xml"/><Relationship Id="rId5" Type="http://schemas.openxmlformats.org/officeDocument/2006/relationships/hyperlink" Target="http://www.bankofcanada.ca/rates/price-indexes/cpi/" TargetMode="External"/><Relationship Id="rId4" Type="http://schemas.openxmlformats.org/officeDocument/2006/relationships/hyperlink" Target="http://www.bankofcanada.ca/rates/price-indexes/cp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4793A-4C07-4A6B-A737-51F64EBD4817}">
  <sheetPr>
    <pageSetUpPr fitToPage="1"/>
  </sheetPr>
  <dimension ref="A1:JA43"/>
  <sheetViews>
    <sheetView tabSelected="1" workbookViewId="0">
      <selection activeCell="DA32" sqref="DA32"/>
    </sheetView>
  </sheetViews>
  <sheetFormatPr defaultColWidth="10.7109375" defaultRowHeight="12.75" x14ac:dyDescent="0.25"/>
  <cols>
    <col min="1" max="1" width="42.28515625" style="12" customWidth="1"/>
    <col min="2" max="2" width="6.28515625" style="12" customWidth="1"/>
    <col min="3" max="3" width="10.7109375" style="12"/>
    <col min="4" max="10" width="8" style="12" customWidth="1"/>
    <col min="11" max="30" width="8" style="12" hidden="1" customWidth="1"/>
    <col min="31" max="31" width="8" style="12" customWidth="1"/>
    <col min="32" max="54" width="8" style="12" hidden="1" customWidth="1"/>
    <col min="55" max="55" width="8" style="12" customWidth="1"/>
    <col min="56" max="90" width="8" style="12" hidden="1" customWidth="1"/>
    <col min="91" max="91" width="8" style="12" customWidth="1"/>
    <col min="92" max="104" width="8" style="12" hidden="1" customWidth="1"/>
    <col min="105" max="105" width="8" style="12" customWidth="1"/>
    <col min="106" max="138" width="8" style="12" hidden="1" customWidth="1"/>
    <col min="139" max="139" width="8" style="12" customWidth="1"/>
    <col min="140" max="164" width="8" style="12" hidden="1" customWidth="1"/>
    <col min="165" max="165" width="8" style="12" customWidth="1"/>
    <col min="166" max="224" width="8" style="12" hidden="1" customWidth="1"/>
    <col min="225" max="225" width="8" style="12" customWidth="1"/>
    <col min="226" max="261" width="8" style="12" hidden="1" customWidth="1"/>
    <col min="262" max="16384" width="10.7109375" style="12"/>
  </cols>
  <sheetData>
    <row r="1" spans="1:5" s="9" customFormat="1" x14ac:dyDescent="0.25">
      <c r="A1" s="9" t="s">
        <v>0</v>
      </c>
      <c r="E1" s="10"/>
    </row>
    <row r="2" spans="1:5" s="11" customFormat="1" x14ac:dyDescent="0.25">
      <c r="A2" s="11" t="s">
        <v>1</v>
      </c>
    </row>
    <row r="3" spans="1:5" s="10" customFormat="1" x14ac:dyDescent="0.25">
      <c r="A3" s="10" t="s">
        <v>2</v>
      </c>
    </row>
    <row r="4" spans="1:5" s="10" customFormat="1" x14ac:dyDescent="0.25"/>
    <row r="5" spans="1:5" x14ac:dyDescent="0.25">
      <c r="D5" s="13" t="s">
        <v>3</v>
      </c>
    </row>
    <row r="6" spans="1:5" x14ac:dyDescent="0.25">
      <c r="A6" s="14" t="s">
        <v>4</v>
      </c>
      <c r="B6" s="15">
        <v>3.5</v>
      </c>
      <c r="D6" s="12" t="s">
        <v>74</v>
      </c>
    </row>
    <row r="7" spans="1:5" x14ac:dyDescent="0.25">
      <c r="A7" s="14" t="s">
        <v>69</v>
      </c>
      <c r="B7" s="16">
        <f>20%*B6</f>
        <v>0.70000000000000007</v>
      </c>
      <c r="D7" s="12" t="s">
        <v>73</v>
      </c>
    </row>
    <row r="8" spans="1:5" x14ac:dyDescent="0.25">
      <c r="A8" s="14" t="s">
        <v>5</v>
      </c>
      <c r="B8" s="15">
        <f>B7+B6</f>
        <v>4.2</v>
      </c>
      <c r="D8" s="12" t="s">
        <v>80</v>
      </c>
    </row>
    <row r="9" spans="1:5" x14ac:dyDescent="0.25">
      <c r="A9" s="14"/>
      <c r="B9" s="15"/>
    </row>
    <row r="10" spans="1:5" x14ac:dyDescent="0.25">
      <c r="A10" s="14" t="s">
        <v>6</v>
      </c>
      <c r="B10" s="17">
        <f>B8*2</f>
        <v>8.4</v>
      </c>
      <c r="D10" s="12" t="s">
        <v>76</v>
      </c>
    </row>
    <row r="11" spans="1:5" x14ac:dyDescent="0.25">
      <c r="A11" s="14"/>
      <c r="B11" s="15"/>
      <c r="D11" s="12" t="s">
        <v>72</v>
      </c>
    </row>
    <row r="12" spans="1:5" x14ac:dyDescent="0.25">
      <c r="A12" s="14" t="s">
        <v>70</v>
      </c>
      <c r="B12" s="15">
        <f>0.75*1.2</f>
        <v>0.89999999999999991</v>
      </c>
      <c r="D12" s="41" t="s">
        <v>75</v>
      </c>
    </row>
    <row r="13" spans="1:5" x14ac:dyDescent="0.25">
      <c r="A13" s="14"/>
      <c r="B13" s="15"/>
      <c r="D13" s="41"/>
    </row>
    <row r="14" spans="1:5" x14ac:dyDescent="0.25">
      <c r="A14" s="14" t="s">
        <v>7</v>
      </c>
      <c r="B14" s="17">
        <f>B12*5</f>
        <v>4.5</v>
      </c>
    </row>
    <row r="15" spans="1:5" x14ac:dyDescent="0.25">
      <c r="A15" s="14"/>
      <c r="B15" s="15"/>
    </row>
    <row r="16" spans="1:5" ht="13.5" thickBot="1" x14ac:dyDescent="0.3">
      <c r="A16" s="18" t="s">
        <v>8</v>
      </c>
      <c r="B16" s="19">
        <f>B14+B10</f>
        <v>12.9</v>
      </c>
    </row>
    <row r="17" spans="1:261" ht="13.5" thickTop="1" x14ac:dyDescent="0.25">
      <c r="AE17" s="20">
        <v>43861</v>
      </c>
      <c r="AF17" s="20">
        <v>43890</v>
      </c>
      <c r="AG17" s="20">
        <v>43921</v>
      </c>
      <c r="AH17" s="20">
        <v>43951</v>
      </c>
      <c r="AI17" s="20">
        <v>43982</v>
      </c>
      <c r="AJ17" s="20">
        <v>44012</v>
      </c>
      <c r="AK17" s="20">
        <v>44043</v>
      </c>
      <c r="AL17" s="20">
        <v>44074</v>
      </c>
      <c r="AM17" s="20">
        <v>44104</v>
      </c>
      <c r="AN17" s="20">
        <v>44135</v>
      </c>
      <c r="AO17" s="20">
        <v>44165</v>
      </c>
      <c r="AP17" s="20">
        <v>44196</v>
      </c>
      <c r="AQ17" s="20">
        <v>44227</v>
      </c>
      <c r="AR17" s="20">
        <v>44255</v>
      </c>
      <c r="AS17" s="20">
        <v>44286</v>
      </c>
      <c r="AT17" s="20">
        <v>44316</v>
      </c>
      <c r="AU17" s="20">
        <v>44347</v>
      </c>
      <c r="AV17" s="20">
        <v>44377</v>
      </c>
      <c r="AW17" s="20">
        <v>44408</v>
      </c>
      <c r="AX17" s="20">
        <v>44439</v>
      </c>
      <c r="AY17" s="20">
        <v>44469</v>
      </c>
      <c r="AZ17" s="20">
        <v>44500</v>
      </c>
      <c r="BA17" s="20">
        <v>44530</v>
      </c>
      <c r="BB17" s="20">
        <v>44561</v>
      </c>
      <c r="BC17" s="20">
        <v>44592</v>
      </c>
      <c r="BD17" s="20">
        <v>44620</v>
      </c>
      <c r="BE17" s="20">
        <v>44651</v>
      </c>
      <c r="BF17" s="20">
        <v>44681</v>
      </c>
      <c r="BG17" s="20">
        <v>44712</v>
      </c>
      <c r="BH17" s="20">
        <v>44742</v>
      </c>
      <c r="BI17" s="20">
        <v>44773</v>
      </c>
      <c r="BJ17" s="20">
        <v>44804</v>
      </c>
      <c r="BK17" s="20">
        <v>44834</v>
      </c>
      <c r="BL17" s="20">
        <v>44865</v>
      </c>
      <c r="BM17" s="20">
        <v>44895</v>
      </c>
      <c r="BN17" s="20">
        <v>44926</v>
      </c>
      <c r="BO17" s="20">
        <v>44957</v>
      </c>
      <c r="BP17" s="20">
        <v>44985</v>
      </c>
      <c r="BQ17" s="20">
        <v>45016</v>
      </c>
      <c r="BR17" s="20">
        <v>45046</v>
      </c>
      <c r="BS17" s="20">
        <v>45077</v>
      </c>
      <c r="BT17" s="20">
        <v>45107</v>
      </c>
      <c r="BU17" s="20">
        <v>45138</v>
      </c>
      <c r="BV17" s="20">
        <v>45169</v>
      </c>
      <c r="BW17" s="20">
        <v>45199</v>
      </c>
      <c r="BX17" s="20">
        <v>45230</v>
      </c>
      <c r="BY17" s="20">
        <v>45260</v>
      </c>
      <c r="BZ17" s="20">
        <v>45291</v>
      </c>
      <c r="CA17" s="20">
        <v>45322</v>
      </c>
      <c r="CB17" s="20">
        <v>45351</v>
      </c>
      <c r="CC17" s="20">
        <v>45382</v>
      </c>
      <c r="CD17" s="20">
        <v>45412</v>
      </c>
      <c r="CE17" s="20">
        <v>45443</v>
      </c>
      <c r="CF17" s="20">
        <v>45473</v>
      </c>
      <c r="CG17" s="20">
        <v>45504</v>
      </c>
      <c r="CH17" s="20">
        <v>45535</v>
      </c>
      <c r="CI17" s="20">
        <v>45565</v>
      </c>
      <c r="CJ17" s="20">
        <v>45596</v>
      </c>
      <c r="CK17" s="20">
        <v>45626</v>
      </c>
      <c r="CL17" s="20">
        <v>45657</v>
      </c>
      <c r="CM17" s="20">
        <v>45688</v>
      </c>
      <c r="CN17" s="20">
        <v>45716</v>
      </c>
      <c r="CO17" s="20">
        <v>45747</v>
      </c>
      <c r="CP17" s="20">
        <v>45777</v>
      </c>
      <c r="CQ17" s="20">
        <v>45808</v>
      </c>
      <c r="CR17" s="20">
        <v>45838</v>
      </c>
      <c r="CS17" s="20">
        <v>45869</v>
      </c>
      <c r="CT17" s="20">
        <v>45900</v>
      </c>
      <c r="CU17" s="20">
        <v>45930</v>
      </c>
      <c r="CV17" s="20">
        <v>45961</v>
      </c>
      <c r="CW17" s="20">
        <v>45991</v>
      </c>
      <c r="CX17" s="20">
        <v>46022</v>
      </c>
      <c r="CY17" s="20">
        <v>46053</v>
      </c>
      <c r="CZ17" s="20">
        <v>46081</v>
      </c>
      <c r="DA17" s="20">
        <v>46112</v>
      </c>
      <c r="DB17" s="20">
        <v>46142</v>
      </c>
      <c r="DC17" s="20">
        <v>46173</v>
      </c>
      <c r="DD17" s="20">
        <v>46203</v>
      </c>
      <c r="DE17" s="20">
        <v>46234</v>
      </c>
      <c r="DF17" s="20">
        <v>46265</v>
      </c>
      <c r="DG17" s="20">
        <v>46295</v>
      </c>
      <c r="DH17" s="20">
        <v>46326</v>
      </c>
      <c r="DI17" s="20">
        <v>46356</v>
      </c>
      <c r="DJ17" s="20">
        <v>46387</v>
      </c>
      <c r="DK17" s="20">
        <v>46418</v>
      </c>
      <c r="DL17" s="20">
        <v>46446</v>
      </c>
      <c r="DM17" s="20">
        <v>46477</v>
      </c>
      <c r="DN17" s="20">
        <v>46507</v>
      </c>
      <c r="DO17" s="20">
        <v>46538</v>
      </c>
      <c r="DP17" s="20">
        <v>46568</v>
      </c>
      <c r="DQ17" s="20">
        <v>46599</v>
      </c>
      <c r="DR17" s="20">
        <v>46630</v>
      </c>
      <c r="DS17" s="20">
        <v>46660</v>
      </c>
      <c r="DT17" s="20">
        <v>46691</v>
      </c>
      <c r="DU17" s="20">
        <v>46721</v>
      </c>
      <c r="DV17" s="20">
        <v>46752</v>
      </c>
      <c r="DW17" s="20">
        <v>46783</v>
      </c>
      <c r="DX17" s="20">
        <v>46812</v>
      </c>
      <c r="DY17" s="20">
        <v>46843</v>
      </c>
      <c r="DZ17" s="20">
        <v>46873</v>
      </c>
      <c r="EA17" s="20">
        <v>46904</v>
      </c>
      <c r="EB17" s="20">
        <v>46934</v>
      </c>
      <c r="EC17" s="20">
        <v>46965</v>
      </c>
      <c r="ED17" s="20">
        <v>46996</v>
      </c>
      <c r="EE17" s="20">
        <v>47026</v>
      </c>
      <c r="EF17" s="20">
        <v>47057</v>
      </c>
      <c r="EG17" s="20">
        <v>47087</v>
      </c>
      <c r="EH17" s="20">
        <v>47118</v>
      </c>
      <c r="EI17" s="20">
        <v>47149</v>
      </c>
      <c r="EJ17" s="20">
        <v>47177</v>
      </c>
      <c r="EK17" s="20">
        <v>47208</v>
      </c>
      <c r="EL17" s="20">
        <v>47238</v>
      </c>
      <c r="EM17" s="20">
        <v>47269</v>
      </c>
      <c r="EN17" s="20">
        <v>47299</v>
      </c>
      <c r="EO17" s="20">
        <v>47330</v>
      </c>
      <c r="EP17" s="20">
        <v>47361</v>
      </c>
      <c r="EQ17" s="20">
        <v>47391</v>
      </c>
      <c r="ER17" s="20">
        <v>47422</v>
      </c>
      <c r="ES17" s="20">
        <v>47452</v>
      </c>
      <c r="ET17" s="20">
        <v>47483</v>
      </c>
      <c r="EU17" s="20">
        <v>47514</v>
      </c>
      <c r="EV17" s="20">
        <v>47542</v>
      </c>
      <c r="EW17" s="20">
        <v>47573</v>
      </c>
      <c r="EX17" s="20">
        <v>47603</v>
      </c>
      <c r="EY17" s="20">
        <v>47634</v>
      </c>
      <c r="EZ17" s="20">
        <v>47664</v>
      </c>
      <c r="FA17" s="20">
        <v>47695</v>
      </c>
      <c r="FB17" s="20">
        <v>47726</v>
      </c>
      <c r="FC17" s="20">
        <v>47756</v>
      </c>
      <c r="FD17" s="20">
        <v>47787</v>
      </c>
      <c r="FE17" s="20">
        <v>47817</v>
      </c>
      <c r="FF17" s="20">
        <v>47848</v>
      </c>
      <c r="FG17" s="20">
        <v>47879</v>
      </c>
      <c r="FH17" s="20">
        <v>47907</v>
      </c>
      <c r="FI17" s="20">
        <v>47938</v>
      </c>
      <c r="FJ17" s="20">
        <v>47968</v>
      </c>
      <c r="FK17" s="20">
        <v>47999</v>
      </c>
      <c r="FL17" s="20">
        <v>48029</v>
      </c>
      <c r="FM17" s="20">
        <v>48060</v>
      </c>
      <c r="FN17" s="20">
        <v>48091</v>
      </c>
      <c r="FO17" s="20">
        <v>48121</v>
      </c>
      <c r="FP17" s="20">
        <v>48152</v>
      </c>
      <c r="FQ17" s="20">
        <v>48182</v>
      </c>
      <c r="FR17" s="20">
        <v>48213</v>
      </c>
      <c r="FS17" s="20">
        <v>48244</v>
      </c>
      <c r="FT17" s="20">
        <v>48273</v>
      </c>
      <c r="FU17" s="20">
        <v>48304</v>
      </c>
      <c r="FV17" s="20">
        <v>48334</v>
      </c>
      <c r="FW17" s="20">
        <v>48365</v>
      </c>
      <c r="FX17" s="20">
        <v>48395</v>
      </c>
      <c r="FY17" s="20">
        <v>48426</v>
      </c>
      <c r="FZ17" s="20">
        <v>48457</v>
      </c>
      <c r="GA17" s="20">
        <v>48487</v>
      </c>
      <c r="GB17" s="20">
        <v>48518</v>
      </c>
      <c r="GC17" s="20">
        <v>48548</v>
      </c>
      <c r="GD17" s="20">
        <v>48579</v>
      </c>
      <c r="GE17" s="20">
        <v>48610</v>
      </c>
      <c r="GF17" s="20">
        <v>48638</v>
      </c>
      <c r="GG17" s="20">
        <v>48669</v>
      </c>
      <c r="GH17" s="20">
        <v>48699</v>
      </c>
      <c r="GI17" s="20">
        <v>48730</v>
      </c>
      <c r="GJ17" s="20">
        <v>48760</v>
      </c>
      <c r="GK17" s="20">
        <v>48791</v>
      </c>
      <c r="GL17" s="20">
        <v>48822</v>
      </c>
      <c r="GM17" s="20">
        <v>48852</v>
      </c>
      <c r="GN17" s="20">
        <v>48883</v>
      </c>
      <c r="GO17" s="20">
        <v>48913</v>
      </c>
      <c r="GP17" s="20">
        <v>48944</v>
      </c>
      <c r="GQ17" s="20">
        <v>48975</v>
      </c>
      <c r="GR17" s="20">
        <v>49003</v>
      </c>
      <c r="GS17" s="20">
        <v>49034</v>
      </c>
      <c r="GT17" s="20">
        <v>49064</v>
      </c>
      <c r="GU17" s="20">
        <v>49095</v>
      </c>
      <c r="GV17" s="20">
        <v>49125</v>
      </c>
      <c r="GW17" s="20">
        <v>49156</v>
      </c>
      <c r="GX17" s="20">
        <v>49187</v>
      </c>
      <c r="GY17" s="20">
        <v>49217</v>
      </c>
      <c r="GZ17" s="20">
        <v>49248</v>
      </c>
      <c r="HA17" s="20">
        <v>49278</v>
      </c>
      <c r="HB17" s="20">
        <v>49309</v>
      </c>
      <c r="HC17" s="20">
        <v>49340</v>
      </c>
      <c r="HD17" s="20">
        <v>49368</v>
      </c>
      <c r="HE17" s="20">
        <v>49399</v>
      </c>
      <c r="HF17" s="20">
        <v>49429</v>
      </c>
      <c r="HG17" s="20">
        <v>49460</v>
      </c>
      <c r="HH17" s="20">
        <v>49490</v>
      </c>
      <c r="HI17" s="20">
        <v>49521</v>
      </c>
      <c r="HJ17" s="20">
        <v>49552</v>
      </c>
      <c r="HK17" s="20">
        <v>49582</v>
      </c>
      <c r="HL17" s="20">
        <v>49613</v>
      </c>
      <c r="HM17" s="20">
        <v>49643</v>
      </c>
      <c r="HN17" s="20">
        <v>49674</v>
      </c>
      <c r="HO17" s="20">
        <v>49705</v>
      </c>
      <c r="HP17" s="20">
        <v>49734</v>
      </c>
      <c r="HQ17" s="20">
        <v>49765</v>
      </c>
      <c r="HR17" s="20">
        <v>49795</v>
      </c>
      <c r="HS17" s="20">
        <v>49826</v>
      </c>
      <c r="HT17" s="20">
        <v>49856</v>
      </c>
      <c r="HU17" s="20">
        <v>49887</v>
      </c>
      <c r="HV17" s="20">
        <v>49918</v>
      </c>
      <c r="HW17" s="20">
        <v>49948</v>
      </c>
      <c r="HX17" s="20">
        <v>49979</v>
      </c>
      <c r="HY17" s="20">
        <v>50009</v>
      </c>
      <c r="HZ17" s="20">
        <v>50040</v>
      </c>
      <c r="IA17" s="20">
        <v>50071</v>
      </c>
      <c r="IB17" s="20">
        <v>50099</v>
      </c>
      <c r="IC17" s="20">
        <v>50130</v>
      </c>
      <c r="ID17" s="20">
        <v>50160</v>
      </c>
      <c r="IE17" s="20">
        <v>50191</v>
      </c>
      <c r="IF17" s="20">
        <v>50221</v>
      </c>
      <c r="IG17" s="20">
        <v>50252</v>
      </c>
      <c r="IH17" s="20">
        <v>50283</v>
      </c>
      <c r="II17" s="20">
        <v>50313</v>
      </c>
      <c r="IJ17" s="20">
        <v>50344</v>
      </c>
      <c r="IK17" s="20">
        <v>50374</v>
      </c>
      <c r="IL17" s="20">
        <v>50405</v>
      </c>
      <c r="IM17" s="20">
        <v>50436</v>
      </c>
      <c r="IN17" s="20">
        <v>50464</v>
      </c>
      <c r="IO17" s="20">
        <v>50495</v>
      </c>
      <c r="IP17" s="20">
        <v>50525</v>
      </c>
      <c r="IQ17" s="20">
        <v>50556</v>
      </c>
      <c r="IR17" s="20">
        <v>50586</v>
      </c>
      <c r="IS17" s="20">
        <v>50617</v>
      </c>
      <c r="IT17" s="20">
        <v>50648</v>
      </c>
      <c r="IU17" s="20">
        <v>50678</v>
      </c>
      <c r="IV17" s="20">
        <v>50709</v>
      </c>
      <c r="IW17" s="20">
        <v>50739</v>
      </c>
      <c r="IX17" s="20">
        <v>50770</v>
      </c>
      <c r="IY17" s="20">
        <v>50801</v>
      </c>
      <c r="IZ17" s="20">
        <v>50829</v>
      </c>
      <c r="JA17" s="20">
        <v>50860</v>
      </c>
    </row>
    <row r="19" spans="1:261" x14ac:dyDescent="0.25">
      <c r="C19" s="20">
        <v>43008</v>
      </c>
      <c r="D19" s="20">
        <f>EOMONTH(C19,1)</f>
        <v>43039</v>
      </c>
      <c r="E19" s="20">
        <f t="shared" ref="E19:BP19" si="0">EOMONTH(D19,1)</f>
        <v>43069</v>
      </c>
      <c r="F19" s="20">
        <f t="shared" si="0"/>
        <v>43100</v>
      </c>
      <c r="G19" s="20">
        <f t="shared" si="0"/>
        <v>43131</v>
      </c>
      <c r="H19" s="20">
        <f t="shared" si="0"/>
        <v>43159</v>
      </c>
      <c r="I19" s="20">
        <f t="shared" si="0"/>
        <v>43190</v>
      </c>
      <c r="J19" s="20">
        <f t="shared" si="0"/>
        <v>43220</v>
      </c>
      <c r="K19" s="20">
        <f t="shared" si="0"/>
        <v>43251</v>
      </c>
      <c r="L19" s="20">
        <f t="shared" si="0"/>
        <v>43281</v>
      </c>
      <c r="M19" s="20">
        <f t="shared" si="0"/>
        <v>43312</v>
      </c>
      <c r="N19" s="20">
        <f t="shared" si="0"/>
        <v>43343</v>
      </c>
      <c r="O19" s="20">
        <f t="shared" si="0"/>
        <v>43373</v>
      </c>
      <c r="P19" s="20">
        <f t="shared" si="0"/>
        <v>43404</v>
      </c>
      <c r="Q19" s="20">
        <f t="shared" si="0"/>
        <v>43434</v>
      </c>
      <c r="R19" s="20">
        <f t="shared" si="0"/>
        <v>43465</v>
      </c>
      <c r="S19" s="20">
        <f t="shared" si="0"/>
        <v>43496</v>
      </c>
      <c r="T19" s="20">
        <f t="shared" si="0"/>
        <v>43524</v>
      </c>
      <c r="U19" s="20">
        <f t="shared" si="0"/>
        <v>43555</v>
      </c>
      <c r="V19" s="20">
        <f t="shared" si="0"/>
        <v>43585</v>
      </c>
      <c r="W19" s="20">
        <f t="shared" si="0"/>
        <v>43616</v>
      </c>
      <c r="X19" s="20">
        <f t="shared" si="0"/>
        <v>43646</v>
      </c>
      <c r="Y19" s="20">
        <f t="shared" si="0"/>
        <v>43677</v>
      </c>
      <c r="Z19" s="20">
        <f t="shared" si="0"/>
        <v>43708</v>
      </c>
      <c r="AA19" s="20">
        <f t="shared" si="0"/>
        <v>43738</v>
      </c>
      <c r="AB19" s="20">
        <f t="shared" si="0"/>
        <v>43769</v>
      </c>
      <c r="AC19" s="20">
        <f t="shared" si="0"/>
        <v>43799</v>
      </c>
      <c r="AD19" s="20">
        <f t="shared" si="0"/>
        <v>43830</v>
      </c>
      <c r="AE19" s="20">
        <f t="shared" si="0"/>
        <v>43861</v>
      </c>
      <c r="AF19" s="20">
        <f t="shared" si="0"/>
        <v>43890</v>
      </c>
      <c r="AG19" s="20">
        <f t="shared" si="0"/>
        <v>43921</v>
      </c>
      <c r="AH19" s="20">
        <f t="shared" si="0"/>
        <v>43951</v>
      </c>
      <c r="AI19" s="20">
        <f t="shared" si="0"/>
        <v>43982</v>
      </c>
      <c r="AJ19" s="20">
        <f t="shared" si="0"/>
        <v>44012</v>
      </c>
      <c r="AK19" s="20">
        <f t="shared" si="0"/>
        <v>44043</v>
      </c>
      <c r="AL19" s="20">
        <f t="shared" si="0"/>
        <v>44074</v>
      </c>
      <c r="AM19" s="20">
        <f t="shared" si="0"/>
        <v>44104</v>
      </c>
      <c r="AN19" s="20">
        <f t="shared" si="0"/>
        <v>44135</v>
      </c>
      <c r="AO19" s="20">
        <f t="shared" si="0"/>
        <v>44165</v>
      </c>
      <c r="AP19" s="20">
        <f t="shared" si="0"/>
        <v>44196</v>
      </c>
      <c r="AQ19" s="20">
        <f t="shared" si="0"/>
        <v>44227</v>
      </c>
      <c r="AR19" s="20">
        <f t="shared" si="0"/>
        <v>44255</v>
      </c>
      <c r="AS19" s="20">
        <f t="shared" si="0"/>
        <v>44286</v>
      </c>
      <c r="AT19" s="20">
        <f t="shared" si="0"/>
        <v>44316</v>
      </c>
      <c r="AU19" s="20">
        <f t="shared" si="0"/>
        <v>44347</v>
      </c>
      <c r="AV19" s="20">
        <f t="shared" si="0"/>
        <v>44377</v>
      </c>
      <c r="AW19" s="20">
        <f t="shared" si="0"/>
        <v>44408</v>
      </c>
      <c r="AX19" s="20">
        <f t="shared" si="0"/>
        <v>44439</v>
      </c>
      <c r="AY19" s="20">
        <f t="shared" si="0"/>
        <v>44469</v>
      </c>
      <c r="AZ19" s="20">
        <f t="shared" si="0"/>
        <v>44500</v>
      </c>
      <c r="BA19" s="20">
        <f t="shared" si="0"/>
        <v>44530</v>
      </c>
      <c r="BB19" s="20">
        <f t="shared" si="0"/>
        <v>44561</v>
      </c>
      <c r="BC19" s="20">
        <f t="shared" si="0"/>
        <v>44592</v>
      </c>
      <c r="BD19" s="20">
        <f t="shared" si="0"/>
        <v>44620</v>
      </c>
      <c r="BE19" s="20">
        <f t="shared" si="0"/>
        <v>44651</v>
      </c>
      <c r="BF19" s="20">
        <f t="shared" si="0"/>
        <v>44681</v>
      </c>
      <c r="BG19" s="20">
        <f t="shared" si="0"/>
        <v>44712</v>
      </c>
      <c r="BH19" s="20">
        <f t="shared" si="0"/>
        <v>44742</v>
      </c>
      <c r="BI19" s="20">
        <f t="shared" si="0"/>
        <v>44773</v>
      </c>
      <c r="BJ19" s="20">
        <f t="shared" si="0"/>
        <v>44804</v>
      </c>
      <c r="BK19" s="20">
        <f t="shared" si="0"/>
        <v>44834</v>
      </c>
      <c r="BL19" s="20">
        <f t="shared" si="0"/>
        <v>44865</v>
      </c>
      <c r="BM19" s="20">
        <f t="shared" si="0"/>
        <v>44895</v>
      </c>
      <c r="BN19" s="20">
        <f t="shared" si="0"/>
        <v>44926</v>
      </c>
      <c r="BO19" s="20">
        <f t="shared" si="0"/>
        <v>44957</v>
      </c>
      <c r="BP19" s="20">
        <f t="shared" si="0"/>
        <v>44985</v>
      </c>
      <c r="BQ19" s="20">
        <f t="shared" ref="BQ19:EB19" si="1">EOMONTH(BP19,1)</f>
        <v>45016</v>
      </c>
      <c r="BR19" s="20">
        <f t="shared" si="1"/>
        <v>45046</v>
      </c>
      <c r="BS19" s="20">
        <f t="shared" si="1"/>
        <v>45077</v>
      </c>
      <c r="BT19" s="20">
        <f t="shared" si="1"/>
        <v>45107</v>
      </c>
      <c r="BU19" s="20">
        <f t="shared" si="1"/>
        <v>45138</v>
      </c>
      <c r="BV19" s="20">
        <f t="shared" si="1"/>
        <v>45169</v>
      </c>
      <c r="BW19" s="20">
        <f t="shared" si="1"/>
        <v>45199</v>
      </c>
      <c r="BX19" s="20">
        <f t="shared" si="1"/>
        <v>45230</v>
      </c>
      <c r="BY19" s="20">
        <f t="shared" si="1"/>
        <v>45260</v>
      </c>
      <c r="BZ19" s="20">
        <f t="shared" si="1"/>
        <v>45291</v>
      </c>
      <c r="CA19" s="20">
        <f t="shared" si="1"/>
        <v>45322</v>
      </c>
      <c r="CB19" s="20">
        <f t="shared" si="1"/>
        <v>45351</v>
      </c>
      <c r="CC19" s="20">
        <f t="shared" si="1"/>
        <v>45382</v>
      </c>
      <c r="CD19" s="20">
        <f t="shared" si="1"/>
        <v>45412</v>
      </c>
      <c r="CE19" s="20">
        <f t="shared" si="1"/>
        <v>45443</v>
      </c>
      <c r="CF19" s="20">
        <f t="shared" si="1"/>
        <v>45473</v>
      </c>
      <c r="CG19" s="20">
        <f t="shared" si="1"/>
        <v>45504</v>
      </c>
      <c r="CH19" s="20">
        <f t="shared" si="1"/>
        <v>45535</v>
      </c>
      <c r="CI19" s="20">
        <f t="shared" si="1"/>
        <v>45565</v>
      </c>
      <c r="CJ19" s="20">
        <f t="shared" si="1"/>
        <v>45596</v>
      </c>
      <c r="CK19" s="20">
        <f t="shared" si="1"/>
        <v>45626</v>
      </c>
      <c r="CL19" s="20">
        <f t="shared" si="1"/>
        <v>45657</v>
      </c>
      <c r="CM19" s="20">
        <f t="shared" si="1"/>
        <v>45688</v>
      </c>
      <c r="CN19" s="20">
        <f t="shared" si="1"/>
        <v>45716</v>
      </c>
      <c r="CO19" s="20">
        <f t="shared" si="1"/>
        <v>45747</v>
      </c>
      <c r="CP19" s="20">
        <f t="shared" si="1"/>
        <v>45777</v>
      </c>
      <c r="CQ19" s="20">
        <f t="shared" si="1"/>
        <v>45808</v>
      </c>
      <c r="CR19" s="20">
        <f t="shared" si="1"/>
        <v>45838</v>
      </c>
      <c r="CS19" s="20">
        <f t="shared" si="1"/>
        <v>45869</v>
      </c>
      <c r="CT19" s="20">
        <f t="shared" si="1"/>
        <v>45900</v>
      </c>
      <c r="CU19" s="20">
        <f t="shared" si="1"/>
        <v>45930</v>
      </c>
      <c r="CV19" s="20">
        <f t="shared" si="1"/>
        <v>45961</v>
      </c>
      <c r="CW19" s="20">
        <f t="shared" si="1"/>
        <v>45991</v>
      </c>
      <c r="CX19" s="20">
        <f t="shared" si="1"/>
        <v>46022</v>
      </c>
      <c r="CY19" s="20">
        <f t="shared" si="1"/>
        <v>46053</v>
      </c>
      <c r="CZ19" s="20">
        <f t="shared" si="1"/>
        <v>46081</v>
      </c>
      <c r="DA19" s="20">
        <f t="shared" si="1"/>
        <v>46112</v>
      </c>
      <c r="DB19" s="20">
        <f t="shared" si="1"/>
        <v>46142</v>
      </c>
      <c r="DC19" s="20">
        <f t="shared" si="1"/>
        <v>46173</v>
      </c>
      <c r="DD19" s="20">
        <f t="shared" si="1"/>
        <v>46203</v>
      </c>
      <c r="DE19" s="20">
        <f t="shared" si="1"/>
        <v>46234</v>
      </c>
      <c r="DF19" s="20">
        <f t="shared" si="1"/>
        <v>46265</v>
      </c>
      <c r="DG19" s="20">
        <f t="shared" si="1"/>
        <v>46295</v>
      </c>
      <c r="DH19" s="20">
        <f t="shared" si="1"/>
        <v>46326</v>
      </c>
      <c r="DI19" s="20">
        <f t="shared" si="1"/>
        <v>46356</v>
      </c>
      <c r="DJ19" s="20">
        <f t="shared" si="1"/>
        <v>46387</v>
      </c>
      <c r="DK19" s="20">
        <f t="shared" si="1"/>
        <v>46418</v>
      </c>
      <c r="DL19" s="20">
        <f t="shared" si="1"/>
        <v>46446</v>
      </c>
      <c r="DM19" s="20">
        <f t="shared" si="1"/>
        <v>46477</v>
      </c>
      <c r="DN19" s="20">
        <f t="shared" si="1"/>
        <v>46507</v>
      </c>
      <c r="DO19" s="20">
        <f t="shared" si="1"/>
        <v>46538</v>
      </c>
      <c r="DP19" s="20">
        <f t="shared" si="1"/>
        <v>46568</v>
      </c>
      <c r="DQ19" s="20">
        <f t="shared" si="1"/>
        <v>46599</v>
      </c>
      <c r="DR19" s="20">
        <f t="shared" si="1"/>
        <v>46630</v>
      </c>
      <c r="DS19" s="20">
        <f t="shared" si="1"/>
        <v>46660</v>
      </c>
      <c r="DT19" s="20">
        <f t="shared" si="1"/>
        <v>46691</v>
      </c>
      <c r="DU19" s="20">
        <f t="shared" si="1"/>
        <v>46721</v>
      </c>
      <c r="DV19" s="20">
        <f t="shared" si="1"/>
        <v>46752</v>
      </c>
      <c r="DW19" s="20">
        <f t="shared" si="1"/>
        <v>46783</v>
      </c>
      <c r="DX19" s="20">
        <f t="shared" si="1"/>
        <v>46812</v>
      </c>
      <c r="DY19" s="20">
        <f t="shared" si="1"/>
        <v>46843</v>
      </c>
      <c r="DZ19" s="20">
        <f t="shared" si="1"/>
        <v>46873</v>
      </c>
      <c r="EA19" s="20">
        <f t="shared" si="1"/>
        <v>46904</v>
      </c>
      <c r="EB19" s="20">
        <f t="shared" si="1"/>
        <v>46934</v>
      </c>
      <c r="EC19" s="20">
        <f t="shared" ref="EC19:GN19" si="2">EOMONTH(EB19,1)</f>
        <v>46965</v>
      </c>
      <c r="ED19" s="20">
        <f t="shared" si="2"/>
        <v>46996</v>
      </c>
      <c r="EE19" s="20">
        <f t="shared" si="2"/>
        <v>47026</v>
      </c>
      <c r="EF19" s="20">
        <f t="shared" si="2"/>
        <v>47057</v>
      </c>
      <c r="EG19" s="20">
        <f t="shared" si="2"/>
        <v>47087</v>
      </c>
      <c r="EH19" s="20">
        <f t="shared" si="2"/>
        <v>47118</v>
      </c>
      <c r="EI19" s="20">
        <f t="shared" si="2"/>
        <v>47149</v>
      </c>
      <c r="EJ19" s="20">
        <f t="shared" si="2"/>
        <v>47177</v>
      </c>
      <c r="EK19" s="20">
        <f t="shared" si="2"/>
        <v>47208</v>
      </c>
      <c r="EL19" s="20">
        <f t="shared" si="2"/>
        <v>47238</v>
      </c>
      <c r="EM19" s="20">
        <f t="shared" si="2"/>
        <v>47269</v>
      </c>
      <c r="EN19" s="20">
        <f t="shared" si="2"/>
        <v>47299</v>
      </c>
      <c r="EO19" s="20">
        <f t="shared" si="2"/>
        <v>47330</v>
      </c>
      <c r="EP19" s="20">
        <f t="shared" si="2"/>
        <v>47361</v>
      </c>
      <c r="EQ19" s="20">
        <f t="shared" si="2"/>
        <v>47391</v>
      </c>
      <c r="ER19" s="20">
        <f t="shared" si="2"/>
        <v>47422</v>
      </c>
      <c r="ES19" s="20">
        <f t="shared" si="2"/>
        <v>47452</v>
      </c>
      <c r="ET19" s="20">
        <f t="shared" si="2"/>
        <v>47483</v>
      </c>
      <c r="EU19" s="20">
        <f t="shared" si="2"/>
        <v>47514</v>
      </c>
      <c r="EV19" s="20">
        <f t="shared" si="2"/>
        <v>47542</v>
      </c>
      <c r="EW19" s="20">
        <f t="shared" si="2"/>
        <v>47573</v>
      </c>
      <c r="EX19" s="20">
        <f t="shared" si="2"/>
        <v>47603</v>
      </c>
      <c r="EY19" s="20">
        <f t="shared" si="2"/>
        <v>47634</v>
      </c>
      <c r="EZ19" s="20">
        <f t="shared" si="2"/>
        <v>47664</v>
      </c>
      <c r="FA19" s="20">
        <f t="shared" si="2"/>
        <v>47695</v>
      </c>
      <c r="FB19" s="20">
        <f t="shared" si="2"/>
        <v>47726</v>
      </c>
      <c r="FC19" s="20">
        <f t="shared" si="2"/>
        <v>47756</v>
      </c>
      <c r="FD19" s="20">
        <f t="shared" si="2"/>
        <v>47787</v>
      </c>
      <c r="FE19" s="20">
        <f t="shared" si="2"/>
        <v>47817</v>
      </c>
      <c r="FF19" s="20">
        <f t="shared" si="2"/>
        <v>47848</v>
      </c>
      <c r="FG19" s="20">
        <f t="shared" si="2"/>
        <v>47879</v>
      </c>
      <c r="FH19" s="20">
        <f t="shared" si="2"/>
        <v>47907</v>
      </c>
      <c r="FI19" s="20">
        <f t="shared" si="2"/>
        <v>47938</v>
      </c>
      <c r="FJ19" s="20">
        <f t="shared" si="2"/>
        <v>47968</v>
      </c>
      <c r="FK19" s="20">
        <f t="shared" si="2"/>
        <v>47999</v>
      </c>
      <c r="FL19" s="20">
        <f t="shared" si="2"/>
        <v>48029</v>
      </c>
      <c r="FM19" s="20">
        <f t="shared" si="2"/>
        <v>48060</v>
      </c>
      <c r="FN19" s="20">
        <f t="shared" si="2"/>
        <v>48091</v>
      </c>
      <c r="FO19" s="20">
        <f t="shared" si="2"/>
        <v>48121</v>
      </c>
      <c r="FP19" s="20">
        <f t="shared" si="2"/>
        <v>48152</v>
      </c>
      <c r="FQ19" s="20">
        <f t="shared" si="2"/>
        <v>48182</v>
      </c>
      <c r="FR19" s="20">
        <f t="shared" si="2"/>
        <v>48213</v>
      </c>
      <c r="FS19" s="20">
        <f t="shared" si="2"/>
        <v>48244</v>
      </c>
      <c r="FT19" s="20">
        <f t="shared" si="2"/>
        <v>48273</v>
      </c>
      <c r="FU19" s="20">
        <f t="shared" si="2"/>
        <v>48304</v>
      </c>
      <c r="FV19" s="20">
        <f t="shared" si="2"/>
        <v>48334</v>
      </c>
      <c r="FW19" s="20">
        <f t="shared" si="2"/>
        <v>48365</v>
      </c>
      <c r="FX19" s="20">
        <f t="shared" si="2"/>
        <v>48395</v>
      </c>
      <c r="FY19" s="20">
        <f t="shared" si="2"/>
        <v>48426</v>
      </c>
      <c r="FZ19" s="20">
        <f t="shared" si="2"/>
        <v>48457</v>
      </c>
      <c r="GA19" s="20">
        <f t="shared" si="2"/>
        <v>48487</v>
      </c>
      <c r="GB19" s="20">
        <f t="shared" si="2"/>
        <v>48518</v>
      </c>
      <c r="GC19" s="20">
        <f t="shared" si="2"/>
        <v>48548</v>
      </c>
      <c r="GD19" s="20">
        <f t="shared" si="2"/>
        <v>48579</v>
      </c>
      <c r="GE19" s="20">
        <f t="shared" si="2"/>
        <v>48610</v>
      </c>
      <c r="GF19" s="20">
        <f t="shared" si="2"/>
        <v>48638</v>
      </c>
      <c r="GG19" s="20">
        <f t="shared" si="2"/>
        <v>48669</v>
      </c>
      <c r="GH19" s="20">
        <f t="shared" si="2"/>
        <v>48699</v>
      </c>
      <c r="GI19" s="20">
        <f t="shared" si="2"/>
        <v>48730</v>
      </c>
      <c r="GJ19" s="20">
        <f t="shared" si="2"/>
        <v>48760</v>
      </c>
      <c r="GK19" s="20">
        <f t="shared" si="2"/>
        <v>48791</v>
      </c>
      <c r="GL19" s="20">
        <f t="shared" si="2"/>
        <v>48822</v>
      </c>
      <c r="GM19" s="20">
        <f t="shared" si="2"/>
        <v>48852</v>
      </c>
      <c r="GN19" s="20">
        <f t="shared" si="2"/>
        <v>48883</v>
      </c>
      <c r="GO19" s="20">
        <f t="shared" ref="GO19:IZ19" si="3">EOMONTH(GN19,1)</f>
        <v>48913</v>
      </c>
      <c r="GP19" s="20">
        <f t="shared" si="3"/>
        <v>48944</v>
      </c>
      <c r="GQ19" s="20">
        <f t="shared" si="3"/>
        <v>48975</v>
      </c>
      <c r="GR19" s="20">
        <f t="shared" si="3"/>
        <v>49003</v>
      </c>
      <c r="GS19" s="20">
        <f t="shared" si="3"/>
        <v>49034</v>
      </c>
      <c r="GT19" s="20">
        <f t="shared" si="3"/>
        <v>49064</v>
      </c>
      <c r="GU19" s="20">
        <f t="shared" si="3"/>
        <v>49095</v>
      </c>
      <c r="GV19" s="20">
        <f t="shared" si="3"/>
        <v>49125</v>
      </c>
      <c r="GW19" s="20">
        <f t="shared" si="3"/>
        <v>49156</v>
      </c>
      <c r="GX19" s="20">
        <f t="shared" si="3"/>
        <v>49187</v>
      </c>
      <c r="GY19" s="20">
        <f t="shared" si="3"/>
        <v>49217</v>
      </c>
      <c r="GZ19" s="20">
        <f t="shared" si="3"/>
        <v>49248</v>
      </c>
      <c r="HA19" s="20">
        <f t="shared" si="3"/>
        <v>49278</v>
      </c>
      <c r="HB19" s="20">
        <f t="shared" si="3"/>
        <v>49309</v>
      </c>
      <c r="HC19" s="20">
        <f t="shared" si="3"/>
        <v>49340</v>
      </c>
      <c r="HD19" s="20">
        <f t="shared" si="3"/>
        <v>49368</v>
      </c>
      <c r="HE19" s="20">
        <f t="shared" si="3"/>
        <v>49399</v>
      </c>
      <c r="HF19" s="20">
        <f t="shared" si="3"/>
        <v>49429</v>
      </c>
      <c r="HG19" s="20">
        <f t="shared" si="3"/>
        <v>49460</v>
      </c>
      <c r="HH19" s="20">
        <f t="shared" si="3"/>
        <v>49490</v>
      </c>
      <c r="HI19" s="20">
        <f t="shared" si="3"/>
        <v>49521</v>
      </c>
      <c r="HJ19" s="20">
        <f t="shared" si="3"/>
        <v>49552</v>
      </c>
      <c r="HK19" s="20">
        <f t="shared" si="3"/>
        <v>49582</v>
      </c>
      <c r="HL19" s="20">
        <f t="shared" si="3"/>
        <v>49613</v>
      </c>
      <c r="HM19" s="20">
        <f t="shared" si="3"/>
        <v>49643</v>
      </c>
      <c r="HN19" s="20">
        <f t="shared" si="3"/>
        <v>49674</v>
      </c>
      <c r="HO19" s="20">
        <f t="shared" si="3"/>
        <v>49705</v>
      </c>
      <c r="HP19" s="20">
        <f t="shared" si="3"/>
        <v>49734</v>
      </c>
      <c r="HQ19" s="20">
        <f t="shared" si="3"/>
        <v>49765</v>
      </c>
      <c r="HR19" s="20">
        <f t="shared" si="3"/>
        <v>49795</v>
      </c>
      <c r="HS19" s="20">
        <f t="shared" si="3"/>
        <v>49826</v>
      </c>
      <c r="HT19" s="20">
        <f t="shared" si="3"/>
        <v>49856</v>
      </c>
      <c r="HU19" s="20">
        <f t="shared" si="3"/>
        <v>49887</v>
      </c>
      <c r="HV19" s="20">
        <f t="shared" si="3"/>
        <v>49918</v>
      </c>
      <c r="HW19" s="20">
        <f t="shared" si="3"/>
        <v>49948</v>
      </c>
      <c r="HX19" s="20">
        <f t="shared" si="3"/>
        <v>49979</v>
      </c>
      <c r="HY19" s="20">
        <f t="shared" si="3"/>
        <v>50009</v>
      </c>
      <c r="HZ19" s="20">
        <f t="shared" si="3"/>
        <v>50040</v>
      </c>
      <c r="IA19" s="20">
        <f t="shared" si="3"/>
        <v>50071</v>
      </c>
      <c r="IB19" s="20">
        <f t="shared" si="3"/>
        <v>50099</v>
      </c>
      <c r="IC19" s="20">
        <f t="shared" si="3"/>
        <v>50130</v>
      </c>
      <c r="ID19" s="20">
        <f t="shared" si="3"/>
        <v>50160</v>
      </c>
      <c r="IE19" s="20">
        <f t="shared" si="3"/>
        <v>50191</v>
      </c>
      <c r="IF19" s="20">
        <f t="shared" si="3"/>
        <v>50221</v>
      </c>
      <c r="IG19" s="20">
        <f t="shared" si="3"/>
        <v>50252</v>
      </c>
      <c r="IH19" s="20">
        <f t="shared" si="3"/>
        <v>50283</v>
      </c>
      <c r="II19" s="20">
        <f t="shared" si="3"/>
        <v>50313</v>
      </c>
      <c r="IJ19" s="20">
        <f t="shared" si="3"/>
        <v>50344</v>
      </c>
      <c r="IK19" s="20">
        <f t="shared" si="3"/>
        <v>50374</v>
      </c>
      <c r="IL19" s="20">
        <f t="shared" si="3"/>
        <v>50405</v>
      </c>
      <c r="IM19" s="20">
        <f t="shared" si="3"/>
        <v>50436</v>
      </c>
      <c r="IN19" s="20">
        <f t="shared" si="3"/>
        <v>50464</v>
      </c>
      <c r="IO19" s="20">
        <f t="shared" si="3"/>
        <v>50495</v>
      </c>
      <c r="IP19" s="20">
        <f t="shared" si="3"/>
        <v>50525</v>
      </c>
      <c r="IQ19" s="20">
        <f t="shared" si="3"/>
        <v>50556</v>
      </c>
      <c r="IR19" s="20">
        <f t="shared" si="3"/>
        <v>50586</v>
      </c>
      <c r="IS19" s="20">
        <f t="shared" si="3"/>
        <v>50617</v>
      </c>
      <c r="IT19" s="20">
        <f t="shared" si="3"/>
        <v>50648</v>
      </c>
      <c r="IU19" s="20">
        <f t="shared" si="3"/>
        <v>50678</v>
      </c>
      <c r="IV19" s="20">
        <f t="shared" si="3"/>
        <v>50709</v>
      </c>
      <c r="IW19" s="20">
        <f t="shared" si="3"/>
        <v>50739</v>
      </c>
      <c r="IX19" s="20">
        <f t="shared" si="3"/>
        <v>50770</v>
      </c>
      <c r="IY19" s="20">
        <f t="shared" si="3"/>
        <v>50801</v>
      </c>
      <c r="IZ19" s="20">
        <f t="shared" si="3"/>
        <v>50829</v>
      </c>
      <c r="JA19" s="20">
        <f>EOMONTH(IZ19,1)</f>
        <v>50860</v>
      </c>
    </row>
    <row r="21" spans="1:261" x14ac:dyDescent="0.25">
      <c r="A21" s="12" t="s">
        <v>9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0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1">
        <v>0</v>
      </c>
      <c r="BH21" s="21">
        <v>0</v>
      </c>
      <c r="BI21" s="21">
        <v>0</v>
      </c>
      <c r="BJ21" s="21">
        <v>0</v>
      </c>
      <c r="BK21" s="21">
        <v>0</v>
      </c>
      <c r="BL21" s="21">
        <v>0</v>
      </c>
      <c r="BM21" s="21">
        <v>0</v>
      </c>
      <c r="BN21" s="21">
        <v>0</v>
      </c>
      <c r="BO21" s="21">
        <v>0</v>
      </c>
      <c r="BP21" s="21">
        <v>0</v>
      </c>
      <c r="BQ21" s="21">
        <v>0</v>
      </c>
      <c r="BR21" s="21">
        <v>0</v>
      </c>
      <c r="BS21" s="21">
        <v>0</v>
      </c>
      <c r="BT21" s="21">
        <v>0</v>
      </c>
      <c r="BU21" s="21">
        <v>0</v>
      </c>
      <c r="BV21" s="21">
        <v>0</v>
      </c>
      <c r="BW21" s="21">
        <v>0</v>
      </c>
      <c r="BX21" s="21">
        <v>0</v>
      </c>
      <c r="BY21" s="21">
        <v>0</v>
      </c>
      <c r="BZ21" s="21">
        <v>0</v>
      </c>
      <c r="CA21" s="21">
        <v>0</v>
      </c>
      <c r="CB21" s="21">
        <v>0</v>
      </c>
      <c r="CC21" s="21">
        <v>0</v>
      </c>
      <c r="CD21" s="21">
        <v>0</v>
      </c>
      <c r="CE21" s="21">
        <v>0</v>
      </c>
      <c r="CF21" s="21">
        <v>0</v>
      </c>
      <c r="CG21" s="21">
        <v>0</v>
      </c>
      <c r="CH21" s="21">
        <v>0</v>
      </c>
      <c r="CI21" s="21">
        <v>0</v>
      </c>
      <c r="CJ21" s="21">
        <v>0</v>
      </c>
      <c r="CK21" s="21">
        <v>0</v>
      </c>
      <c r="CL21" s="21">
        <v>0</v>
      </c>
      <c r="CM21" s="40">
        <f>B10/2</f>
        <v>4.2</v>
      </c>
      <c r="CN21" s="21">
        <v>0</v>
      </c>
      <c r="CO21" s="21">
        <v>0</v>
      </c>
      <c r="CP21" s="21">
        <v>0</v>
      </c>
      <c r="CQ21" s="21">
        <v>0</v>
      </c>
      <c r="CR21" s="21">
        <v>0</v>
      </c>
      <c r="CS21" s="21">
        <v>0</v>
      </c>
      <c r="CT21" s="21">
        <v>0</v>
      </c>
      <c r="CU21" s="21">
        <v>0</v>
      </c>
      <c r="CV21" s="21">
        <v>0</v>
      </c>
      <c r="CW21" s="21">
        <v>0</v>
      </c>
      <c r="CX21" s="21">
        <v>0</v>
      </c>
      <c r="CY21" s="21">
        <v>0</v>
      </c>
      <c r="CZ21" s="21">
        <v>0</v>
      </c>
      <c r="DA21" s="21">
        <v>0</v>
      </c>
      <c r="DB21" s="21">
        <v>0</v>
      </c>
      <c r="DC21" s="21">
        <v>0</v>
      </c>
      <c r="DD21" s="21">
        <v>0</v>
      </c>
      <c r="DE21" s="21">
        <v>0</v>
      </c>
      <c r="DF21" s="21">
        <v>0</v>
      </c>
      <c r="DG21" s="21">
        <v>0</v>
      </c>
      <c r="DH21" s="21">
        <v>0</v>
      </c>
      <c r="DI21" s="21">
        <v>0</v>
      </c>
      <c r="DJ21" s="21">
        <v>0</v>
      </c>
      <c r="DK21" s="21">
        <v>0</v>
      </c>
      <c r="DL21" s="21">
        <v>0</v>
      </c>
      <c r="DM21" s="21">
        <v>0</v>
      </c>
      <c r="DN21" s="21">
        <v>0</v>
      </c>
      <c r="DO21" s="21">
        <v>0</v>
      </c>
      <c r="DP21" s="21">
        <v>0</v>
      </c>
      <c r="DQ21" s="21">
        <v>0</v>
      </c>
      <c r="DR21" s="21">
        <v>0</v>
      </c>
      <c r="DS21" s="21">
        <v>0</v>
      </c>
      <c r="DT21" s="21">
        <v>0</v>
      </c>
      <c r="DU21" s="21">
        <v>0</v>
      </c>
      <c r="DV21" s="21">
        <v>0</v>
      </c>
      <c r="DW21" s="21">
        <v>0</v>
      </c>
      <c r="DX21" s="21">
        <v>0</v>
      </c>
      <c r="DY21" s="21">
        <v>0</v>
      </c>
      <c r="DZ21" s="21">
        <v>0</v>
      </c>
      <c r="EA21" s="21">
        <v>0</v>
      </c>
      <c r="EB21" s="21">
        <v>0</v>
      </c>
      <c r="EC21" s="21">
        <v>0</v>
      </c>
      <c r="ED21" s="21">
        <v>0</v>
      </c>
      <c r="EE21" s="21">
        <v>0</v>
      </c>
      <c r="EF21" s="21">
        <v>0</v>
      </c>
      <c r="EG21" s="21">
        <v>0</v>
      </c>
      <c r="EH21" s="21">
        <v>0</v>
      </c>
      <c r="EI21" s="40">
        <f>B10/2</f>
        <v>4.2</v>
      </c>
      <c r="EJ21" s="21">
        <v>0</v>
      </c>
      <c r="EK21" s="21">
        <v>0</v>
      </c>
      <c r="EL21" s="21">
        <v>0</v>
      </c>
      <c r="EM21" s="21">
        <v>0</v>
      </c>
      <c r="EN21" s="21">
        <v>0</v>
      </c>
      <c r="EO21" s="21">
        <v>0</v>
      </c>
      <c r="EP21" s="21">
        <v>0</v>
      </c>
      <c r="EQ21" s="21">
        <v>0</v>
      </c>
      <c r="ER21" s="21">
        <v>0</v>
      </c>
      <c r="ES21" s="21">
        <v>0</v>
      </c>
      <c r="ET21" s="21">
        <v>0</v>
      </c>
      <c r="EU21" s="21">
        <v>0</v>
      </c>
      <c r="EV21" s="21">
        <v>0</v>
      </c>
      <c r="EW21" s="21">
        <v>0</v>
      </c>
      <c r="EX21" s="21">
        <v>0</v>
      </c>
      <c r="EY21" s="21">
        <v>0</v>
      </c>
      <c r="EZ21" s="21">
        <v>0</v>
      </c>
      <c r="FA21" s="21">
        <v>0</v>
      </c>
      <c r="FB21" s="21">
        <v>0</v>
      </c>
      <c r="FC21" s="21">
        <v>0</v>
      </c>
      <c r="FD21" s="21">
        <v>0</v>
      </c>
      <c r="FE21" s="21">
        <v>0</v>
      </c>
      <c r="FF21" s="21">
        <v>0</v>
      </c>
      <c r="FG21" s="21">
        <v>0</v>
      </c>
      <c r="FH21" s="21">
        <v>0</v>
      </c>
      <c r="FI21" s="21">
        <v>0</v>
      </c>
      <c r="FJ21" s="21">
        <v>0</v>
      </c>
      <c r="FK21" s="21">
        <v>0</v>
      </c>
      <c r="FL21" s="21">
        <v>0</v>
      </c>
      <c r="FM21" s="21">
        <v>0</v>
      </c>
      <c r="FN21" s="21">
        <v>0</v>
      </c>
      <c r="FO21" s="21">
        <v>0</v>
      </c>
      <c r="FP21" s="21">
        <v>0</v>
      </c>
      <c r="FQ21" s="21">
        <v>0</v>
      </c>
      <c r="FR21" s="21">
        <v>0</v>
      </c>
      <c r="FS21" s="21">
        <v>0</v>
      </c>
      <c r="FT21" s="21">
        <v>0</v>
      </c>
      <c r="FU21" s="21">
        <v>0</v>
      </c>
      <c r="FV21" s="21">
        <v>0</v>
      </c>
      <c r="FW21" s="21">
        <v>0</v>
      </c>
      <c r="FX21" s="21">
        <v>0</v>
      </c>
      <c r="FY21" s="21">
        <v>0</v>
      </c>
      <c r="FZ21" s="21">
        <v>0</v>
      </c>
      <c r="GA21" s="21">
        <v>0</v>
      </c>
      <c r="GB21" s="21">
        <v>0</v>
      </c>
      <c r="GC21" s="21">
        <v>0</v>
      </c>
      <c r="GD21" s="21">
        <v>0</v>
      </c>
      <c r="GE21" s="21">
        <v>0</v>
      </c>
      <c r="GF21" s="21">
        <v>0</v>
      </c>
      <c r="GG21" s="21">
        <v>0</v>
      </c>
      <c r="GH21" s="21">
        <v>0</v>
      </c>
      <c r="GI21" s="21">
        <v>0</v>
      </c>
      <c r="GJ21" s="21">
        <v>0</v>
      </c>
      <c r="GK21" s="21">
        <v>0</v>
      </c>
      <c r="GL21" s="21">
        <v>0</v>
      </c>
      <c r="GM21" s="21">
        <v>0</v>
      </c>
      <c r="GN21" s="21">
        <v>0</v>
      </c>
      <c r="GO21" s="21">
        <v>0</v>
      </c>
      <c r="GP21" s="21">
        <v>0</v>
      </c>
      <c r="GQ21" s="21">
        <v>0</v>
      </c>
      <c r="GR21" s="21">
        <v>0</v>
      </c>
      <c r="GS21" s="21">
        <v>0</v>
      </c>
      <c r="GT21" s="21">
        <v>0</v>
      </c>
      <c r="GU21" s="21">
        <v>0</v>
      </c>
      <c r="GV21" s="21">
        <v>0</v>
      </c>
      <c r="GW21" s="21">
        <v>0</v>
      </c>
      <c r="GX21" s="21">
        <v>0</v>
      </c>
      <c r="GY21" s="21">
        <v>0</v>
      </c>
      <c r="GZ21" s="21">
        <v>0</v>
      </c>
      <c r="HA21" s="21">
        <v>0</v>
      </c>
      <c r="HB21" s="21">
        <v>0</v>
      </c>
      <c r="HC21" s="21">
        <v>0</v>
      </c>
      <c r="HD21" s="21">
        <v>0</v>
      </c>
      <c r="HE21" s="21">
        <v>0</v>
      </c>
      <c r="HF21" s="21">
        <v>0</v>
      </c>
      <c r="HG21" s="21">
        <v>0</v>
      </c>
      <c r="HH21" s="21">
        <v>0</v>
      </c>
      <c r="HI21" s="21">
        <v>0</v>
      </c>
      <c r="HJ21" s="21">
        <v>0</v>
      </c>
      <c r="HK21" s="21">
        <v>0</v>
      </c>
      <c r="HL21" s="21">
        <v>0</v>
      </c>
      <c r="HM21" s="21">
        <v>0</v>
      </c>
      <c r="HN21" s="21">
        <v>0</v>
      </c>
      <c r="HO21" s="21">
        <v>0</v>
      </c>
      <c r="HP21" s="21">
        <v>0</v>
      </c>
      <c r="HQ21" s="21">
        <v>0</v>
      </c>
      <c r="HR21" s="21">
        <v>0</v>
      </c>
      <c r="HS21" s="21">
        <v>0</v>
      </c>
      <c r="HT21" s="21">
        <v>0</v>
      </c>
      <c r="HU21" s="21">
        <v>0</v>
      </c>
      <c r="HV21" s="21">
        <v>0</v>
      </c>
      <c r="HW21" s="21">
        <v>0</v>
      </c>
      <c r="HX21" s="21">
        <v>0</v>
      </c>
      <c r="HY21" s="21">
        <v>0</v>
      </c>
      <c r="HZ21" s="21">
        <v>0</v>
      </c>
      <c r="IA21" s="21">
        <v>0</v>
      </c>
      <c r="IB21" s="21">
        <v>0</v>
      </c>
      <c r="IC21" s="21">
        <v>0</v>
      </c>
      <c r="ID21" s="21">
        <v>0</v>
      </c>
      <c r="IE21" s="21">
        <v>0</v>
      </c>
      <c r="IF21" s="21">
        <v>0</v>
      </c>
      <c r="IG21" s="21">
        <v>0</v>
      </c>
      <c r="IH21" s="21">
        <v>0</v>
      </c>
      <c r="II21" s="21">
        <v>0</v>
      </c>
      <c r="IJ21" s="21">
        <v>0</v>
      </c>
      <c r="IK21" s="21">
        <v>0</v>
      </c>
      <c r="IL21" s="21">
        <v>0</v>
      </c>
      <c r="IM21" s="21">
        <v>0</v>
      </c>
      <c r="IN21" s="21">
        <v>0</v>
      </c>
      <c r="IO21" s="21">
        <v>0</v>
      </c>
      <c r="IP21" s="21">
        <v>0</v>
      </c>
      <c r="IQ21" s="21">
        <v>0</v>
      </c>
      <c r="IR21" s="21">
        <v>0</v>
      </c>
      <c r="IS21" s="21">
        <v>0</v>
      </c>
      <c r="IT21" s="21">
        <v>0</v>
      </c>
      <c r="IU21" s="21">
        <v>0</v>
      </c>
      <c r="IV21" s="21">
        <v>0</v>
      </c>
      <c r="IW21" s="21">
        <v>0</v>
      </c>
      <c r="IX21" s="21">
        <v>0</v>
      </c>
      <c r="IY21" s="21">
        <v>0</v>
      </c>
      <c r="IZ21" s="21">
        <v>0</v>
      </c>
      <c r="JA21" s="21">
        <v>0</v>
      </c>
    </row>
    <row r="23" spans="1:261" ht="13.5" thickBot="1" x14ac:dyDescent="0.3">
      <c r="A23" s="22" t="s">
        <v>10</v>
      </c>
      <c r="B23" s="23">
        <v>8.1413793103448276E-2</v>
      </c>
      <c r="C23" s="24">
        <f>XNPV(B23,C21:IV21,C19:IV19)</f>
        <v>4.0923352219173932</v>
      </c>
    </row>
    <row r="24" spans="1:261" ht="13.5" thickTop="1" x14ac:dyDescent="0.25"/>
    <row r="25" spans="1:261" x14ac:dyDescent="0.25">
      <c r="A25" s="12" t="s">
        <v>11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39">
        <f>B14/5</f>
        <v>0.9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39">
        <f>AE25</f>
        <v>0.9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  <c r="BT25" s="12">
        <v>0</v>
      </c>
      <c r="BU25" s="12">
        <v>0</v>
      </c>
      <c r="BV25" s="12">
        <v>0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2">
        <v>0</v>
      </c>
      <c r="CC25" s="12">
        <v>0</v>
      </c>
      <c r="CD25" s="12">
        <v>0</v>
      </c>
      <c r="CE25" s="12">
        <v>0</v>
      </c>
      <c r="CF25" s="12">
        <v>0</v>
      </c>
      <c r="CG25" s="12">
        <v>0</v>
      </c>
      <c r="CH25" s="12">
        <v>0</v>
      </c>
      <c r="CI25" s="12">
        <v>0</v>
      </c>
      <c r="CJ25" s="12">
        <v>0</v>
      </c>
      <c r="CK25" s="12">
        <v>0</v>
      </c>
      <c r="CL25" s="12">
        <v>0</v>
      </c>
      <c r="CM25" s="12">
        <v>0</v>
      </c>
      <c r="CN25" s="12">
        <v>0</v>
      </c>
      <c r="CO25" s="12">
        <v>0</v>
      </c>
      <c r="CP25" s="12">
        <v>0</v>
      </c>
      <c r="CQ25" s="12">
        <v>0</v>
      </c>
      <c r="CR25" s="12">
        <v>0</v>
      </c>
      <c r="CS25" s="12">
        <v>0</v>
      </c>
      <c r="CT25" s="12">
        <v>0</v>
      </c>
      <c r="CU25" s="12">
        <v>0</v>
      </c>
      <c r="CV25" s="12">
        <v>0</v>
      </c>
      <c r="CW25" s="12">
        <v>0</v>
      </c>
      <c r="CX25" s="12">
        <f>CA25</f>
        <v>0</v>
      </c>
      <c r="CY25" s="12">
        <v>0</v>
      </c>
      <c r="CZ25" s="12">
        <v>0</v>
      </c>
      <c r="DA25" s="39">
        <f>B14/5</f>
        <v>0.9</v>
      </c>
      <c r="DB25" s="12">
        <v>0</v>
      </c>
      <c r="DC25" s="12">
        <v>0</v>
      </c>
      <c r="DD25" s="12">
        <v>0</v>
      </c>
      <c r="DE25" s="12">
        <v>0</v>
      </c>
      <c r="DF25" s="12">
        <v>0</v>
      </c>
      <c r="DG25" s="12">
        <v>0</v>
      </c>
      <c r="DH25" s="12">
        <v>0</v>
      </c>
      <c r="DI25" s="12">
        <v>0</v>
      </c>
      <c r="DJ25" s="12">
        <v>0</v>
      </c>
      <c r="DK25" s="12">
        <v>0</v>
      </c>
      <c r="DL25" s="12">
        <v>0</v>
      </c>
      <c r="DM25" s="12">
        <v>0</v>
      </c>
      <c r="DN25" s="12">
        <v>0</v>
      </c>
      <c r="DO25" s="12">
        <v>0</v>
      </c>
      <c r="DP25" s="12">
        <v>0</v>
      </c>
      <c r="DQ25" s="12">
        <v>0</v>
      </c>
      <c r="DR25" s="12">
        <v>0</v>
      </c>
      <c r="DS25" s="12">
        <v>0</v>
      </c>
      <c r="DT25" s="12">
        <v>0</v>
      </c>
      <c r="DU25" s="12">
        <v>0</v>
      </c>
      <c r="DV25" s="12">
        <v>0</v>
      </c>
      <c r="DW25" s="12">
        <v>0</v>
      </c>
      <c r="DX25" s="12">
        <v>0</v>
      </c>
      <c r="DY25" s="12">
        <v>0</v>
      </c>
      <c r="DZ25" s="12">
        <v>0</v>
      </c>
      <c r="EA25" s="12">
        <v>0</v>
      </c>
      <c r="EB25" s="12">
        <v>0</v>
      </c>
      <c r="EC25" s="12">
        <v>0</v>
      </c>
      <c r="ED25" s="12">
        <v>0</v>
      </c>
      <c r="EE25" s="12">
        <v>0</v>
      </c>
      <c r="EF25" s="12">
        <v>0</v>
      </c>
      <c r="EG25" s="12">
        <v>0</v>
      </c>
      <c r="EH25" s="12">
        <v>0</v>
      </c>
      <c r="EI25" s="12">
        <v>0</v>
      </c>
      <c r="EJ25" s="12">
        <v>0</v>
      </c>
      <c r="EK25" s="12">
        <v>0</v>
      </c>
      <c r="EL25" s="12">
        <v>0</v>
      </c>
      <c r="EM25" s="12">
        <v>0</v>
      </c>
      <c r="EN25" s="12">
        <v>0</v>
      </c>
      <c r="EO25" s="12">
        <v>0</v>
      </c>
      <c r="EP25" s="12">
        <v>0</v>
      </c>
      <c r="EQ25" s="12">
        <v>0</v>
      </c>
      <c r="ER25" s="12">
        <v>0</v>
      </c>
      <c r="ES25" s="12">
        <v>0</v>
      </c>
      <c r="ET25" s="12">
        <v>0</v>
      </c>
      <c r="EU25" s="12">
        <v>0</v>
      </c>
      <c r="EV25" s="12">
        <v>0</v>
      </c>
      <c r="EW25" s="12">
        <v>0</v>
      </c>
      <c r="EX25" s="12">
        <v>0</v>
      </c>
      <c r="EY25" s="12">
        <v>0</v>
      </c>
      <c r="EZ25" s="12">
        <v>0</v>
      </c>
      <c r="FA25" s="12">
        <v>0</v>
      </c>
      <c r="FB25" s="12">
        <v>0</v>
      </c>
      <c r="FC25" s="12">
        <v>0</v>
      </c>
      <c r="FD25" s="12">
        <v>0</v>
      </c>
      <c r="FE25" s="12">
        <v>0</v>
      </c>
      <c r="FF25" s="12">
        <v>0</v>
      </c>
      <c r="FG25" s="12">
        <v>0</v>
      </c>
      <c r="FH25" s="12">
        <v>0</v>
      </c>
      <c r="FI25" s="39">
        <f>B14/5</f>
        <v>0.9</v>
      </c>
      <c r="FJ25" s="12">
        <v>0</v>
      </c>
      <c r="FK25" s="12">
        <v>0</v>
      </c>
      <c r="FL25" s="12">
        <v>0</v>
      </c>
      <c r="FM25" s="12">
        <v>0</v>
      </c>
      <c r="FN25" s="12">
        <v>0</v>
      </c>
      <c r="FO25" s="12">
        <v>0</v>
      </c>
      <c r="FP25" s="12">
        <v>0</v>
      </c>
      <c r="FQ25" s="12">
        <v>0</v>
      </c>
      <c r="FR25" s="12">
        <v>0</v>
      </c>
      <c r="FS25" s="12">
        <v>0</v>
      </c>
      <c r="FT25" s="12">
        <v>0</v>
      </c>
      <c r="FU25" s="12">
        <v>0</v>
      </c>
      <c r="FV25" s="12">
        <v>0</v>
      </c>
      <c r="FW25" s="12">
        <v>0</v>
      </c>
      <c r="FX25" s="12">
        <v>0</v>
      </c>
      <c r="FY25" s="12">
        <v>0</v>
      </c>
      <c r="FZ25" s="12">
        <v>0</v>
      </c>
      <c r="GA25" s="12">
        <v>0</v>
      </c>
      <c r="GB25" s="12">
        <v>0</v>
      </c>
      <c r="GC25" s="12">
        <v>0</v>
      </c>
      <c r="GD25" s="12">
        <v>0</v>
      </c>
      <c r="GE25" s="12">
        <v>0</v>
      </c>
      <c r="GF25" s="12">
        <v>0</v>
      </c>
      <c r="GG25" s="12">
        <v>0</v>
      </c>
      <c r="GH25" s="12">
        <v>0</v>
      </c>
      <c r="GI25" s="12">
        <v>0</v>
      </c>
      <c r="GJ25" s="12">
        <v>0</v>
      </c>
      <c r="GK25" s="12">
        <v>0</v>
      </c>
      <c r="GL25" s="12">
        <v>0</v>
      </c>
      <c r="GM25" s="12">
        <v>0</v>
      </c>
      <c r="GN25" s="12">
        <v>0</v>
      </c>
      <c r="GO25" s="12">
        <v>0</v>
      </c>
      <c r="GP25" s="12">
        <v>0</v>
      </c>
      <c r="GQ25" s="12">
        <v>0</v>
      </c>
      <c r="GR25" s="12">
        <v>0</v>
      </c>
      <c r="GS25" s="12">
        <v>0</v>
      </c>
      <c r="GT25" s="12">
        <v>0</v>
      </c>
      <c r="GU25" s="12">
        <v>0</v>
      </c>
      <c r="GV25" s="12">
        <v>0</v>
      </c>
      <c r="GW25" s="12">
        <v>0</v>
      </c>
      <c r="GX25" s="12">
        <v>0</v>
      </c>
      <c r="GY25" s="12">
        <v>0</v>
      </c>
      <c r="GZ25" s="12">
        <v>0</v>
      </c>
      <c r="HA25" s="12">
        <v>0</v>
      </c>
      <c r="HB25" s="12">
        <v>0</v>
      </c>
      <c r="HC25" s="12">
        <v>0</v>
      </c>
      <c r="HD25" s="12">
        <v>0</v>
      </c>
      <c r="HE25" s="12">
        <v>0</v>
      </c>
      <c r="HF25" s="12">
        <v>0</v>
      </c>
      <c r="HG25" s="12">
        <v>0</v>
      </c>
      <c r="HH25" s="12">
        <v>0</v>
      </c>
      <c r="HI25" s="12">
        <v>0</v>
      </c>
      <c r="HJ25" s="12">
        <v>0</v>
      </c>
      <c r="HK25" s="12">
        <v>0</v>
      </c>
      <c r="HL25" s="12">
        <v>0</v>
      </c>
      <c r="HM25" s="12">
        <v>0</v>
      </c>
      <c r="HN25" s="12">
        <v>0</v>
      </c>
      <c r="HO25" s="12">
        <v>0</v>
      </c>
      <c r="HP25" s="12">
        <v>0</v>
      </c>
      <c r="HQ25" s="39">
        <f>B14/5</f>
        <v>0.9</v>
      </c>
      <c r="HR25" s="12">
        <v>0</v>
      </c>
      <c r="HS25" s="12">
        <v>0</v>
      </c>
      <c r="HT25" s="12">
        <v>0</v>
      </c>
      <c r="HU25" s="12">
        <v>0</v>
      </c>
      <c r="HV25" s="12">
        <v>0</v>
      </c>
      <c r="HW25" s="12">
        <v>0</v>
      </c>
      <c r="HX25" s="12">
        <v>0</v>
      </c>
      <c r="HY25" s="12">
        <v>0</v>
      </c>
      <c r="HZ25" s="12">
        <v>0</v>
      </c>
      <c r="IA25" s="12">
        <v>0</v>
      </c>
      <c r="IB25" s="12">
        <v>0</v>
      </c>
      <c r="IC25" s="12">
        <v>0</v>
      </c>
      <c r="ID25" s="12">
        <v>0</v>
      </c>
      <c r="IE25" s="12">
        <v>0</v>
      </c>
      <c r="IF25" s="12">
        <v>0</v>
      </c>
      <c r="IG25" s="12">
        <v>0</v>
      </c>
      <c r="IH25" s="12">
        <v>0</v>
      </c>
      <c r="II25" s="12">
        <v>0</v>
      </c>
      <c r="IJ25" s="12">
        <v>0</v>
      </c>
      <c r="IK25" s="12">
        <v>0</v>
      </c>
      <c r="IL25" s="12">
        <v>0</v>
      </c>
      <c r="IM25" s="12">
        <v>0</v>
      </c>
      <c r="IN25" s="12">
        <v>0</v>
      </c>
      <c r="IO25" s="12">
        <v>0</v>
      </c>
      <c r="IP25" s="12">
        <v>0</v>
      </c>
      <c r="IQ25" s="12">
        <v>0</v>
      </c>
      <c r="IR25" s="12">
        <v>0</v>
      </c>
      <c r="IS25" s="12">
        <v>0</v>
      </c>
      <c r="IT25" s="12">
        <v>0</v>
      </c>
      <c r="IU25" s="12">
        <v>0</v>
      </c>
      <c r="IV25" s="12">
        <v>0</v>
      </c>
      <c r="IW25" s="12">
        <v>0</v>
      </c>
      <c r="IX25" s="12">
        <v>0</v>
      </c>
      <c r="IY25" s="12">
        <v>0</v>
      </c>
      <c r="IZ25" s="12">
        <v>0</v>
      </c>
      <c r="JA25" s="12">
        <v>0</v>
      </c>
    </row>
    <row r="27" spans="1:261" ht="13.5" thickBot="1" x14ac:dyDescent="0.3">
      <c r="A27" s="22" t="s">
        <v>12</v>
      </c>
      <c r="B27" s="23">
        <f>B23</f>
        <v>8.1413793103448276E-2</v>
      </c>
      <c r="C27" s="24">
        <f>XNPV(B27,C25:IV25,C19:IV19)</f>
        <v>2.3769554755075535</v>
      </c>
      <c r="E27" s="25"/>
    </row>
    <row r="28" spans="1:261" ht="13.5" thickTop="1" x14ac:dyDescent="0.25"/>
    <row r="29" spans="1:261" ht="13.5" thickBot="1" x14ac:dyDescent="0.3">
      <c r="A29" s="22" t="s">
        <v>13</v>
      </c>
      <c r="B29" s="23">
        <f>B27</f>
        <v>8.1413793103448276E-2</v>
      </c>
      <c r="C29" s="24">
        <f>C27+C23</f>
        <v>6.4692906974249471</v>
      </c>
    </row>
    <row r="30" spans="1:261" ht="13.5" thickTop="1" x14ac:dyDescent="0.25">
      <c r="E30" s="26"/>
      <c r="F30" s="10" t="s">
        <v>14</v>
      </c>
      <c r="G30" s="10" t="s">
        <v>15</v>
      </c>
      <c r="H30" s="10" t="s">
        <v>16</v>
      </c>
      <c r="I30" s="9"/>
    </row>
    <row r="31" spans="1:261" x14ac:dyDescent="0.25">
      <c r="F31" s="27" t="s">
        <v>17</v>
      </c>
      <c r="G31" s="27" t="s">
        <v>18</v>
      </c>
      <c r="H31" s="10" t="s">
        <v>18</v>
      </c>
      <c r="I31" s="26"/>
    </row>
    <row r="32" spans="1:261" x14ac:dyDescent="0.25">
      <c r="E32" s="28" t="s">
        <v>19</v>
      </c>
      <c r="F32" s="29">
        <f>60/100</f>
        <v>0.6</v>
      </c>
      <c r="G32" s="30">
        <v>4.5400000000000003E-2</v>
      </c>
      <c r="H32" s="26"/>
      <c r="I32" s="26"/>
    </row>
    <row r="33" spans="1:10" x14ac:dyDescent="0.25">
      <c r="E33" s="28" t="s">
        <v>20</v>
      </c>
      <c r="F33" s="29">
        <f>40/100</f>
        <v>0.4</v>
      </c>
      <c r="G33" s="30">
        <v>9.1899999999999996E-2</v>
      </c>
      <c r="H33" s="26"/>
      <c r="I33" s="26"/>
    </row>
    <row r="34" spans="1:10" x14ac:dyDescent="0.25">
      <c r="F34" s="28" t="s">
        <v>21</v>
      </c>
      <c r="G34" s="31">
        <f>($F$32*G32+$F$33*G33)</f>
        <v>6.4000000000000001E-2</v>
      </c>
      <c r="H34" s="26"/>
      <c r="I34" s="26"/>
    </row>
    <row r="35" spans="1:10" x14ac:dyDescent="0.25">
      <c r="E35" s="26"/>
      <c r="F35" s="32" t="s">
        <v>22</v>
      </c>
      <c r="G35" s="33">
        <f>CPI!H38/100</f>
        <v>1.7862068965517237E-2</v>
      </c>
      <c r="H35" s="26"/>
      <c r="I35" s="26"/>
    </row>
    <row r="36" spans="1:10" ht="13.5" thickBot="1" x14ac:dyDescent="0.3">
      <c r="E36" s="26"/>
      <c r="F36" s="34" t="s">
        <v>23</v>
      </c>
      <c r="G36" s="35">
        <f>SUM(G34:G35)</f>
        <v>8.1862068965517232E-2</v>
      </c>
      <c r="H36" s="35">
        <f>G36/12</f>
        <v>6.8218390804597696E-3</v>
      </c>
      <c r="I36" s="26"/>
    </row>
    <row r="37" spans="1:10" ht="13.5" thickTop="1" x14ac:dyDescent="0.25">
      <c r="E37" s="26"/>
      <c r="F37" s="26" t="s">
        <v>24</v>
      </c>
      <c r="G37" s="30">
        <v>0.05</v>
      </c>
      <c r="H37" s="30">
        <f>G37/12</f>
        <v>4.1666666666666666E-3</v>
      </c>
      <c r="I37" s="26"/>
    </row>
    <row r="38" spans="1:10" x14ac:dyDescent="0.25">
      <c r="E38" s="32" t="s">
        <v>25</v>
      </c>
      <c r="F38" s="26" t="s">
        <v>26</v>
      </c>
      <c r="G38" s="26">
        <v>300</v>
      </c>
      <c r="H38" s="26" t="s">
        <v>27</v>
      </c>
      <c r="I38" s="26"/>
    </row>
    <row r="40" spans="1:10" x14ac:dyDescent="0.25">
      <c r="F40" s="12" t="s">
        <v>77</v>
      </c>
      <c r="G40" s="12" t="s">
        <v>78</v>
      </c>
      <c r="I40" s="12" t="s">
        <v>77</v>
      </c>
    </row>
    <row r="41" spans="1:10" x14ac:dyDescent="0.25">
      <c r="A41" s="12" t="s">
        <v>67</v>
      </c>
      <c r="C41" s="26" t="s">
        <v>68</v>
      </c>
      <c r="D41" s="26"/>
      <c r="E41" s="26"/>
      <c r="F41" s="36">
        <f>C29*1000</f>
        <v>6469.2906974249472</v>
      </c>
      <c r="G41" s="36">
        <f>-PMT($H$36,300,F41)</f>
        <v>50.731652966461795</v>
      </c>
      <c r="H41" s="26"/>
      <c r="I41" s="37">
        <f>G41/2</f>
        <v>25.365826483230897</v>
      </c>
      <c r="J41" s="9" t="s">
        <v>71</v>
      </c>
    </row>
    <row r="42" spans="1:10" x14ac:dyDescent="0.25">
      <c r="G42" s="43">
        <f>G41*12</f>
        <v>608.77983559754148</v>
      </c>
      <c r="I42" s="42">
        <f>I41*12</f>
        <v>304.38991779877074</v>
      </c>
      <c r="J42" s="38" t="s">
        <v>15</v>
      </c>
    </row>
    <row r="43" spans="1:10" x14ac:dyDescent="0.25">
      <c r="G43" s="12" t="s">
        <v>79</v>
      </c>
    </row>
  </sheetData>
  <printOptions gridLines="1"/>
  <pageMargins left="0.47244094488188981" right="0.15748031496062992" top="0.74803149606299213" bottom="0.59055118110236227" header="0.31496062992125984" footer="0.31496062992125984"/>
  <pageSetup scale="72" orientation="landscape" r:id="rId1"/>
  <headerFooter>
    <oddFooter>&amp;L&amp;F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9ECD2-7E8D-4885-B1D9-255B1EF30566}">
  <dimension ref="K2:R5"/>
  <sheetViews>
    <sheetView workbookViewId="0">
      <selection activeCell="W19" sqref="W19"/>
    </sheetView>
  </sheetViews>
  <sheetFormatPr defaultRowHeight="15" x14ac:dyDescent="0.25"/>
  <sheetData>
    <row r="2" spans="11:18" x14ac:dyDescent="0.25">
      <c r="P2" t="s">
        <v>81</v>
      </c>
    </row>
    <row r="3" spans="11:18" x14ac:dyDescent="0.25">
      <c r="K3" s="44">
        <v>5</v>
      </c>
      <c r="L3" t="s">
        <v>82</v>
      </c>
      <c r="M3" t="s">
        <v>83</v>
      </c>
      <c r="N3" t="s">
        <v>84</v>
      </c>
      <c r="O3" t="s">
        <v>85</v>
      </c>
      <c r="Q3" t="s">
        <v>86</v>
      </c>
    </row>
    <row r="4" spans="11:18" x14ac:dyDescent="0.25">
      <c r="K4" s="44" t="s">
        <v>87</v>
      </c>
      <c r="L4" t="s">
        <v>88</v>
      </c>
      <c r="N4" t="s">
        <v>89</v>
      </c>
      <c r="P4" t="s">
        <v>90</v>
      </c>
    </row>
    <row r="5" spans="11:18" x14ac:dyDescent="0.25">
      <c r="Q5" t="s">
        <v>91</v>
      </c>
      <c r="R5" t="s">
        <v>91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D3BF-FC17-4A35-BE95-8AC28A64D2D7}">
  <dimension ref="A2"/>
  <sheetViews>
    <sheetView workbookViewId="0">
      <selection activeCell="U20" sqref="U20"/>
    </sheetView>
  </sheetViews>
  <sheetFormatPr defaultRowHeight="15" x14ac:dyDescent="0.25"/>
  <sheetData>
    <row r="2" spans="1:1" x14ac:dyDescent="0.25">
      <c r="A2" s="45" t="s">
        <v>92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BA19E-A7C3-4639-A4C3-57CB065A24D9}">
  <dimension ref="A1:H38"/>
  <sheetViews>
    <sheetView topLeftCell="A13" workbookViewId="0">
      <selection activeCell="H38" sqref="H38"/>
    </sheetView>
  </sheetViews>
  <sheetFormatPr defaultRowHeight="15" x14ac:dyDescent="0.25"/>
  <sheetData>
    <row r="1" spans="1:8" ht="18" x14ac:dyDescent="0.25">
      <c r="A1" s="1" t="s">
        <v>0</v>
      </c>
      <c r="B1" s="1"/>
      <c r="C1" s="1"/>
      <c r="D1" s="1"/>
      <c r="E1" s="2"/>
      <c r="F1" s="1"/>
      <c r="G1" s="1"/>
      <c r="H1" s="1"/>
    </row>
    <row r="2" spans="1:8" ht="15.75" x14ac:dyDescent="0.25">
      <c r="A2" s="3" t="s">
        <v>1</v>
      </c>
      <c r="B2" s="3"/>
      <c r="C2" s="3"/>
      <c r="D2" s="3"/>
      <c r="E2" s="3"/>
      <c r="F2" s="3"/>
      <c r="G2" s="3"/>
      <c r="H2" s="3"/>
    </row>
    <row r="3" spans="1:8" ht="15.75" x14ac:dyDescent="0.25">
      <c r="A3" s="4" t="s">
        <v>28</v>
      </c>
      <c r="B3" s="4"/>
      <c r="C3" s="4"/>
      <c r="D3" s="4"/>
      <c r="E3" s="4"/>
      <c r="F3" s="4"/>
      <c r="G3" s="4"/>
      <c r="H3" s="4"/>
    </row>
    <row r="4" spans="1:8" ht="15.75" x14ac:dyDescent="0.25">
      <c r="A4" s="4"/>
      <c r="B4" s="4"/>
      <c r="C4" s="4"/>
      <c r="D4" s="4"/>
      <c r="E4" s="4"/>
      <c r="F4" s="4"/>
      <c r="G4" s="4"/>
      <c r="H4" s="4"/>
    </row>
    <row r="5" spans="1:8" ht="16.5" x14ac:dyDescent="0.25">
      <c r="A5" s="46" t="s">
        <v>29</v>
      </c>
      <c r="B5" s="46" t="s">
        <v>30</v>
      </c>
      <c r="C5" s="46"/>
      <c r="D5" s="47" t="s">
        <v>31</v>
      </c>
      <c r="E5" s="47" t="s">
        <v>32</v>
      </c>
      <c r="F5" s="47"/>
      <c r="G5" s="47"/>
      <c r="H5" s="47"/>
    </row>
    <row r="6" spans="1:8" ht="16.5" x14ac:dyDescent="0.25">
      <c r="A6" s="46"/>
      <c r="B6" s="46"/>
      <c r="C6" s="46"/>
      <c r="D6" s="47"/>
      <c r="E6" s="46" t="s">
        <v>30</v>
      </c>
      <c r="F6" s="47" t="s">
        <v>31</v>
      </c>
      <c r="G6" s="46" t="s">
        <v>33</v>
      </c>
      <c r="H6" s="46"/>
    </row>
    <row r="7" spans="1:8" ht="33" x14ac:dyDescent="0.25">
      <c r="A7" s="46"/>
      <c r="B7" s="6"/>
      <c r="C7" s="6" t="s">
        <v>34</v>
      </c>
      <c r="D7" s="47"/>
      <c r="E7" s="46"/>
      <c r="F7" s="47"/>
      <c r="G7" s="7" t="s">
        <v>35</v>
      </c>
      <c r="H7" s="7" t="s">
        <v>36</v>
      </c>
    </row>
    <row r="8" spans="1:8" ht="16.5" x14ac:dyDescent="0.25">
      <c r="A8" s="8" t="s">
        <v>37</v>
      </c>
      <c r="B8" s="8">
        <v>128.80000000000001</v>
      </c>
      <c r="C8" s="8">
        <v>128.19999999999999</v>
      </c>
      <c r="D8" s="8">
        <v>128.6</v>
      </c>
      <c r="E8" s="8">
        <v>1.5</v>
      </c>
      <c r="F8" s="8">
        <v>2.1</v>
      </c>
      <c r="G8" s="8">
        <v>2.1</v>
      </c>
      <c r="H8" s="8">
        <v>1.8</v>
      </c>
    </row>
    <row r="9" spans="1:8" ht="16.5" x14ac:dyDescent="0.25">
      <c r="A9" s="8" t="s">
        <v>38</v>
      </c>
      <c r="B9" s="8">
        <v>128.30000000000001</v>
      </c>
      <c r="C9" s="8">
        <v>128</v>
      </c>
      <c r="D9" s="8">
        <v>128.19999999999999</v>
      </c>
      <c r="E9" s="8">
        <v>1.7</v>
      </c>
      <c r="F9" s="8">
        <v>2.2000000000000002</v>
      </c>
      <c r="G9" s="8">
        <v>1.9</v>
      </c>
      <c r="H9" s="8">
        <v>1.8</v>
      </c>
    </row>
    <row r="10" spans="1:8" ht="16.5" x14ac:dyDescent="0.25">
      <c r="A10" s="8" t="s">
        <v>39</v>
      </c>
      <c r="B10" s="8">
        <v>127.9</v>
      </c>
      <c r="C10" s="8">
        <v>127.7</v>
      </c>
      <c r="D10" s="8">
        <v>128</v>
      </c>
      <c r="E10" s="8">
        <v>1.3</v>
      </c>
      <c r="F10" s="8">
        <v>2.1</v>
      </c>
      <c r="G10" s="8">
        <v>1.7</v>
      </c>
      <c r="H10" s="8">
        <v>1.7</v>
      </c>
    </row>
    <row r="11" spans="1:8" ht="16.5" x14ac:dyDescent="0.25">
      <c r="A11" s="8" t="s">
        <v>40</v>
      </c>
      <c r="B11" s="8">
        <v>127.1</v>
      </c>
      <c r="C11" s="8">
        <v>127.4</v>
      </c>
      <c r="D11" s="8">
        <v>127.1</v>
      </c>
      <c r="E11" s="8">
        <v>1.4</v>
      </c>
      <c r="F11" s="8">
        <v>1.9</v>
      </c>
      <c r="G11" s="8">
        <v>1.7</v>
      </c>
      <c r="H11" s="8">
        <v>1.7</v>
      </c>
    </row>
    <row r="12" spans="1:8" ht="16.5" x14ac:dyDescent="0.25">
      <c r="A12" s="8" t="s">
        <v>41</v>
      </c>
      <c r="B12" s="8">
        <v>126.8</v>
      </c>
      <c r="C12" s="8">
        <v>127.6</v>
      </c>
      <c r="D12" s="8">
        <v>126.5</v>
      </c>
      <c r="E12" s="8">
        <v>2</v>
      </c>
      <c r="F12" s="8">
        <v>2</v>
      </c>
      <c r="G12" s="8">
        <v>1.8</v>
      </c>
      <c r="H12" s="8">
        <v>1.9</v>
      </c>
    </row>
    <row r="13" spans="1:8" ht="16.5" x14ac:dyDescent="0.25">
      <c r="A13" s="8" t="s">
        <v>42</v>
      </c>
      <c r="B13" s="8">
        <v>126.5</v>
      </c>
      <c r="C13" s="8">
        <v>127.4</v>
      </c>
      <c r="D13" s="8">
        <v>126.1</v>
      </c>
      <c r="E13" s="8">
        <v>1.6</v>
      </c>
      <c r="F13" s="8">
        <v>1.9</v>
      </c>
      <c r="G13" s="8">
        <v>1.7</v>
      </c>
      <c r="H13" s="8">
        <v>1.8</v>
      </c>
    </row>
    <row r="14" spans="1:8" ht="16.5" x14ac:dyDescent="0.25">
      <c r="A14" s="8" t="s">
        <v>43</v>
      </c>
      <c r="B14" s="8">
        <v>127.1</v>
      </c>
      <c r="C14" s="8">
        <v>127.3</v>
      </c>
      <c r="D14" s="8">
        <v>126.6</v>
      </c>
      <c r="E14" s="8">
        <v>1.4</v>
      </c>
      <c r="F14" s="8">
        <v>2</v>
      </c>
      <c r="G14" s="8">
        <v>1.8</v>
      </c>
      <c r="H14" s="8">
        <v>1.8</v>
      </c>
    </row>
    <row r="15" spans="1:8" ht="16.5" x14ac:dyDescent="0.25">
      <c r="A15" s="8" t="s">
        <v>44</v>
      </c>
      <c r="B15" s="8">
        <v>127.2</v>
      </c>
      <c r="C15" s="8">
        <v>127.1</v>
      </c>
      <c r="D15" s="8">
        <v>127</v>
      </c>
      <c r="E15" s="8">
        <v>1</v>
      </c>
      <c r="F15" s="8">
        <v>2.1</v>
      </c>
      <c r="G15" s="8">
        <v>1.7</v>
      </c>
      <c r="H15" s="8">
        <v>1.8</v>
      </c>
    </row>
    <row r="16" spans="1:8" ht="16.5" x14ac:dyDescent="0.25">
      <c r="A16" s="8" t="s">
        <v>45</v>
      </c>
      <c r="B16" s="8">
        <v>127.1</v>
      </c>
      <c r="C16" s="8">
        <v>126.9</v>
      </c>
      <c r="D16" s="8">
        <v>126.6</v>
      </c>
      <c r="E16" s="8">
        <v>1</v>
      </c>
      <c r="F16" s="8">
        <v>2.1</v>
      </c>
      <c r="G16" s="8">
        <v>1.8</v>
      </c>
      <c r="H16" s="8">
        <v>1.8</v>
      </c>
    </row>
    <row r="17" spans="1:8" ht="16.5" x14ac:dyDescent="0.25">
      <c r="A17" s="8" t="s">
        <v>46</v>
      </c>
      <c r="B17" s="8">
        <v>127.3</v>
      </c>
      <c r="C17" s="8">
        <v>127.1</v>
      </c>
      <c r="D17" s="8">
        <v>126.3</v>
      </c>
      <c r="E17" s="8">
        <v>1.3</v>
      </c>
      <c r="F17" s="8">
        <v>2.1</v>
      </c>
      <c r="G17" s="8">
        <v>1.8</v>
      </c>
      <c r="H17" s="8">
        <v>1.9</v>
      </c>
    </row>
    <row r="18" spans="1:8" ht="16.5" x14ac:dyDescent="0.25">
      <c r="A18" s="8" t="s">
        <v>47</v>
      </c>
      <c r="B18" s="8">
        <v>127.3</v>
      </c>
      <c r="C18" s="8">
        <v>127.1</v>
      </c>
      <c r="D18" s="8">
        <v>126</v>
      </c>
      <c r="E18" s="8">
        <v>1.3</v>
      </c>
      <c r="F18" s="8">
        <v>2.4</v>
      </c>
      <c r="G18" s="8">
        <v>2</v>
      </c>
      <c r="H18" s="8">
        <v>2</v>
      </c>
    </row>
    <row r="19" spans="1:8" ht="16.5" x14ac:dyDescent="0.25">
      <c r="A19" s="8" t="s">
        <v>48</v>
      </c>
      <c r="B19" s="8">
        <v>127.2</v>
      </c>
      <c r="C19" s="8">
        <v>126.8</v>
      </c>
      <c r="D19" s="8">
        <v>126</v>
      </c>
      <c r="E19" s="8">
        <v>1</v>
      </c>
      <c r="F19" s="8">
        <v>2.2999999999999998</v>
      </c>
      <c r="G19" s="8">
        <v>1.8</v>
      </c>
      <c r="H19" s="8">
        <v>1.9</v>
      </c>
    </row>
    <row r="20" spans="1:8" ht="16.5" x14ac:dyDescent="0.25">
      <c r="A20" s="8" t="s">
        <v>49</v>
      </c>
      <c r="B20" s="8">
        <v>126.9</v>
      </c>
      <c r="C20" s="8">
        <v>126.3</v>
      </c>
      <c r="D20" s="8">
        <v>126</v>
      </c>
      <c r="E20" s="8">
        <v>0.9</v>
      </c>
      <c r="F20" s="8">
        <v>2.2000000000000002</v>
      </c>
      <c r="G20" s="8">
        <v>1.8</v>
      </c>
      <c r="H20" s="8">
        <v>1.8</v>
      </c>
    </row>
    <row r="21" spans="1:8" ht="16.5" x14ac:dyDescent="0.25">
      <c r="A21" s="8" t="s">
        <v>50</v>
      </c>
      <c r="B21" s="8">
        <v>126.2</v>
      </c>
      <c r="C21" s="8">
        <v>125.8</v>
      </c>
      <c r="D21" s="8">
        <v>125.5</v>
      </c>
      <c r="E21" s="8">
        <v>0.8</v>
      </c>
      <c r="F21" s="8">
        <v>2.2999999999999998</v>
      </c>
      <c r="G21" s="8">
        <v>1.9</v>
      </c>
      <c r="H21" s="8">
        <v>1.8</v>
      </c>
    </row>
    <row r="22" spans="1:8" ht="16.5" x14ac:dyDescent="0.25">
      <c r="A22" s="8" t="s">
        <v>51</v>
      </c>
      <c r="B22" s="8">
        <v>126.3</v>
      </c>
      <c r="C22" s="8">
        <v>125.9</v>
      </c>
      <c r="D22" s="8">
        <v>125.4</v>
      </c>
      <c r="E22" s="8">
        <v>1.2</v>
      </c>
      <c r="F22" s="8">
        <v>2.4</v>
      </c>
      <c r="G22" s="8">
        <v>2</v>
      </c>
      <c r="H22" s="8">
        <v>2</v>
      </c>
    </row>
    <row r="23" spans="1:8" ht="16.5" x14ac:dyDescent="0.25">
      <c r="A23" s="8" t="s">
        <v>52</v>
      </c>
      <c r="B23" s="8">
        <v>125.4</v>
      </c>
      <c r="C23" s="8">
        <v>125.5</v>
      </c>
      <c r="D23" s="8">
        <v>124.7</v>
      </c>
      <c r="E23" s="8">
        <v>1</v>
      </c>
      <c r="F23" s="8">
        <v>2.1</v>
      </c>
      <c r="G23" s="8">
        <v>1.8</v>
      </c>
      <c r="H23" s="8">
        <v>1.9</v>
      </c>
    </row>
    <row r="24" spans="1:8" ht="16.5" x14ac:dyDescent="0.25">
      <c r="A24" s="8" t="s">
        <v>53</v>
      </c>
      <c r="B24" s="8">
        <v>124.3</v>
      </c>
      <c r="C24" s="8">
        <v>125.2</v>
      </c>
      <c r="D24" s="8">
        <v>124</v>
      </c>
      <c r="E24" s="8">
        <v>1</v>
      </c>
      <c r="F24" s="8">
        <v>2.2000000000000002</v>
      </c>
      <c r="G24" s="8">
        <v>1.9</v>
      </c>
      <c r="H24" s="8">
        <v>1.9</v>
      </c>
    </row>
    <row r="25" spans="1:8" ht="16.5" x14ac:dyDescent="0.25">
      <c r="A25" s="8" t="s">
        <v>54</v>
      </c>
      <c r="B25" s="8">
        <v>124.5</v>
      </c>
      <c r="C25" s="8">
        <v>125.4</v>
      </c>
      <c r="D25" s="8">
        <v>123.7</v>
      </c>
      <c r="E25" s="8">
        <v>1.5</v>
      </c>
      <c r="F25" s="8">
        <v>2.2000000000000002</v>
      </c>
      <c r="G25" s="8">
        <v>1.9</v>
      </c>
      <c r="H25" s="8">
        <v>1.8</v>
      </c>
    </row>
    <row r="26" spans="1:8" ht="16.5" x14ac:dyDescent="0.25">
      <c r="A26" s="8" t="s">
        <v>55</v>
      </c>
      <c r="B26" s="8">
        <v>125.4</v>
      </c>
      <c r="C26" s="8">
        <v>125.6</v>
      </c>
      <c r="D26" s="8">
        <v>124.1</v>
      </c>
      <c r="E26" s="8">
        <v>2</v>
      </c>
      <c r="F26" s="8">
        <v>2.1</v>
      </c>
      <c r="G26" s="8">
        <v>2</v>
      </c>
      <c r="H26" s="8">
        <v>2</v>
      </c>
    </row>
    <row r="27" spans="1:8" ht="16.5" x14ac:dyDescent="0.25">
      <c r="A27" s="8" t="s">
        <v>56</v>
      </c>
      <c r="B27" s="8">
        <v>125.9</v>
      </c>
      <c r="C27" s="8">
        <v>125.8</v>
      </c>
      <c r="D27" s="8">
        <v>124.4</v>
      </c>
      <c r="E27" s="8">
        <v>2.4</v>
      </c>
      <c r="F27" s="8">
        <v>2.2999999999999998</v>
      </c>
      <c r="G27" s="8">
        <v>2</v>
      </c>
      <c r="H27" s="8">
        <v>2</v>
      </c>
    </row>
    <row r="28" spans="1:8" ht="16.5" x14ac:dyDescent="0.25">
      <c r="A28" s="8" t="s">
        <v>57</v>
      </c>
      <c r="B28" s="8">
        <v>125.8</v>
      </c>
      <c r="C28" s="8">
        <v>125.7</v>
      </c>
      <c r="D28" s="8">
        <v>124</v>
      </c>
      <c r="E28" s="8">
        <v>2</v>
      </c>
      <c r="F28" s="8">
        <v>2.1</v>
      </c>
      <c r="G28" s="8">
        <v>1.9</v>
      </c>
      <c r="H28" s="8">
        <v>1.9</v>
      </c>
    </row>
    <row r="29" spans="1:8" ht="16.5" x14ac:dyDescent="0.25">
      <c r="A29" s="8" t="s">
        <v>58</v>
      </c>
      <c r="B29" s="8">
        <v>125.7</v>
      </c>
      <c r="C29" s="8">
        <v>125.6</v>
      </c>
      <c r="D29" s="8">
        <v>123.7</v>
      </c>
      <c r="E29" s="8">
        <v>2.1</v>
      </c>
      <c r="F29" s="8">
        <v>2.1</v>
      </c>
      <c r="G29" s="8">
        <v>2</v>
      </c>
      <c r="H29" s="8">
        <v>1.8</v>
      </c>
    </row>
    <row r="30" spans="1:8" ht="16.5" x14ac:dyDescent="0.25">
      <c r="A30" s="8" t="s">
        <v>59</v>
      </c>
      <c r="B30" s="8">
        <v>125.7</v>
      </c>
      <c r="C30" s="8">
        <v>125.5</v>
      </c>
      <c r="D30" s="8">
        <v>123.1</v>
      </c>
      <c r="E30" s="8">
        <v>2.1</v>
      </c>
      <c r="F30" s="8">
        <v>1.7</v>
      </c>
      <c r="G30" s="8">
        <v>1.5</v>
      </c>
      <c r="H30" s="8">
        <v>1.7</v>
      </c>
    </row>
    <row r="31" spans="1:8" ht="16.5" x14ac:dyDescent="0.25">
      <c r="A31" s="8" t="s">
        <v>60</v>
      </c>
      <c r="B31" s="8">
        <v>125.9</v>
      </c>
      <c r="C31" s="8">
        <v>125.6</v>
      </c>
      <c r="D31" s="8">
        <v>123.2</v>
      </c>
      <c r="E31" s="8">
        <v>2.4</v>
      </c>
      <c r="F31" s="8">
        <v>1.8</v>
      </c>
      <c r="G31" s="8">
        <v>1.5</v>
      </c>
      <c r="H31" s="8">
        <v>1.9</v>
      </c>
    </row>
    <row r="32" spans="1:8" ht="16.5" x14ac:dyDescent="0.25">
      <c r="A32" s="8" t="s">
        <v>61</v>
      </c>
      <c r="B32" s="8">
        <v>125.8</v>
      </c>
      <c r="C32" s="8">
        <v>125.2</v>
      </c>
      <c r="D32" s="8">
        <v>123.3</v>
      </c>
      <c r="E32" s="8">
        <v>2.2999999999999998</v>
      </c>
      <c r="F32" s="8">
        <v>1.7</v>
      </c>
      <c r="G32" s="8">
        <v>1.4</v>
      </c>
      <c r="H32" s="8">
        <v>1.8</v>
      </c>
    </row>
    <row r="33" spans="1:8" ht="16.5" x14ac:dyDescent="0.25">
      <c r="A33" s="8" t="s">
        <v>62</v>
      </c>
      <c r="B33" s="8">
        <v>125.2</v>
      </c>
      <c r="C33" s="8">
        <v>124.9</v>
      </c>
      <c r="D33" s="8">
        <v>122.7</v>
      </c>
      <c r="E33" s="8">
        <v>2</v>
      </c>
      <c r="F33" s="8">
        <v>1.4</v>
      </c>
      <c r="G33" s="8">
        <v>1.3</v>
      </c>
      <c r="H33" s="8">
        <v>1.6</v>
      </c>
    </row>
    <row r="34" spans="1:8" ht="16.5" x14ac:dyDescent="0.25">
      <c r="A34" s="8" t="s">
        <v>63</v>
      </c>
      <c r="B34" s="8">
        <v>124.8</v>
      </c>
      <c r="C34" s="8">
        <v>124.5</v>
      </c>
      <c r="D34" s="8">
        <v>122.5</v>
      </c>
      <c r="E34" s="8">
        <v>1.5</v>
      </c>
      <c r="F34" s="8">
        <v>1.3</v>
      </c>
      <c r="G34" s="8">
        <v>1.3</v>
      </c>
      <c r="H34" s="8">
        <v>1.3</v>
      </c>
    </row>
    <row r="35" spans="1:8" ht="16.5" x14ac:dyDescent="0.25">
      <c r="A35" s="8" t="s">
        <v>64</v>
      </c>
      <c r="B35" s="8">
        <v>124.1</v>
      </c>
      <c r="C35" s="8">
        <v>124.3</v>
      </c>
      <c r="D35" s="8">
        <v>122.1</v>
      </c>
      <c r="E35" s="8">
        <v>1.1000000000000001</v>
      </c>
      <c r="F35" s="8">
        <v>1.2</v>
      </c>
      <c r="G35" s="8">
        <v>1.2</v>
      </c>
      <c r="H35" s="8">
        <v>1.2</v>
      </c>
    </row>
    <row r="36" spans="1:8" ht="16.5" x14ac:dyDescent="0.25">
      <c r="A36" s="8" t="s">
        <v>65</v>
      </c>
      <c r="B36" s="8">
        <v>123.1</v>
      </c>
      <c r="C36" s="8">
        <v>123.9</v>
      </c>
      <c r="D36" s="8">
        <v>121.3</v>
      </c>
      <c r="E36" s="8">
        <v>1.5</v>
      </c>
      <c r="F36" s="8">
        <v>1.4</v>
      </c>
      <c r="G36" s="8">
        <v>1.3</v>
      </c>
      <c r="H36" s="8">
        <v>1.5</v>
      </c>
    </row>
    <row r="37" spans="1:8" ht="16.5" x14ac:dyDescent="0.3">
      <c r="A37" s="5"/>
      <c r="B37" s="5"/>
      <c r="C37" s="5"/>
      <c r="D37" s="5"/>
      <c r="E37" s="5"/>
      <c r="F37" s="5"/>
      <c r="G37" s="5"/>
      <c r="H37" s="5"/>
    </row>
    <row r="38" spans="1:8" ht="16.5" x14ac:dyDescent="0.3">
      <c r="A38" s="8" t="s">
        <v>66</v>
      </c>
      <c r="B38" s="5"/>
      <c r="C38" s="5"/>
      <c r="D38" s="5"/>
      <c r="E38" s="5">
        <f>AVERAGE(E8:E36)</f>
        <v>1.5275862068965516</v>
      </c>
      <c r="F38" s="5">
        <f t="shared" ref="F38:H38" si="0">AVERAGE(F8:F36)</f>
        <v>1.9896551724137934</v>
      </c>
      <c r="G38" s="5">
        <f t="shared" si="0"/>
        <v>1.7413793103448274</v>
      </c>
      <c r="H38" s="5">
        <f t="shared" si="0"/>
        <v>1.7862068965517237</v>
      </c>
    </row>
  </sheetData>
  <mergeCells count="7">
    <mergeCell ref="A5:A7"/>
    <mergeCell ref="B5:C6"/>
    <mergeCell ref="D5:D7"/>
    <mergeCell ref="E5:H5"/>
    <mergeCell ref="E6:E7"/>
    <mergeCell ref="F6:F7"/>
    <mergeCell ref="G6:H6"/>
  </mergeCells>
  <hyperlinks>
    <hyperlink ref="D5" r:id="rId1" location="footnote_1_5014" tooltip="Core CPI: The CPI excluding eight of the most volatile components (fruit, vegetables, gasoline, fuel oil, natural gas, mortgage interest, inter-city transportation and tobacco products) as well as the effect of changes in indirect taxes on the remaining c" display="http://www.bankofcanada.ca/rates/price-indexes/cpi/ - footnote_1_5014" xr:uid="{1FC39BD0-82EC-4C91-A9FF-28C552BCE279}"/>
    <hyperlink ref="E5" r:id="rId2" display="http://www.bankofcanada.ca/stats/assets/graphs/cpi_graphs_en.png" xr:uid="{2D22222E-5B3C-42BE-B6D2-9AA5D0526B63}"/>
    <hyperlink ref="F6" r:id="rId3" location="footnote_1_5014" tooltip="Core CPI: The CPI excluding eight of the most volatile components (fruit, vegetables, gasoline, fuel oil, natural gas, mortgage interest, inter-city transportation and tobacco products) as well as the effect of changes in indirect taxes on the remaining c" display="http://www.bankofcanada.ca/rates/price-indexes/cpi/ - footnote_1_5014" xr:uid="{0AE80581-0ACD-4109-AADC-57C05949430A}"/>
    <hyperlink ref="G7" r:id="rId4" location="footnote_2_5014" tooltip="CPI-XFET: The CPI excluding food, energy and the effect of changes in indirect taxes." display="http://www.bankofcanada.ca/rates/price-indexes/cpi/ - footnote_2_5014" xr:uid="{54663163-D3E7-49D8-B147-6EAFB752376F}"/>
    <hyperlink ref="H7" r:id="rId5" location="footnote_3_5014" tooltip="CPIW: CPIW adjusts each CPI basket weight by a factor that is inversely proportional to the component's variability and is adjusted to exclude the effect of changes in indirect taxes. " display="http://www.bankofcanada.ca/rates/price-indexes/cpi/ - footnote_3_5014" xr:uid="{A386CE9F-7CA0-4AC1-9FB4-5C6C4A22ED94}"/>
  </hyperlinks>
  <pageMargins left="0.7" right="0.7" top="0.75" bottom="0.75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CAPEX PV</vt:lpstr>
      <vt:lpstr>DS Schedule</vt:lpstr>
      <vt:lpstr>CEC Report - DA Benefits</vt:lpstr>
      <vt:lpstr>CPI</vt:lpstr>
      <vt:lpstr>'CEC Report - DA Benefits'!_Hlk30844683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Bell</dc:creator>
  <cp:lastModifiedBy>Duke Energy</cp:lastModifiedBy>
  <cp:lastPrinted>2020-06-11T15:52:26Z</cp:lastPrinted>
  <dcterms:created xsi:type="dcterms:W3CDTF">2020-05-29T12:29:01Z</dcterms:created>
  <dcterms:modified xsi:type="dcterms:W3CDTF">2020-11-20T19:30:19Z</dcterms:modified>
</cp:coreProperties>
</file>