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N:\Regulatory\OEB\IRM\2021 IRM\8- Appendix\NTRZ\Completed PDF Excel Models\"/>
    </mc:Choice>
  </mc:AlternateContent>
  <xr:revisionPtr revIDLastSave="0" documentId="13_ncr:1_{1C10E9F1-3EB1-42A2-A448-4D159F2551BC}" xr6:coauthVersionLast="45" xr6:coauthVersionMax="45" xr10:uidLastSave="{00000000-0000-0000-0000-000000000000}"/>
  <bookViews>
    <workbookView xWindow="-110" yWindow="-110" windowWidth="25820" windowHeight="14060" tabRatio="913" xr2:uid="{B1C7269D-EEE8-43EA-9944-8DA24C4744DD}"/>
  </bookViews>
  <sheets>
    <sheet name="Revenue Require NTRZ" sheetId="21" r:id="rId1"/>
    <sheet name="App.2-EC_Account 1576 Final" sheetId="15" r:id="rId2"/>
    <sheet name="App.2-BA_FAC_IFRS" sheetId="1" r:id="rId3"/>
    <sheet name="App.2-BA_FAC_CGAAP" sheetId="13" r:id="rId4"/>
  </sheets>
  <externalReferences>
    <externalReference r:id="rId5"/>
    <externalReference r:id="rId6"/>
    <externalReference r:id="rId7"/>
  </externalReferences>
  <definedNames>
    <definedName name="_xlnm.Print_Area" localSheetId="3">'App.2-BA_FAC_CGAAP'!$A$741:$M$799</definedName>
    <definedName name="_xlnm.Print_Area" localSheetId="2">'App.2-BA_FAC_IFRS'!#REF!</definedName>
    <definedName name="_xlnm.Print_Area" localSheetId="1">'App.2-EC_Account 1576 Final'!$B$2:$R$53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1" i="21" l="1"/>
  <c r="E24" i="21"/>
  <c r="N33" i="15" l="1"/>
  <c r="N823" i="13" l="1"/>
  <c r="H754" i="1" l="1"/>
  <c r="H753" i="1"/>
  <c r="H752" i="1"/>
  <c r="H751" i="1"/>
  <c r="H750" i="1"/>
  <c r="H749" i="1"/>
  <c r="H748" i="1"/>
  <c r="H747" i="1"/>
  <c r="H746" i="1"/>
  <c r="H745" i="1"/>
  <c r="H744" i="1"/>
  <c r="H743" i="1"/>
  <c r="H742" i="1"/>
  <c r="H741" i="1"/>
  <c r="H740"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G586"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H739" i="1" l="1"/>
  <c r="G641" i="1"/>
  <c r="G830" i="13"/>
  <c r="G892" i="13" s="1"/>
  <c r="G677" i="1"/>
  <c r="G733" i="1" s="1"/>
  <c r="G39" i="1"/>
  <c r="G40" i="1"/>
  <c r="G41" i="1"/>
  <c r="G43" i="1"/>
  <c r="G45" i="1"/>
  <c r="G53" i="1"/>
  <c r="G55" i="1"/>
  <c r="G57" i="1"/>
  <c r="G59" i="1"/>
  <c r="G61" i="1"/>
  <c r="G65" i="1"/>
  <c r="G26" i="1"/>
  <c r="G33" i="1"/>
  <c r="G56" i="1"/>
  <c r="G60" i="1"/>
  <c r="G34" i="1"/>
  <c r="G27" i="1"/>
  <c r="G28" i="1"/>
  <c r="G29" i="1"/>
  <c r="G46" i="1"/>
  <c r="G49" i="1"/>
  <c r="G50" i="1"/>
  <c r="G37" i="1"/>
  <c r="G44" i="1"/>
  <c r="L26" i="1"/>
  <c r="G30" i="1"/>
  <c r="G62" i="1"/>
  <c r="G31" i="1"/>
  <c r="G32" i="1"/>
  <c r="G38" i="1"/>
  <c r="G47" i="1"/>
  <c r="G48" i="1"/>
  <c r="G54" i="1"/>
  <c r="G63" i="1"/>
  <c r="G64" i="1"/>
  <c r="G35" i="1"/>
  <c r="G36" i="1"/>
  <c r="G42" i="1"/>
  <c r="G51" i="1"/>
  <c r="G52" i="1"/>
  <c r="G58" i="1"/>
  <c r="G916" i="13" l="1"/>
  <c r="G915" i="13"/>
  <c r="G757" i="1"/>
  <c r="G756" i="1"/>
  <c r="M23" i="15" l="1"/>
  <c r="E7" i="21" s="1"/>
  <c r="M22" i="15"/>
  <c r="M16" i="15" l="1"/>
  <c r="M17" i="15"/>
  <c r="E6" i="21" s="1"/>
  <c r="G7" i="21" l="1"/>
  <c r="G701" i="1" l="1"/>
  <c r="G700" i="1"/>
  <c r="L23" i="15" l="1"/>
  <c r="L22" i="15"/>
  <c r="G854" i="13"/>
  <c r="G853" i="13"/>
  <c r="L791" i="13"/>
  <c r="G791" i="13"/>
  <c r="L790" i="13"/>
  <c r="G790" i="13"/>
  <c r="G730" i="13"/>
  <c r="G729" i="13"/>
  <c r="G670" i="13"/>
  <c r="M670" i="13" s="1"/>
  <c r="G669" i="13"/>
  <c r="M669" i="13" s="1"/>
  <c r="G609" i="13"/>
  <c r="G608" i="13"/>
  <c r="G549" i="13"/>
  <c r="M549" i="13" s="1"/>
  <c r="G548" i="13"/>
  <c r="M548" i="13" s="1"/>
  <c r="G487" i="13"/>
  <c r="G486" i="13"/>
  <c r="G606" i="13" s="1"/>
  <c r="G727" i="13" s="1"/>
  <c r="G851" i="13" s="1"/>
  <c r="G427" i="13"/>
  <c r="G426" i="13"/>
  <c r="G367" i="13"/>
  <c r="G366" i="13"/>
  <c r="G307" i="13"/>
  <c r="G306" i="13"/>
  <c r="M190" i="13"/>
  <c r="L48" i="13"/>
  <c r="G48" i="13"/>
  <c r="G185" i="13" s="1"/>
  <c r="L47" i="13"/>
  <c r="G47" i="13"/>
  <c r="G46" i="13"/>
  <c r="G183" i="13" s="1"/>
  <c r="L45" i="13"/>
  <c r="L182" i="13" s="1"/>
  <c r="L301" i="13" s="1"/>
  <c r="G45" i="13"/>
  <c r="G182" i="13" s="1"/>
  <c r="L44" i="13"/>
  <c r="L181" i="13" s="1"/>
  <c r="L300" i="13" s="1"/>
  <c r="L420" i="13" s="1"/>
  <c r="G44" i="13"/>
  <c r="G121" i="13" s="1"/>
  <c r="G241" i="13" s="1"/>
  <c r="G43" i="13"/>
  <c r="G120" i="13" s="1"/>
  <c r="L42" i="13"/>
  <c r="L179" i="13" s="1"/>
  <c r="G42" i="13"/>
  <c r="G119" i="13" s="1"/>
  <c r="G239" i="13" s="1"/>
  <c r="G358" i="13" s="1"/>
  <c r="L41" i="13"/>
  <c r="L178" i="13" s="1"/>
  <c r="L297" i="13" s="1"/>
  <c r="G41" i="13"/>
  <c r="G178" i="13" s="1"/>
  <c r="L40" i="13"/>
  <c r="G40" i="13"/>
  <c r="G117" i="13" s="1"/>
  <c r="L39" i="13"/>
  <c r="L176" i="13" s="1"/>
  <c r="L295" i="13" s="1"/>
  <c r="G39" i="13"/>
  <c r="G116" i="13" s="1"/>
  <c r="L38" i="13"/>
  <c r="L175" i="13" s="1"/>
  <c r="L294" i="13" s="1"/>
  <c r="G38" i="13"/>
  <c r="G175" i="13" s="1"/>
  <c r="L37" i="13"/>
  <c r="L174" i="13" s="1"/>
  <c r="L293" i="13" s="1"/>
  <c r="G37" i="13"/>
  <c r="G174" i="13" s="1"/>
  <c r="G36" i="13"/>
  <c r="G173" i="13" s="1"/>
  <c r="G35" i="13"/>
  <c r="G172" i="13" s="1"/>
  <c r="G291" i="13" s="1"/>
  <c r="G34" i="13"/>
  <c r="G171" i="13" s="1"/>
  <c r="G290" i="13" s="1"/>
  <c r="G410" i="13" s="1"/>
  <c r="G33" i="13"/>
  <c r="G110" i="13" s="1"/>
  <c r="G230" i="13" s="1"/>
  <c r="L32" i="13"/>
  <c r="L109" i="13" s="1"/>
  <c r="L229" i="13" s="1"/>
  <c r="L348" i="13" s="1"/>
  <c r="L468" i="13" s="1"/>
  <c r="L590" i="13" s="1"/>
  <c r="L711" i="13" s="1"/>
  <c r="L835" i="13" s="1"/>
  <c r="G32" i="13"/>
  <c r="L31" i="13"/>
  <c r="L108" i="13" s="1"/>
  <c r="L228" i="13" s="1"/>
  <c r="L347" i="13" s="1"/>
  <c r="L467" i="13" s="1"/>
  <c r="L589" i="13" s="1"/>
  <c r="L710" i="13" s="1"/>
  <c r="L834" i="13" s="1"/>
  <c r="G31" i="13"/>
  <c r="G108" i="13" s="1"/>
  <c r="G30" i="13"/>
  <c r="G107" i="13" s="1"/>
  <c r="G227" i="13" s="1"/>
  <c r="G346" i="13" s="1"/>
  <c r="L29" i="13"/>
  <c r="L166" i="13" s="1"/>
  <c r="L285" i="13" s="1"/>
  <c r="G29" i="13"/>
  <c r="G106" i="13" s="1"/>
  <c r="G28" i="13"/>
  <c r="G27" i="13"/>
  <c r="G26" i="13"/>
  <c r="G103" i="13" s="1"/>
  <c r="L25" i="13"/>
  <c r="L102" i="13" s="1"/>
  <c r="G25" i="13"/>
  <c r="G162" i="13" s="1"/>
  <c r="G281" i="13" s="1"/>
  <c r="G24" i="13"/>
  <c r="G161" i="13" s="1"/>
  <c r="G23" i="13"/>
  <c r="G100" i="13" s="1"/>
  <c r="G22" i="13"/>
  <c r="G21" i="13"/>
  <c r="G20" i="13"/>
  <c r="G19" i="13"/>
  <c r="G18" i="13"/>
  <c r="G17" i="13"/>
  <c r="L16" i="13"/>
  <c r="L93" i="13" s="1"/>
  <c r="L213" i="13" s="1"/>
  <c r="L332" i="13" s="1"/>
  <c r="L452" i="13" s="1"/>
  <c r="L574" i="13" s="1"/>
  <c r="L695" i="13" s="1"/>
  <c r="L818" i="13" s="1"/>
  <c r="G16" i="13"/>
  <c r="G93" i="13" s="1"/>
  <c r="G15" i="13"/>
  <c r="L14" i="13"/>
  <c r="L151" i="13" s="1"/>
  <c r="L270" i="13" s="1"/>
  <c r="G14" i="13"/>
  <c r="G91" i="13" s="1"/>
  <c r="L13" i="13"/>
  <c r="L150" i="13" s="1"/>
  <c r="L269" i="13" s="1"/>
  <c r="G13" i="13"/>
  <c r="G90" i="13" s="1"/>
  <c r="G210" i="13" s="1"/>
  <c r="L12" i="13"/>
  <c r="G12" i="13"/>
  <c r="G89" i="13" s="1"/>
  <c r="L11" i="13"/>
  <c r="G11" i="13"/>
  <c r="G10" i="13"/>
  <c r="G87" i="13" s="1"/>
  <c r="G9" i="13"/>
  <c r="G146" i="13" s="1"/>
  <c r="E15" i="15" l="1"/>
  <c r="E16" i="15"/>
  <c r="L542" i="13"/>
  <c r="L663" i="13" s="1"/>
  <c r="F16" i="15"/>
  <c r="G17" i="15"/>
  <c r="H16" i="15"/>
  <c r="I16" i="15"/>
  <c r="F17" i="15"/>
  <c r="G16" i="15"/>
  <c r="H17" i="15"/>
  <c r="I17" i="15"/>
  <c r="L15" i="13"/>
  <c r="L152" i="13" s="1"/>
  <c r="L271" i="13" s="1"/>
  <c r="L391" i="13" s="1"/>
  <c r="L513" i="13" s="1"/>
  <c r="L18" i="13"/>
  <c r="L155" i="13" s="1"/>
  <c r="L274" i="13" s="1"/>
  <c r="L394" i="13" s="1"/>
  <c r="L516" i="13" s="1"/>
  <c r="L46" i="13"/>
  <c r="L183" i="13" s="1"/>
  <c r="L302" i="13" s="1"/>
  <c r="L422" i="13" s="1"/>
  <c r="L544" i="13" s="1"/>
  <c r="L33" i="13"/>
  <c r="L170" i="13" s="1"/>
  <c r="L289" i="13" s="1"/>
  <c r="L409" i="13" s="1"/>
  <c r="L531" i="13" s="1"/>
  <c r="G163" i="13"/>
  <c r="G282" i="13" s="1"/>
  <c r="G402" i="13" s="1"/>
  <c r="G524" i="13" s="1"/>
  <c r="G645" i="13" s="1"/>
  <c r="G766" i="13" s="1"/>
  <c r="G154" i="13"/>
  <c r="G273" i="13" s="1"/>
  <c r="G393" i="13" s="1"/>
  <c r="G155" i="13"/>
  <c r="G274" i="13" s="1"/>
  <c r="L23" i="13"/>
  <c r="L100" i="13" s="1"/>
  <c r="L220" i="13" s="1"/>
  <c r="L339" i="13" s="1"/>
  <c r="L459" i="13" s="1"/>
  <c r="L581" i="13" s="1"/>
  <c r="L702" i="13" s="1"/>
  <c r="L825" i="13" s="1"/>
  <c r="L24" i="13"/>
  <c r="L101" i="13" s="1"/>
  <c r="L221" i="13" s="1"/>
  <c r="L340" i="13" s="1"/>
  <c r="L460" i="13" s="1"/>
  <c r="L582" i="13" s="1"/>
  <c r="L703" i="13" s="1"/>
  <c r="L826" i="13" s="1"/>
  <c r="L30" i="13"/>
  <c r="L167" i="13" s="1"/>
  <c r="L286" i="13" s="1"/>
  <c r="L406" i="13" s="1"/>
  <c r="L528" i="13" s="1"/>
  <c r="L19" i="13"/>
  <c r="L156" i="13" s="1"/>
  <c r="L275" i="13" s="1"/>
  <c r="L395" i="13" s="1"/>
  <c r="L517" i="13" s="1"/>
  <c r="G170" i="13"/>
  <c r="G289" i="13" s="1"/>
  <c r="G102" i="13"/>
  <c r="G222" i="13" s="1"/>
  <c r="G341" i="13" s="1"/>
  <c r="L9" i="13"/>
  <c r="L86" i="13" s="1"/>
  <c r="L21" i="13"/>
  <c r="L158" i="13" s="1"/>
  <c r="L277" i="13" s="1"/>
  <c r="L397" i="13" s="1"/>
  <c r="L519" i="13" s="1"/>
  <c r="L36" i="13"/>
  <c r="L173" i="13" s="1"/>
  <c r="L292" i="13" s="1"/>
  <c r="L412" i="13" s="1"/>
  <c r="L534" i="13" s="1"/>
  <c r="G111" i="13"/>
  <c r="G231" i="13" s="1"/>
  <c r="G350" i="13" s="1"/>
  <c r="G470" i="13" s="1"/>
  <c r="L28" i="13"/>
  <c r="L165" i="13" s="1"/>
  <c r="L284" i="13" s="1"/>
  <c r="L34" i="13"/>
  <c r="L111" i="13" s="1"/>
  <c r="L231" i="13" s="1"/>
  <c r="L153" i="13"/>
  <c r="L272" i="13" s="1"/>
  <c r="L392" i="13" s="1"/>
  <c r="L514" i="13" s="1"/>
  <c r="M790" i="13"/>
  <c r="G115" i="13"/>
  <c r="G235" i="13" s="1"/>
  <c r="G179" i="13"/>
  <c r="G298" i="13" s="1"/>
  <c r="G418" i="13" s="1"/>
  <c r="L10" i="13"/>
  <c r="L147" i="13" s="1"/>
  <c r="L266" i="13" s="1"/>
  <c r="L386" i="13" s="1"/>
  <c r="L508" i="13" s="1"/>
  <c r="L35" i="13"/>
  <c r="L172" i="13" s="1"/>
  <c r="G147" i="13"/>
  <c r="G266" i="13" s="1"/>
  <c r="G386" i="13" s="1"/>
  <c r="G167" i="13"/>
  <c r="G286" i="13" s="1"/>
  <c r="G180" i="13"/>
  <c r="G299" i="13" s="1"/>
  <c r="G419" i="13" s="1"/>
  <c r="G86" i="13"/>
  <c r="G206" i="13" s="1"/>
  <c r="G325" i="13" s="1"/>
  <c r="L118" i="13"/>
  <c r="L238" i="13" s="1"/>
  <c r="G94" i="13"/>
  <c r="G214" i="13" s="1"/>
  <c r="G118" i="13"/>
  <c r="G238" i="13" s="1"/>
  <c r="G357" i="13" s="1"/>
  <c r="G477" i="13" s="1"/>
  <c r="G156" i="13"/>
  <c r="G96" i="13"/>
  <c r="G216" i="13" s="1"/>
  <c r="G97" i="13"/>
  <c r="G217" i="13" s="1"/>
  <c r="G157" i="13"/>
  <c r="G95" i="13"/>
  <c r="G215" i="13" s="1"/>
  <c r="L119" i="13"/>
  <c r="L239" i="13" s="1"/>
  <c r="M16" i="13"/>
  <c r="L20" i="13"/>
  <c r="L22" i="13"/>
  <c r="M22" i="13" s="1"/>
  <c r="G101" i="13"/>
  <c r="G221" i="13" s="1"/>
  <c r="G340" i="13" s="1"/>
  <c r="G164" i="13"/>
  <c r="G283" i="13" s="1"/>
  <c r="G403" i="13" s="1"/>
  <c r="G104" i="13"/>
  <c r="G224" i="13" s="1"/>
  <c r="G105" i="13"/>
  <c r="G225" i="13" s="1"/>
  <c r="G344" i="13" s="1"/>
  <c r="G165" i="13"/>
  <c r="G284" i="13" s="1"/>
  <c r="G404" i="13" s="1"/>
  <c r="G526" i="13" s="1"/>
  <c r="G647" i="13" s="1"/>
  <c r="G768" i="13" s="1"/>
  <c r="G109" i="13"/>
  <c r="M109" i="13" s="1"/>
  <c r="G169" i="13"/>
  <c r="G288" i="13" s="1"/>
  <c r="L177" i="13"/>
  <c r="L296" i="13" s="1"/>
  <c r="L416" i="13" s="1"/>
  <c r="L538" i="13" s="1"/>
  <c r="L117" i="13"/>
  <c r="L237" i="13" s="1"/>
  <c r="L356" i="13" s="1"/>
  <c r="L476" i="13" s="1"/>
  <c r="L598" i="13" s="1"/>
  <c r="L719" i="13" s="1"/>
  <c r="L843" i="13" s="1"/>
  <c r="G160" i="13"/>
  <c r="G279" i="13" s="1"/>
  <c r="G176" i="13"/>
  <c r="M176" i="13" s="1"/>
  <c r="G98" i="13"/>
  <c r="G114" i="13"/>
  <c r="G234" i="13" s="1"/>
  <c r="G122" i="13"/>
  <c r="G242" i="13" s="1"/>
  <c r="G361" i="13" s="1"/>
  <c r="G481" i="13" s="1"/>
  <c r="L90" i="13"/>
  <c r="L210" i="13" s="1"/>
  <c r="L329" i="13" s="1"/>
  <c r="L449" i="13" s="1"/>
  <c r="L571" i="13" s="1"/>
  <c r="L692" i="13" s="1"/>
  <c r="L815" i="13" s="1"/>
  <c r="L106" i="13"/>
  <c r="L226" i="13" s="1"/>
  <c r="L345" i="13" s="1"/>
  <c r="L465" i="13" s="1"/>
  <c r="L587" i="13" s="1"/>
  <c r="L708" i="13" s="1"/>
  <c r="L832" i="13" s="1"/>
  <c r="L114" i="13"/>
  <c r="L234" i="13" s="1"/>
  <c r="L353" i="13" s="1"/>
  <c r="L473" i="13" s="1"/>
  <c r="L595" i="13" s="1"/>
  <c r="L716" i="13" s="1"/>
  <c r="L840" i="13" s="1"/>
  <c r="L122" i="13"/>
  <c r="L242" i="13" s="1"/>
  <c r="L148" i="13"/>
  <c r="L267" i="13" s="1"/>
  <c r="L88" i="13"/>
  <c r="L208" i="13" s="1"/>
  <c r="L327" i="13" s="1"/>
  <c r="L447" i="13" s="1"/>
  <c r="L569" i="13" s="1"/>
  <c r="L690" i="13" s="1"/>
  <c r="L813" i="13" s="1"/>
  <c r="G184" i="13"/>
  <c r="G303" i="13" s="1"/>
  <c r="G124" i="13"/>
  <c r="M47" i="13"/>
  <c r="L185" i="13"/>
  <c r="L304" i="13" s="1"/>
  <c r="L424" i="13" s="1"/>
  <c r="L546" i="13" s="1"/>
  <c r="L125" i="13"/>
  <c r="L245" i="13" s="1"/>
  <c r="L364" i="13" s="1"/>
  <c r="L484" i="13" s="1"/>
  <c r="L606" i="13" s="1"/>
  <c r="M606" i="13" s="1"/>
  <c r="L184" i="13"/>
  <c r="L303" i="13" s="1"/>
  <c r="L423" i="13" s="1"/>
  <c r="L545" i="13" s="1"/>
  <c r="L124" i="13"/>
  <c r="L244" i="13" s="1"/>
  <c r="L363" i="13" s="1"/>
  <c r="L483" i="13" s="1"/>
  <c r="L605" i="13" s="1"/>
  <c r="L726" i="13" s="1"/>
  <c r="L149" i="13"/>
  <c r="L268" i="13" s="1"/>
  <c r="L89" i="13"/>
  <c r="L209" i="13" s="1"/>
  <c r="L328" i="13" s="1"/>
  <c r="L448" i="13" s="1"/>
  <c r="L570" i="13" s="1"/>
  <c r="L691" i="13" s="1"/>
  <c r="L814" i="13" s="1"/>
  <c r="G152" i="13"/>
  <c r="G271" i="13" s="1"/>
  <c r="G92" i="13"/>
  <c r="G212" i="13" s="1"/>
  <c r="G125" i="13"/>
  <c r="M48" i="13"/>
  <c r="G153" i="13"/>
  <c r="G272" i="13" s="1"/>
  <c r="G158" i="13"/>
  <c r="G277" i="13" s="1"/>
  <c r="G397" i="13" s="1"/>
  <c r="G280" i="13"/>
  <c r="G177" i="13"/>
  <c r="M791" i="13"/>
  <c r="G99" i="13"/>
  <c r="G219" i="13" s="1"/>
  <c r="G123" i="13"/>
  <c r="G243" i="13" s="1"/>
  <c r="G362" i="13" s="1"/>
  <c r="L91" i="13"/>
  <c r="L211" i="13" s="1"/>
  <c r="L330" i="13" s="1"/>
  <c r="L450" i="13" s="1"/>
  <c r="L572" i="13" s="1"/>
  <c r="L693" i="13" s="1"/>
  <c r="L816" i="13" s="1"/>
  <c r="L115" i="13"/>
  <c r="L235" i="13" s="1"/>
  <c r="L354" i="13" s="1"/>
  <c r="L474" i="13" s="1"/>
  <c r="L596" i="13" s="1"/>
  <c r="L717" i="13" s="1"/>
  <c r="L841" i="13" s="1"/>
  <c r="L26" i="13"/>
  <c r="M26" i="13" s="1"/>
  <c r="L27" i="13"/>
  <c r="M27" i="13" s="1"/>
  <c r="L43" i="13"/>
  <c r="G168" i="13"/>
  <c r="G112" i="13"/>
  <c r="G232" i="13" s="1"/>
  <c r="L116" i="13"/>
  <c r="L236" i="13" s="1"/>
  <c r="L355" i="13" s="1"/>
  <c r="L475" i="13" s="1"/>
  <c r="L597" i="13" s="1"/>
  <c r="L718" i="13" s="1"/>
  <c r="L842" i="13" s="1"/>
  <c r="G159" i="13"/>
  <c r="G278" i="13" s="1"/>
  <c r="G113" i="13"/>
  <c r="G233" i="13" s="1"/>
  <c r="G352" i="13" s="1"/>
  <c r="L121" i="13"/>
  <c r="L241" i="13" s="1"/>
  <c r="L360" i="13" s="1"/>
  <c r="L480" i="13" s="1"/>
  <c r="L602" i="13" s="1"/>
  <c r="L723" i="13" s="1"/>
  <c r="L847" i="13" s="1"/>
  <c r="G211" i="13"/>
  <c r="G330" i="13" s="1"/>
  <c r="G213" i="13"/>
  <c r="G332" i="13" s="1"/>
  <c r="M93" i="13"/>
  <c r="G88" i="13"/>
  <c r="G226" i="13"/>
  <c r="G345" i="13" s="1"/>
  <c r="L421" i="13"/>
  <c r="L543" i="13" s="1"/>
  <c r="L405" i="13"/>
  <c r="L527" i="13" s="1"/>
  <c r="L390" i="13"/>
  <c r="L512" i="13" s="1"/>
  <c r="L414" i="13"/>
  <c r="L536" i="13" s="1"/>
  <c r="L298" i="13"/>
  <c r="L413" i="13"/>
  <c r="L535" i="13" s="1"/>
  <c r="L417" i="13"/>
  <c r="L539" i="13" s="1"/>
  <c r="M175" i="13"/>
  <c r="G294" i="13"/>
  <c r="G411" i="13"/>
  <c r="L162" i="13"/>
  <c r="L281" i="13" s="1"/>
  <c r="M281" i="13" s="1"/>
  <c r="M25" i="13"/>
  <c r="L415" i="13"/>
  <c r="L537" i="13" s="1"/>
  <c r="L389" i="13"/>
  <c r="L511" i="13" s="1"/>
  <c r="G329" i="13"/>
  <c r="M13" i="13"/>
  <c r="G150" i="13"/>
  <c r="M29" i="13"/>
  <c r="G166" i="13"/>
  <c r="L169" i="13"/>
  <c r="L288" i="13" s="1"/>
  <c r="M32" i="13"/>
  <c r="G292" i="13"/>
  <c r="M37" i="13"/>
  <c r="M38" i="13"/>
  <c r="M39" i="13"/>
  <c r="M40" i="13"/>
  <c r="M41" i="13"/>
  <c r="M42" i="13"/>
  <c r="L222" i="13"/>
  <c r="G349" i="13"/>
  <c r="M11" i="13"/>
  <c r="G209" i="13"/>
  <c r="G220" i="13"/>
  <c r="G304" i="13"/>
  <c r="G532" i="13"/>
  <c r="G653" i="13" s="1"/>
  <c r="G774" i="13" s="1"/>
  <c r="M44" i="13"/>
  <c r="G181" i="13"/>
  <c r="G401" i="13"/>
  <c r="M12" i="13"/>
  <c r="L17" i="13"/>
  <c r="M17" i="13" s="1"/>
  <c r="M31" i="13"/>
  <c r="L168" i="13"/>
  <c r="L287" i="13" s="1"/>
  <c r="G302" i="13"/>
  <c r="G223" i="13"/>
  <c r="G228" i="13"/>
  <c r="M108" i="13"/>
  <c r="G149" i="13"/>
  <c r="G237" i="13"/>
  <c r="G478" i="13"/>
  <c r="G297" i="13"/>
  <c r="M178" i="13"/>
  <c r="G360" i="13"/>
  <c r="G466" i="13"/>
  <c r="G293" i="13"/>
  <c r="M174" i="13"/>
  <c r="G301" i="13"/>
  <c r="M182" i="13"/>
  <c r="G236" i="13"/>
  <c r="M14" i="13"/>
  <c r="M45" i="13"/>
  <c r="G49" i="13"/>
  <c r="G52" i="13" s="1"/>
  <c r="G240" i="13"/>
  <c r="G151" i="13"/>
  <c r="M102" i="13" l="1"/>
  <c r="K16" i="15"/>
  <c r="J17" i="15"/>
  <c r="L16" i="15"/>
  <c r="E17" i="15"/>
  <c r="E18" i="15" s="1"/>
  <c r="L17" i="15"/>
  <c r="M35" i="13"/>
  <c r="J16" i="15"/>
  <c r="M15" i="13"/>
  <c r="M28" i="13"/>
  <c r="M46" i="13"/>
  <c r="L112" i="13"/>
  <c r="L232" i="13" s="1"/>
  <c r="L351" i="13" s="1"/>
  <c r="L471" i="13" s="1"/>
  <c r="L593" i="13" s="1"/>
  <c r="L714" i="13" s="1"/>
  <c r="L838" i="13" s="1"/>
  <c r="M89" i="13"/>
  <c r="M211" i="13"/>
  <c r="M23" i="13"/>
  <c r="L161" i="13"/>
  <c r="L280" i="13" s="1"/>
  <c r="L400" i="13" s="1"/>
  <c r="L522" i="13" s="1"/>
  <c r="L643" i="13" s="1"/>
  <c r="L92" i="13"/>
  <c r="L212" i="13" s="1"/>
  <c r="L331" i="13" s="1"/>
  <c r="L451" i="13" s="1"/>
  <c r="L573" i="13" s="1"/>
  <c r="L694" i="13" s="1"/>
  <c r="L817" i="13" s="1"/>
  <c r="M18" i="13"/>
  <c r="M274" i="13"/>
  <c r="L95" i="13"/>
  <c r="L215" i="13" s="1"/>
  <c r="L334" i="13" s="1"/>
  <c r="L454" i="13" s="1"/>
  <c r="L576" i="13" s="1"/>
  <c r="L697" i="13" s="1"/>
  <c r="L820" i="13" s="1"/>
  <c r="L107" i="13"/>
  <c r="L227" i="13" s="1"/>
  <c r="L346" i="13" s="1"/>
  <c r="L466" i="13" s="1"/>
  <c r="L588" i="13" s="1"/>
  <c r="L709" i="13" s="1"/>
  <c r="L833" i="13" s="1"/>
  <c r="L291" i="13"/>
  <c r="M291" i="13" s="1"/>
  <c r="M172" i="13"/>
  <c r="M116" i="13"/>
  <c r="M170" i="13"/>
  <c r="L160" i="13"/>
  <c r="L279" i="13" s="1"/>
  <c r="L399" i="13" s="1"/>
  <c r="L521" i="13" s="1"/>
  <c r="L642" i="13" s="1"/>
  <c r="M122" i="13"/>
  <c r="M183" i="13"/>
  <c r="M152" i="13"/>
  <c r="M33" i="13"/>
  <c r="L171" i="13"/>
  <c r="L290" i="13" s="1"/>
  <c r="M290" i="13" s="1"/>
  <c r="L123" i="13"/>
  <c r="L243" i="13" s="1"/>
  <c r="L362" i="13" s="1"/>
  <c r="L482" i="13" s="1"/>
  <c r="L604" i="13" s="1"/>
  <c r="L725" i="13" s="1"/>
  <c r="L849" i="13" s="1"/>
  <c r="L110" i="13"/>
  <c r="L230" i="13" s="1"/>
  <c r="M230" i="13" s="1"/>
  <c r="M10" i="13"/>
  <c r="G394" i="13"/>
  <c r="M394" i="13" s="1"/>
  <c r="M153" i="13"/>
  <c r="M30" i="13"/>
  <c r="M168" i="13"/>
  <c r="M177" i="13"/>
  <c r="L350" i="13"/>
  <c r="M231" i="13"/>
  <c r="M241" i="13"/>
  <c r="M118" i="13"/>
  <c r="G295" i="13"/>
  <c r="M90" i="13"/>
  <c r="M9" i="13"/>
  <c r="M121" i="13"/>
  <c r="M34" i="13"/>
  <c r="M155" i="13"/>
  <c r="L146" i="13"/>
  <c r="M101" i="13"/>
  <c r="M277" i="13"/>
  <c r="L96" i="13"/>
  <c r="L216" i="13" s="1"/>
  <c r="L335" i="13" s="1"/>
  <c r="L455" i="13" s="1"/>
  <c r="L577" i="13" s="1"/>
  <c r="L698" i="13" s="1"/>
  <c r="L821" i="13" s="1"/>
  <c r="M24" i="13"/>
  <c r="M242" i="13"/>
  <c r="L361" i="13"/>
  <c r="L481" i="13" s="1"/>
  <c r="L603" i="13" s="1"/>
  <c r="L724" i="13" s="1"/>
  <c r="L848" i="13" s="1"/>
  <c r="M222" i="13"/>
  <c r="L341" i="13"/>
  <c r="L461" i="13" s="1"/>
  <c r="L583" i="13" s="1"/>
  <c r="L704" i="13" s="1"/>
  <c r="L827" i="13" s="1"/>
  <c r="M239" i="13"/>
  <c r="L358" i="13"/>
  <c r="M36" i="13"/>
  <c r="L113" i="13"/>
  <c r="L233" i="13" s="1"/>
  <c r="L105" i="13"/>
  <c r="L225" i="13" s="1"/>
  <c r="L344" i="13" s="1"/>
  <c r="L464" i="13" s="1"/>
  <c r="L586" i="13" s="1"/>
  <c r="L707" i="13" s="1"/>
  <c r="L727" i="13"/>
  <c r="M19" i="13"/>
  <c r="M184" i="13"/>
  <c r="M158" i="13"/>
  <c r="G229" i="13"/>
  <c r="M229" i="13" s="1"/>
  <c r="M124" i="13"/>
  <c r="M234" i="13"/>
  <c r="L87" i="13"/>
  <c r="M156" i="13"/>
  <c r="M266" i="13"/>
  <c r="M86" i="13"/>
  <c r="M147" i="13"/>
  <c r="G296" i="13"/>
  <c r="M238" i="13"/>
  <c r="L357" i="13"/>
  <c r="M185" i="13"/>
  <c r="M210" i="13"/>
  <c r="M111" i="13"/>
  <c r="L98" i="13"/>
  <c r="L218" i="13" s="1"/>
  <c r="L337" i="13" s="1"/>
  <c r="L457" i="13" s="1"/>
  <c r="L579" i="13" s="1"/>
  <c r="L700" i="13" s="1"/>
  <c r="L823" i="13" s="1"/>
  <c r="M21" i="13"/>
  <c r="G482" i="13"/>
  <c r="M117" i="13"/>
  <c r="G287" i="13"/>
  <c r="G407" i="13" s="1"/>
  <c r="G275" i="13"/>
  <c r="G395" i="13" s="1"/>
  <c r="M179" i="13"/>
  <c r="M125" i="13"/>
  <c r="G126" i="13"/>
  <c r="G129" i="13" s="1"/>
  <c r="L49" i="13"/>
  <c r="L52" i="13" s="1"/>
  <c r="G353" i="13"/>
  <c r="M353" i="13" s="1"/>
  <c r="M173" i="13"/>
  <c r="M284" i="13"/>
  <c r="M165" i="13"/>
  <c r="M298" i="13"/>
  <c r="G218" i="13"/>
  <c r="L180" i="13"/>
  <c r="L120" i="13"/>
  <c r="M169" i="13"/>
  <c r="L388" i="13"/>
  <c r="L510" i="13" s="1"/>
  <c r="L631" i="13" s="1"/>
  <c r="M114" i="13"/>
  <c r="M106" i="13"/>
  <c r="G400" i="13"/>
  <c r="G522" i="13" s="1"/>
  <c r="G643" i="13" s="1"/>
  <c r="G764" i="13" s="1"/>
  <c r="L387" i="13"/>
  <c r="L509" i="13" s="1"/>
  <c r="L630" i="13" s="1"/>
  <c r="L751" i="13" s="1"/>
  <c r="L157" i="13"/>
  <c r="L276" i="13" s="1"/>
  <c r="L97" i="13"/>
  <c r="L217" i="13" s="1"/>
  <c r="M88" i="13"/>
  <c r="M43" i="13"/>
  <c r="G244" i="13"/>
  <c r="M244" i="13" s="1"/>
  <c r="G336" i="13"/>
  <c r="M20" i="13"/>
  <c r="G333" i="13"/>
  <c r="G453" i="13" s="1"/>
  <c r="M100" i="13"/>
  <c r="M221" i="13"/>
  <c r="M167" i="13"/>
  <c r="L164" i="13"/>
  <c r="L283" i="13" s="1"/>
  <c r="L104" i="13"/>
  <c r="L159" i="13"/>
  <c r="L99" i="13"/>
  <c r="G208" i="13"/>
  <c r="M208" i="13" s="1"/>
  <c r="M115" i="13"/>
  <c r="L154" i="13"/>
  <c r="L273" i="13" s="1"/>
  <c r="M273" i="13" s="1"/>
  <c r="L94" i="13"/>
  <c r="G245" i="13"/>
  <c r="M245" i="13" s="1"/>
  <c r="M226" i="13"/>
  <c r="M119" i="13"/>
  <c r="L163" i="13"/>
  <c r="L103" i="13"/>
  <c r="M91" i="13"/>
  <c r="M213" i="13"/>
  <c r="M151" i="13"/>
  <c r="G270" i="13"/>
  <c r="G276" i="13"/>
  <c r="G356" i="13"/>
  <c r="M237" i="13"/>
  <c r="L634" i="13"/>
  <c r="L659" i="13"/>
  <c r="M220" i="13"/>
  <c r="G339" i="13"/>
  <c r="G148" i="13"/>
  <c r="M330" i="13"/>
  <c r="G450" i="13"/>
  <c r="G398" i="13"/>
  <c r="G516" i="13"/>
  <c r="G637" i="13" s="1"/>
  <c r="G758" i="13" s="1"/>
  <c r="G415" i="13"/>
  <c r="M295" i="13"/>
  <c r="L658" i="13"/>
  <c r="G592" i="13"/>
  <c r="L633" i="13"/>
  <c r="M236" i="13"/>
  <c r="G355" i="13"/>
  <c r="M301" i="13"/>
  <c r="G421" i="13"/>
  <c r="M297" i="13"/>
  <c r="G417" i="13"/>
  <c r="G600" i="13"/>
  <c r="G354" i="13"/>
  <c r="M235" i="13"/>
  <c r="M332" i="13"/>
  <c r="G452" i="13"/>
  <c r="M296" i="13"/>
  <c r="G416" i="13"/>
  <c r="G342" i="13"/>
  <c r="G422" i="13"/>
  <c r="M302" i="13"/>
  <c r="G523" i="13"/>
  <c r="G644" i="13" s="1"/>
  <c r="G765" i="13" s="1"/>
  <c r="M181" i="13"/>
  <c r="G300" i="13"/>
  <c r="G519" i="13"/>
  <c r="G640" i="13" s="1"/>
  <c r="G761" i="13" s="1"/>
  <c r="M397" i="13"/>
  <c r="L649" i="13"/>
  <c r="G465" i="13"/>
  <c r="M345" i="13"/>
  <c r="G469" i="13"/>
  <c r="G460" i="13"/>
  <c r="M340" i="13"/>
  <c r="L665" i="13"/>
  <c r="L408" i="13"/>
  <c r="L530" i="13" s="1"/>
  <c r="G334" i="13"/>
  <c r="L632" i="13"/>
  <c r="L660" i="13"/>
  <c r="L657" i="13"/>
  <c r="L652" i="13"/>
  <c r="G515" i="13"/>
  <c r="G636" i="13" s="1"/>
  <c r="G757" i="13" s="1"/>
  <c r="G408" i="13"/>
  <c r="M288" i="13"/>
  <c r="L655" i="13"/>
  <c r="L638" i="13"/>
  <c r="G359" i="13"/>
  <c r="L784" i="13"/>
  <c r="G599" i="13"/>
  <c r="G464" i="13"/>
  <c r="G424" i="13"/>
  <c r="M304" i="13"/>
  <c r="G331" i="13"/>
  <c r="G540" i="13"/>
  <c r="G661" i="13" s="1"/>
  <c r="G782" i="13" s="1"/>
  <c r="G335" i="13"/>
  <c r="G285" i="13"/>
  <c r="M166" i="13"/>
  <c r="G269" i="13"/>
  <c r="M150" i="13"/>
  <c r="G449" i="13"/>
  <c r="M329" i="13"/>
  <c r="L401" i="13"/>
  <c r="L523" i="13" s="1"/>
  <c r="G533" i="13"/>
  <c r="G654" i="13" s="1"/>
  <c r="G775" i="13" s="1"/>
  <c r="L637" i="13"/>
  <c r="L629" i="13"/>
  <c r="L850" i="13"/>
  <c r="G265" i="13"/>
  <c r="L206" i="13"/>
  <c r="L325" i="13" s="1"/>
  <c r="L445" i="13" s="1"/>
  <c r="L567" i="13" s="1"/>
  <c r="G541" i="13"/>
  <c r="G662" i="13" s="1"/>
  <c r="G783" i="13" s="1"/>
  <c r="M293" i="13"/>
  <c r="G413" i="13"/>
  <c r="G508" i="13"/>
  <c r="G629" i="13" s="1"/>
  <c r="G750" i="13" s="1"/>
  <c r="M386" i="13"/>
  <c r="G603" i="13"/>
  <c r="M360" i="13"/>
  <c r="G480" i="13"/>
  <c r="G409" i="13"/>
  <c r="M289" i="13"/>
  <c r="G423" i="13"/>
  <c r="M303" i="13"/>
  <c r="G268" i="13"/>
  <c r="M149" i="13"/>
  <c r="M228" i="13"/>
  <c r="G347" i="13"/>
  <c r="G207" i="13"/>
  <c r="L407" i="13"/>
  <c r="L529" i="13" s="1"/>
  <c r="G525" i="13"/>
  <c r="G646" i="13" s="1"/>
  <c r="G767" i="13" s="1"/>
  <c r="G328" i="13"/>
  <c r="M209" i="13"/>
  <c r="L667" i="13"/>
  <c r="L666" i="13"/>
  <c r="M162" i="13"/>
  <c r="G338" i="13"/>
  <c r="G412" i="13"/>
  <c r="M292" i="13"/>
  <c r="G461" i="13"/>
  <c r="M294" i="13"/>
  <c r="G414" i="13"/>
  <c r="L656" i="13"/>
  <c r="L404" i="13"/>
  <c r="L635" i="13"/>
  <c r="L418" i="13"/>
  <c r="L540" i="13" s="1"/>
  <c r="L648" i="13"/>
  <c r="L664" i="13"/>
  <c r="L640" i="13"/>
  <c r="G391" i="13"/>
  <c r="M271" i="13"/>
  <c r="G343" i="13"/>
  <c r="G392" i="13"/>
  <c r="M272" i="13"/>
  <c r="G588" i="13"/>
  <c r="G351" i="13"/>
  <c r="G399" i="13"/>
  <c r="G472" i="13"/>
  <c r="G406" i="13"/>
  <c r="M286" i="13"/>
  <c r="L831" i="13" l="1"/>
  <c r="L830" i="13"/>
  <c r="M516" i="13"/>
  <c r="M287" i="13"/>
  <c r="M727" i="13"/>
  <c r="L851" i="13"/>
  <c r="K17" i="15"/>
  <c r="F15" i="15"/>
  <c r="F18" i="15" s="1"/>
  <c r="M232" i="13"/>
  <c r="L411" i="13"/>
  <c r="L533" i="13" s="1"/>
  <c r="L654" i="13" s="1"/>
  <c r="M161" i="13"/>
  <c r="M481" i="13"/>
  <c r="M112" i="13"/>
  <c r="M280" i="13"/>
  <c r="M95" i="13"/>
  <c r="M92" i="13"/>
  <c r="M212" i="13"/>
  <c r="M341" i="13"/>
  <c r="M160" i="13"/>
  <c r="M215" i="13"/>
  <c r="M243" i="13"/>
  <c r="M482" i="13"/>
  <c r="M362" i="13"/>
  <c r="M522" i="13"/>
  <c r="M171" i="13"/>
  <c r="L410" i="13"/>
  <c r="L532" i="13" s="1"/>
  <c r="M532" i="13" s="1"/>
  <c r="M123" i="13"/>
  <c r="M279" i="13"/>
  <c r="M400" i="13"/>
  <c r="M227" i="13"/>
  <c r="M466" i="13"/>
  <c r="M97" i="13"/>
  <c r="M107" i="13"/>
  <c r="M346" i="13"/>
  <c r="L349" i="13"/>
  <c r="L469" i="13" s="1"/>
  <c r="L591" i="13" s="1"/>
  <c r="L712" i="13" s="1"/>
  <c r="L836" i="13" s="1"/>
  <c r="M105" i="13"/>
  <c r="M110" i="13"/>
  <c r="G364" i="13"/>
  <c r="M364" i="13" s="1"/>
  <c r="M96" i="13"/>
  <c r="G348" i="13"/>
  <c r="M348" i="13" s="1"/>
  <c r="G473" i="13"/>
  <c r="G595" i="13" s="1"/>
  <c r="M216" i="13"/>
  <c r="L470" i="13"/>
  <c r="M350" i="13"/>
  <c r="M233" i="13"/>
  <c r="L352" i="13"/>
  <c r="M217" i="13"/>
  <c r="L336" i="13"/>
  <c r="L456" i="13" s="1"/>
  <c r="L578" i="13" s="1"/>
  <c r="L699" i="13" s="1"/>
  <c r="L822" i="13" s="1"/>
  <c r="L478" i="13"/>
  <c r="M358" i="13"/>
  <c r="M344" i="13"/>
  <c r="L393" i="13"/>
  <c r="L515" i="13" s="1"/>
  <c r="L636" i="13" s="1"/>
  <c r="M275" i="13"/>
  <c r="L477" i="13"/>
  <c r="M357" i="13"/>
  <c r="G604" i="13"/>
  <c r="G725" i="13" s="1"/>
  <c r="M225" i="13"/>
  <c r="M113" i="13"/>
  <c r="M325" i="13"/>
  <c r="M49" i="13"/>
  <c r="M52" i="13" s="1"/>
  <c r="M98" i="13"/>
  <c r="M361" i="13"/>
  <c r="M154" i="13"/>
  <c r="G456" i="13"/>
  <c r="G578" i="13" s="1"/>
  <c r="G337" i="13"/>
  <c r="M218" i="13"/>
  <c r="M401" i="13"/>
  <c r="L214" i="13"/>
  <c r="M94" i="13"/>
  <c r="L403" i="13"/>
  <c r="L396" i="13"/>
  <c r="L518" i="13" s="1"/>
  <c r="L639" i="13" s="1"/>
  <c r="L760" i="13" s="1"/>
  <c r="L883" i="13" s="1"/>
  <c r="M180" i="13"/>
  <c r="L299" i="13"/>
  <c r="G327" i="13"/>
  <c r="M327" i="13" s="1"/>
  <c r="M283" i="13"/>
  <c r="M519" i="13"/>
  <c r="M418" i="13"/>
  <c r="G363" i="13"/>
  <c r="M363" i="13" s="1"/>
  <c r="L223" i="13"/>
  <c r="M103" i="13"/>
  <c r="L219" i="13"/>
  <c r="M99" i="13"/>
  <c r="M164" i="13"/>
  <c r="M87" i="13"/>
  <c r="L126" i="13"/>
  <c r="L129" i="13" s="1"/>
  <c r="M157" i="13"/>
  <c r="M163" i="13"/>
  <c r="L282" i="13"/>
  <c r="L278" i="13"/>
  <c r="M159" i="13"/>
  <c r="L224" i="13"/>
  <c r="M104" i="13"/>
  <c r="L240" i="13"/>
  <c r="M120" i="13"/>
  <c r="G528" i="13"/>
  <c r="M406" i="13"/>
  <c r="G709" i="13"/>
  <c r="M588" i="13"/>
  <c r="L756" i="13"/>
  <c r="L879" i="13" s="1"/>
  <c r="M461" i="13"/>
  <c r="G583" i="13"/>
  <c r="G458" i="13"/>
  <c r="G246" i="13"/>
  <c r="G249" i="13" s="1"/>
  <c r="M423" i="13"/>
  <c r="G545" i="13"/>
  <c r="G586" i="13"/>
  <c r="M464" i="13"/>
  <c r="L186" i="13"/>
  <c r="L189" i="13" s="1"/>
  <c r="M146" i="13"/>
  <c r="G514" i="13"/>
  <c r="M392" i="13"/>
  <c r="M391" i="13"/>
  <c r="G513" i="13"/>
  <c r="L785" i="13"/>
  <c r="L909" i="13" s="1"/>
  <c r="L787" i="13"/>
  <c r="L911" i="13" s="1"/>
  <c r="G529" i="13"/>
  <c r="G650" i="13" s="1"/>
  <c r="G771" i="13" s="1"/>
  <c r="M407" i="13"/>
  <c r="G531" i="13"/>
  <c r="M409" i="13"/>
  <c r="G724" i="13"/>
  <c r="M603" i="13"/>
  <c r="G535" i="13"/>
  <c r="M413" i="13"/>
  <c r="M508" i="13"/>
  <c r="M335" i="13"/>
  <c r="G455" i="13"/>
  <c r="G479" i="13"/>
  <c r="L781" i="13"/>
  <c r="L905" i="13" s="1"/>
  <c r="M334" i="13"/>
  <c r="G454" i="13"/>
  <c r="L651" i="13"/>
  <c r="G574" i="13"/>
  <c r="M452" i="13"/>
  <c r="G539" i="13"/>
  <c r="M417" i="13"/>
  <c r="M421" i="13"/>
  <c r="G543" i="13"/>
  <c r="L752" i="13"/>
  <c r="L875" i="13" s="1"/>
  <c r="G713" i="13"/>
  <c r="L779" i="13"/>
  <c r="L903" i="13" s="1"/>
  <c r="G572" i="13"/>
  <c r="M450" i="13"/>
  <c r="G459" i="13"/>
  <c r="M339" i="13"/>
  <c r="L755" i="13"/>
  <c r="L878" i="13" s="1"/>
  <c r="G463" i="13"/>
  <c r="L761" i="13"/>
  <c r="M640" i="13"/>
  <c r="L788" i="13"/>
  <c r="L912" i="13" s="1"/>
  <c r="G575" i="13"/>
  <c r="G602" i="13"/>
  <c r="M480" i="13"/>
  <c r="L750" i="13"/>
  <c r="M629" i="13"/>
  <c r="L758" i="13"/>
  <c r="M637" i="13"/>
  <c r="L644" i="13"/>
  <c r="M523" i="13"/>
  <c r="M269" i="13"/>
  <c r="G389" i="13"/>
  <c r="G546" i="13"/>
  <c r="M424" i="13"/>
  <c r="G720" i="13"/>
  <c r="L759" i="13"/>
  <c r="L882" i="13" s="1"/>
  <c r="M408" i="13"/>
  <c r="G530" i="13"/>
  <c r="G651" i="13" s="1"/>
  <c r="G772" i="13" s="1"/>
  <c r="L778" i="13"/>
  <c r="L902" i="13" s="1"/>
  <c r="L753" i="13"/>
  <c r="L876" i="13" s="1"/>
  <c r="G582" i="13"/>
  <c r="M460" i="13"/>
  <c r="M465" i="13"/>
  <c r="G587" i="13"/>
  <c r="G462" i="13"/>
  <c r="G474" i="13"/>
  <c r="M354" i="13"/>
  <c r="G396" i="13"/>
  <c r="M276" i="13"/>
  <c r="M399" i="13"/>
  <c r="G521" i="13"/>
  <c r="L769" i="13"/>
  <c r="L777" i="13"/>
  <c r="G445" i="13"/>
  <c r="G388" i="13"/>
  <c r="M268" i="13"/>
  <c r="M206" i="13"/>
  <c r="M331" i="13"/>
  <c r="G451" i="13"/>
  <c r="M300" i="13"/>
  <c r="G420" i="13"/>
  <c r="M416" i="13"/>
  <c r="G538" i="13"/>
  <c r="G475" i="13"/>
  <c r="M355" i="13"/>
  <c r="G390" i="13"/>
  <c r="M270" i="13"/>
  <c r="G594" i="13"/>
  <c r="M351" i="13"/>
  <c r="G471" i="13"/>
  <c r="L763" i="13"/>
  <c r="L661" i="13"/>
  <c r="M540" i="13"/>
  <c r="L526" i="13"/>
  <c r="M404" i="13"/>
  <c r="G536" i="13"/>
  <c r="M414" i="13"/>
  <c r="M412" i="13"/>
  <c r="G534" i="13"/>
  <c r="M328" i="13"/>
  <c r="G448" i="13"/>
  <c r="L650" i="13"/>
  <c r="M347" i="13"/>
  <c r="G467" i="13"/>
  <c r="M449" i="13"/>
  <c r="G571" i="13"/>
  <c r="M285" i="13"/>
  <c r="G405" i="13"/>
  <c r="L776" i="13"/>
  <c r="L900" i="13" s="1"/>
  <c r="L773" i="13"/>
  <c r="L897" i="13" s="1"/>
  <c r="M395" i="13"/>
  <c r="G517" i="13"/>
  <c r="L764" i="13"/>
  <c r="M643" i="13"/>
  <c r="L786" i="13"/>
  <c r="L910" i="13" s="1"/>
  <c r="G591" i="13"/>
  <c r="L770" i="13"/>
  <c r="L894" i="13" s="1"/>
  <c r="G544" i="13"/>
  <c r="M422" i="13"/>
  <c r="G721" i="13"/>
  <c r="L754" i="13"/>
  <c r="L877" i="13" s="1"/>
  <c r="M415" i="13"/>
  <c r="G537" i="13"/>
  <c r="G520" i="13"/>
  <c r="M148" i="13"/>
  <c r="G186" i="13"/>
  <c r="G189" i="13" s="1"/>
  <c r="L780" i="13"/>
  <c r="L904" i="13" s="1"/>
  <c r="G476" i="13"/>
  <c r="M356" i="13"/>
  <c r="L893" i="13" l="1"/>
  <c r="M830" i="13"/>
  <c r="L892" i="13"/>
  <c r="M892" i="13" s="1"/>
  <c r="G484" i="13"/>
  <c r="M484" i="13" s="1"/>
  <c r="M851" i="13"/>
  <c r="M764" i="13"/>
  <c r="L887" i="13"/>
  <c r="M750" i="13"/>
  <c r="M758" i="13"/>
  <c r="M761" i="13"/>
  <c r="L884" i="13"/>
  <c r="M533" i="13"/>
  <c r="G15" i="15"/>
  <c r="G18" i="15" s="1"/>
  <c r="H15" i="15" s="1"/>
  <c r="H18" i="15" s="1"/>
  <c r="I15" i="15" s="1"/>
  <c r="I18" i="15" s="1"/>
  <c r="J15" i="15" s="1"/>
  <c r="J18" i="15" s="1"/>
  <c r="K15" i="15" s="1"/>
  <c r="K18" i="15" s="1"/>
  <c r="L15" i="15" s="1"/>
  <c r="L18" i="15" s="1"/>
  <c r="M15" i="15" s="1"/>
  <c r="M604" i="13"/>
  <c r="L653" i="13"/>
  <c r="M653" i="13" s="1"/>
  <c r="M411" i="13"/>
  <c r="M410" i="13"/>
  <c r="M469" i="13"/>
  <c r="M349" i="13"/>
  <c r="M393" i="13"/>
  <c r="M515" i="13"/>
  <c r="G483" i="13"/>
  <c r="G605" i="13" s="1"/>
  <c r="G468" i="13"/>
  <c r="M473" i="13"/>
  <c r="L592" i="13"/>
  <c r="M470" i="13"/>
  <c r="M224" i="13"/>
  <c r="L343" i="13"/>
  <c r="L600" i="13"/>
  <c r="M478" i="13"/>
  <c r="L472" i="13"/>
  <c r="M352" i="13"/>
  <c r="G447" i="13"/>
  <c r="M447" i="13" s="1"/>
  <c r="M223" i="13"/>
  <c r="L342" i="13"/>
  <c r="M240" i="13"/>
  <c r="L359" i="13"/>
  <c r="L599" i="13"/>
  <c r="M477" i="13"/>
  <c r="M219" i="13"/>
  <c r="L338" i="13"/>
  <c r="M214" i="13"/>
  <c r="L333" i="13"/>
  <c r="M336" i="13"/>
  <c r="M456" i="13"/>
  <c r="G457" i="13"/>
  <c r="M337" i="13"/>
  <c r="L525" i="13"/>
  <c r="M403" i="13"/>
  <c r="M126" i="13"/>
  <c r="M129" i="13" s="1"/>
  <c r="L207" i="13"/>
  <c r="M282" i="13"/>
  <c r="L402" i="13"/>
  <c r="M299" i="13"/>
  <c r="L419" i="13"/>
  <c r="L398" i="13"/>
  <c r="M278" i="13"/>
  <c r="M405" i="13"/>
  <c r="G527" i="13"/>
  <c r="M595" i="13"/>
  <c r="G716" i="13"/>
  <c r="L647" i="13"/>
  <c r="M526" i="13"/>
  <c r="G597" i="13"/>
  <c r="M475" i="13"/>
  <c r="G518" i="13"/>
  <c r="M396" i="13"/>
  <c r="G703" i="13"/>
  <c r="M582" i="13"/>
  <c r="G844" i="13"/>
  <c r="G906" i="13" s="1"/>
  <c r="M389" i="13"/>
  <c r="G511" i="13"/>
  <c r="G585" i="13"/>
  <c r="G693" i="13"/>
  <c r="M572" i="13"/>
  <c r="G837" i="13"/>
  <c r="G899" i="13" s="1"/>
  <c r="G695" i="13"/>
  <c r="M574" i="13"/>
  <c r="G385" i="13"/>
  <c r="L688" i="13"/>
  <c r="M724" i="13"/>
  <c r="M725" i="13"/>
  <c r="M186" i="13"/>
  <c r="G707" i="13"/>
  <c r="M586" i="13"/>
  <c r="G326" i="13"/>
  <c r="M583" i="13"/>
  <c r="G704" i="13"/>
  <c r="G598" i="13"/>
  <c r="M476" i="13"/>
  <c r="G267" i="13"/>
  <c r="G658" i="13"/>
  <c r="M537" i="13"/>
  <c r="M591" i="13"/>
  <c r="G712" i="13"/>
  <c r="M529" i="13"/>
  <c r="G570" i="13"/>
  <c r="M448" i="13"/>
  <c r="G593" i="13"/>
  <c r="M471" i="13"/>
  <c r="G659" i="13"/>
  <c r="M538" i="13"/>
  <c r="G573" i="13"/>
  <c r="M451" i="13"/>
  <c r="G642" i="13"/>
  <c r="M521" i="13"/>
  <c r="G708" i="13"/>
  <c r="M587" i="13"/>
  <c r="G723" i="13"/>
  <c r="M602" i="13"/>
  <c r="M530" i="13"/>
  <c r="G577" i="13"/>
  <c r="M455" i="13"/>
  <c r="G635" i="13"/>
  <c r="M514" i="13"/>
  <c r="L265" i="13"/>
  <c r="G666" i="13"/>
  <c r="M545" i="13"/>
  <c r="M709" i="13"/>
  <c r="G665" i="13"/>
  <c r="M544" i="13"/>
  <c r="G692" i="13"/>
  <c r="M571" i="13"/>
  <c r="M650" i="13"/>
  <c r="L771" i="13"/>
  <c r="G657" i="13"/>
  <c r="M536" i="13"/>
  <c r="M661" i="13"/>
  <c r="L782" i="13"/>
  <c r="G512" i="13"/>
  <c r="M390" i="13"/>
  <c r="M388" i="13"/>
  <c r="G510" i="13"/>
  <c r="G596" i="13"/>
  <c r="M474" i="13"/>
  <c r="G696" i="13"/>
  <c r="G581" i="13"/>
  <c r="M459" i="13"/>
  <c r="G660" i="13"/>
  <c r="M539" i="13"/>
  <c r="L772" i="13"/>
  <c r="M651" i="13"/>
  <c r="G656" i="13"/>
  <c r="M535" i="13"/>
  <c r="G652" i="13"/>
  <c r="M531" i="13"/>
  <c r="G634" i="13"/>
  <c r="M513" i="13"/>
  <c r="G699" i="13"/>
  <c r="M578" i="13"/>
  <c r="G641" i="13"/>
  <c r="G845" i="13"/>
  <c r="G907" i="13" s="1"/>
  <c r="G638" i="13"/>
  <c r="M517" i="13"/>
  <c r="M467" i="13"/>
  <c r="G589" i="13"/>
  <c r="G655" i="13"/>
  <c r="M534" i="13"/>
  <c r="G715" i="13"/>
  <c r="G542" i="13"/>
  <c r="M420" i="13"/>
  <c r="M445" i="13"/>
  <c r="G584" i="13"/>
  <c r="L757" i="13"/>
  <c r="M636" i="13"/>
  <c r="G667" i="13"/>
  <c r="M546" i="13"/>
  <c r="L765" i="13"/>
  <c r="M644" i="13"/>
  <c r="M654" i="13"/>
  <c r="L775" i="13"/>
  <c r="G664" i="13"/>
  <c r="M543" i="13"/>
  <c r="M454" i="13"/>
  <c r="G576" i="13"/>
  <c r="G601" i="13"/>
  <c r="G580" i="13"/>
  <c r="G649" i="13"/>
  <c r="M528" i="13"/>
  <c r="G848" i="13" l="1"/>
  <c r="M765" i="13"/>
  <c r="L888" i="13"/>
  <c r="M757" i="13"/>
  <c r="L880" i="13"/>
  <c r="M772" i="13"/>
  <c r="L896" i="13"/>
  <c r="M782" i="13"/>
  <c r="M771" i="13"/>
  <c r="L895" i="13"/>
  <c r="M775" i="13"/>
  <c r="G833" i="13"/>
  <c r="G895" i="13" s="1"/>
  <c r="G849" i="13"/>
  <c r="M483" i="13"/>
  <c r="G569" i="13"/>
  <c r="M569" i="13" s="1"/>
  <c r="L774" i="13"/>
  <c r="G590" i="13"/>
  <c r="M468" i="13"/>
  <c r="L713" i="13"/>
  <c r="M592" i="13"/>
  <c r="L463" i="13"/>
  <c r="M343" i="13"/>
  <c r="L326" i="13"/>
  <c r="L453" i="13"/>
  <c r="M333" i="13"/>
  <c r="L462" i="13"/>
  <c r="M342" i="13"/>
  <c r="L594" i="13"/>
  <c r="M472" i="13"/>
  <c r="L720" i="13"/>
  <c r="M599" i="13"/>
  <c r="L458" i="13"/>
  <c r="M338" i="13"/>
  <c r="L479" i="13"/>
  <c r="M359" i="13"/>
  <c r="L721" i="13"/>
  <c r="M600" i="13"/>
  <c r="M457" i="13"/>
  <c r="G579" i="13"/>
  <c r="L520" i="13"/>
  <c r="M398" i="13"/>
  <c r="M207" i="13"/>
  <c r="M246" i="13" s="1"/>
  <c r="M249" i="13" s="1"/>
  <c r="L246" i="13"/>
  <c r="L249" i="13" s="1"/>
  <c r="L541" i="13"/>
  <c r="M419" i="13"/>
  <c r="L524" i="13"/>
  <c r="M402" i="13"/>
  <c r="M525" i="13"/>
  <c r="L646" i="13"/>
  <c r="G770" i="13"/>
  <c r="M649" i="13"/>
  <c r="G697" i="13"/>
  <c r="M576" i="13"/>
  <c r="G567" i="13"/>
  <c r="G663" i="13"/>
  <c r="M542" i="13"/>
  <c r="G762" i="13"/>
  <c r="G777" i="13"/>
  <c r="M656" i="13"/>
  <c r="G633" i="13"/>
  <c r="M512" i="13"/>
  <c r="G778" i="13"/>
  <c r="M657" i="13"/>
  <c r="M692" i="13"/>
  <c r="G786" i="13"/>
  <c r="M665" i="13"/>
  <c r="G698" i="13"/>
  <c r="M577" i="13"/>
  <c r="G763" i="13"/>
  <c r="M642" i="13"/>
  <c r="G780" i="13"/>
  <c r="M659" i="13"/>
  <c r="G691" i="13"/>
  <c r="M570" i="13"/>
  <c r="M712" i="13"/>
  <c r="M704" i="13"/>
  <c r="G632" i="13"/>
  <c r="M511" i="13"/>
  <c r="L768" i="13"/>
  <c r="M647" i="13"/>
  <c r="G776" i="13"/>
  <c r="M655" i="13"/>
  <c r="G755" i="13"/>
  <c r="M634" i="13"/>
  <c r="G819" i="13"/>
  <c r="G881" i="13" s="1"/>
  <c r="G631" i="13"/>
  <c r="M510" i="13"/>
  <c r="G787" i="13"/>
  <c r="M666" i="13"/>
  <c r="G756" i="13"/>
  <c r="M635" i="13"/>
  <c r="M267" i="13"/>
  <c r="G305" i="13"/>
  <c r="G308" i="13" s="1"/>
  <c r="M707" i="13"/>
  <c r="M695" i="13"/>
  <c r="M693" i="13"/>
  <c r="M703" i="13"/>
  <c r="M716" i="13"/>
  <c r="G648" i="13"/>
  <c r="M527" i="13"/>
  <c r="G788" i="13"/>
  <c r="M667" i="13"/>
  <c r="G839" i="13"/>
  <c r="G710" i="13"/>
  <c r="M589" i="13"/>
  <c r="G759" i="13"/>
  <c r="M638" i="13"/>
  <c r="G773" i="13"/>
  <c r="M652" i="13"/>
  <c r="L305" i="13"/>
  <c r="M265" i="13"/>
  <c r="M723" i="13"/>
  <c r="M708" i="13"/>
  <c r="M573" i="13"/>
  <c r="G694" i="13"/>
  <c r="M593" i="13"/>
  <c r="G714" i="13"/>
  <c r="M189" i="13"/>
  <c r="G718" i="13"/>
  <c r="M597" i="13"/>
  <c r="G701" i="13"/>
  <c r="G722" i="13"/>
  <c r="G785" i="13"/>
  <c r="M664" i="13"/>
  <c r="G705" i="13"/>
  <c r="M699" i="13"/>
  <c r="G781" i="13"/>
  <c r="M660" i="13"/>
  <c r="G702" i="13"/>
  <c r="M581" i="13"/>
  <c r="G717" i="13"/>
  <c r="M596" i="13"/>
  <c r="G726" i="13"/>
  <c r="M605" i="13"/>
  <c r="G779" i="13"/>
  <c r="M658" i="13"/>
  <c r="G719" i="13"/>
  <c r="M598" i="13"/>
  <c r="G365" i="13"/>
  <c r="G368" i="13" s="1"/>
  <c r="G706" i="13"/>
  <c r="G639" i="13"/>
  <c r="M518" i="13"/>
  <c r="M848" i="13" l="1"/>
  <c r="G910" i="13"/>
  <c r="M910" i="13" s="1"/>
  <c r="M849" i="13"/>
  <c r="G911" i="13"/>
  <c r="M911" i="13" s="1"/>
  <c r="M833" i="13"/>
  <c r="M895" i="13"/>
  <c r="M759" i="13"/>
  <c r="M776" i="13"/>
  <c r="M780" i="13"/>
  <c r="G815" i="13"/>
  <c r="G847" i="13"/>
  <c r="M788" i="13"/>
  <c r="G840" i="13"/>
  <c r="M787" i="13"/>
  <c r="M774" i="13"/>
  <c r="L898" i="13"/>
  <c r="M779" i="13"/>
  <c r="M781" i="13"/>
  <c r="M773" i="13"/>
  <c r="M755" i="13"/>
  <c r="M768" i="13"/>
  <c r="G827" i="13"/>
  <c r="G889" i="13" s="1"/>
  <c r="M763" i="13"/>
  <c r="M786" i="13"/>
  <c r="M778" i="13"/>
  <c r="M777" i="13"/>
  <c r="G901" i="13"/>
  <c r="M770" i="13"/>
  <c r="M785" i="13"/>
  <c r="G832" i="13"/>
  <c r="G894" i="13" s="1"/>
  <c r="M894" i="13" s="1"/>
  <c r="G818" i="13"/>
  <c r="M756" i="13"/>
  <c r="G831" i="13"/>
  <c r="G826" i="13"/>
  <c r="G822" i="13"/>
  <c r="G836" i="13"/>
  <c r="G816" i="13"/>
  <c r="M590" i="13"/>
  <c r="G711" i="13"/>
  <c r="L837" i="13"/>
  <c r="M713" i="13"/>
  <c r="L585" i="13"/>
  <c r="M463" i="13"/>
  <c r="L601" i="13"/>
  <c r="M479" i="13"/>
  <c r="L844" i="13"/>
  <c r="M720" i="13"/>
  <c r="L584" i="13"/>
  <c r="M462" i="13"/>
  <c r="L365" i="13"/>
  <c r="L368" i="13" s="1"/>
  <c r="M326" i="13"/>
  <c r="M365" i="13" s="1"/>
  <c r="M368" i="13" s="1"/>
  <c r="L845" i="13"/>
  <c r="M721" i="13"/>
  <c r="L580" i="13"/>
  <c r="M458" i="13"/>
  <c r="L715" i="13"/>
  <c r="M594" i="13"/>
  <c r="L575" i="13"/>
  <c r="M453" i="13"/>
  <c r="M579" i="13"/>
  <c r="G700" i="13"/>
  <c r="M524" i="13"/>
  <c r="L645" i="13"/>
  <c r="L767" i="13"/>
  <c r="M646" i="13"/>
  <c r="M541" i="13"/>
  <c r="L662" i="13"/>
  <c r="L641" i="13"/>
  <c r="M520" i="13"/>
  <c r="G760" i="13"/>
  <c r="M639" i="13"/>
  <c r="M718" i="13"/>
  <c r="L308" i="13"/>
  <c r="G829" i="13"/>
  <c r="G891" i="13" s="1"/>
  <c r="M698" i="13"/>
  <c r="G446" i="13"/>
  <c r="G846" i="13"/>
  <c r="M694" i="13"/>
  <c r="M305" i="13"/>
  <c r="L811" i="13"/>
  <c r="L873" i="13" s="1"/>
  <c r="G752" i="13"/>
  <c r="M631" i="13"/>
  <c r="M691" i="13"/>
  <c r="G784" i="13"/>
  <c r="M663" i="13"/>
  <c r="M697" i="13"/>
  <c r="M717" i="13"/>
  <c r="G828" i="13"/>
  <c r="G890" i="13" s="1"/>
  <c r="M191" i="13"/>
  <c r="M710" i="13"/>
  <c r="G688" i="13"/>
  <c r="M567" i="13"/>
  <c r="M714" i="13"/>
  <c r="G387" i="13"/>
  <c r="G753" i="13"/>
  <c r="M632" i="13"/>
  <c r="G754" i="13"/>
  <c r="M633" i="13"/>
  <c r="M719" i="13"/>
  <c r="M726" i="13"/>
  <c r="M702" i="13"/>
  <c r="G824" i="13"/>
  <c r="G886" i="13" s="1"/>
  <c r="G507" i="13"/>
  <c r="L385" i="13"/>
  <c r="G769" i="13"/>
  <c r="M648" i="13"/>
  <c r="M832" i="13" l="1"/>
  <c r="M827" i="13"/>
  <c r="M840" i="13"/>
  <c r="G902" i="13"/>
  <c r="M902" i="13" s="1"/>
  <c r="M815" i="13"/>
  <c r="M845" i="13"/>
  <c r="M818" i="13"/>
  <c r="G880" i="13"/>
  <c r="M880" i="13" s="1"/>
  <c r="M844" i="13"/>
  <c r="L906" i="13"/>
  <c r="M906" i="13" s="1"/>
  <c r="M847" i="13"/>
  <c r="G909" i="13"/>
  <c r="M909" i="13" s="1"/>
  <c r="M816" i="13"/>
  <c r="G878" i="13"/>
  <c r="M878" i="13" s="1"/>
  <c r="M837" i="13"/>
  <c r="L899" i="13"/>
  <c r="M899" i="13" s="1"/>
  <c r="M836" i="13"/>
  <c r="G898" i="13"/>
  <c r="M898" i="13" s="1"/>
  <c r="M831" i="13"/>
  <c r="G893" i="13"/>
  <c r="M893" i="13" s="1"/>
  <c r="M826" i="13"/>
  <c r="G888" i="13"/>
  <c r="M888" i="13" s="1"/>
  <c r="M822" i="13"/>
  <c r="G884" i="13"/>
  <c r="M884" i="13" s="1"/>
  <c r="M769" i="13"/>
  <c r="G850" i="13"/>
  <c r="M754" i="13"/>
  <c r="G877" i="13"/>
  <c r="M877" i="13" s="1"/>
  <c r="M760" i="13"/>
  <c r="G843" i="13"/>
  <c r="M753" i="13"/>
  <c r="G834" i="13"/>
  <c r="G841" i="13"/>
  <c r="M784" i="13"/>
  <c r="G908" i="13"/>
  <c r="M752" i="13"/>
  <c r="G814" i="13"/>
  <c r="G842" i="13"/>
  <c r="M767" i="13"/>
  <c r="G825" i="13"/>
  <c r="G838" i="13"/>
  <c r="G817" i="13"/>
  <c r="G821" i="13"/>
  <c r="G690" i="13"/>
  <c r="G820" i="13"/>
  <c r="M711" i="13"/>
  <c r="L839" i="13"/>
  <c r="M715" i="13"/>
  <c r="L446" i="13"/>
  <c r="M446" i="13" s="1"/>
  <c r="M485" i="13" s="1"/>
  <c r="M488" i="13" s="1"/>
  <c r="L706" i="13"/>
  <c r="M585" i="13"/>
  <c r="L696" i="13"/>
  <c r="M575" i="13"/>
  <c r="L701" i="13"/>
  <c r="M580" i="13"/>
  <c r="L705" i="13"/>
  <c r="M584" i="13"/>
  <c r="L722" i="13"/>
  <c r="M601" i="13"/>
  <c r="M700" i="13"/>
  <c r="L783" i="13"/>
  <c r="M662" i="13"/>
  <c r="M645" i="13"/>
  <c r="L766" i="13"/>
  <c r="L762" i="13"/>
  <c r="M641" i="13"/>
  <c r="L425" i="13"/>
  <c r="L428" i="13" s="1"/>
  <c r="M385" i="13"/>
  <c r="G428" i="13"/>
  <c r="G425" i="13"/>
  <c r="G485" i="13"/>
  <c r="G488" i="13" s="1"/>
  <c r="M387" i="13"/>
  <c r="M308" i="13"/>
  <c r="M814" i="13" l="1"/>
  <c r="G876" i="13"/>
  <c r="M876" i="13" s="1"/>
  <c r="M841" i="13"/>
  <c r="G903" i="13"/>
  <c r="M903" i="13" s="1"/>
  <c r="M843" i="13"/>
  <c r="G905" i="13"/>
  <c r="M905" i="13" s="1"/>
  <c r="M850" i="13"/>
  <c r="G912" i="13"/>
  <c r="M912" i="13" s="1"/>
  <c r="M842" i="13"/>
  <c r="G904" i="13"/>
  <c r="M904" i="13" s="1"/>
  <c r="M834" i="13"/>
  <c r="G896" i="13"/>
  <c r="M896" i="13" s="1"/>
  <c r="M839" i="13"/>
  <c r="L901" i="13"/>
  <c r="M901" i="13" s="1"/>
  <c r="M838" i="13"/>
  <c r="G900" i="13"/>
  <c r="M900" i="13" s="1"/>
  <c r="M825" i="13"/>
  <c r="G887" i="13"/>
  <c r="M887" i="13" s="1"/>
  <c r="M821" i="13"/>
  <c r="G883" i="13"/>
  <c r="M883" i="13" s="1"/>
  <c r="M820" i="13"/>
  <c r="G882" i="13"/>
  <c r="M882" i="13" s="1"/>
  <c r="M817" i="13"/>
  <c r="G879" i="13"/>
  <c r="M879" i="13" s="1"/>
  <c r="M762" i="13"/>
  <c r="M783" i="13"/>
  <c r="L907" i="13"/>
  <c r="M907" i="13" s="1"/>
  <c r="M766" i="13"/>
  <c r="L889" i="13"/>
  <c r="M889" i="13" s="1"/>
  <c r="G835" i="13"/>
  <c r="M690" i="13"/>
  <c r="G823" i="13"/>
  <c r="G813" i="13"/>
  <c r="L829" i="13"/>
  <c r="M706" i="13"/>
  <c r="L846" i="13"/>
  <c r="M722" i="13"/>
  <c r="L824" i="13"/>
  <c r="M701" i="13"/>
  <c r="L485" i="13"/>
  <c r="L488" i="13" s="1"/>
  <c r="L828" i="13"/>
  <c r="M705" i="13"/>
  <c r="L819" i="13"/>
  <c r="M696" i="13"/>
  <c r="G628" i="13"/>
  <c r="M688" i="13"/>
  <c r="G811" i="13"/>
  <c r="G873" i="13" s="1"/>
  <c r="M873" i="13" s="1"/>
  <c r="M425" i="13"/>
  <c r="M428" i="13" s="1"/>
  <c r="G509" i="13"/>
  <c r="G568" i="13"/>
  <c r="L507" i="13"/>
  <c r="M835" i="13" l="1"/>
  <c r="G897" i="13"/>
  <c r="M897" i="13" s="1"/>
  <c r="M819" i="13"/>
  <c r="L881" i="13"/>
  <c r="M881" i="13" s="1"/>
  <c r="M846" i="13"/>
  <c r="L908" i="13"/>
  <c r="M908" i="13" s="1"/>
  <c r="M828" i="13"/>
  <c r="O828" i="13" s="1"/>
  <c r="L890" i="13"/>
  <c r="M890" i="13" s="1"/>
  <c r="M824" i="13"/>
  <c r="L886" i="13"/>
  <c r="M886" i="13" s="1"/>
  <c r="M829" i="13"/>
  <c r="L891" i="13"/>
  <c r="M891" i="13" s="1"/>
  <c r="M823" i="13"/>
  <c r="O823" i="13" s="1"/>
  <c r="G885" i="13"/>
  <c r="M813" i="13"/>
  <c r="G875" i="13"/>
  <c r="M875" i="13" s="1"/>
  <c r="L885" i="13"/>
  <c r="L568" i="13"/>
  <c r="G689" i="13"/>
  <c r="G728" i="13" s="1"/>
  <c r="G607" i="13"/>
  <c r="G610" i="13" s="1"/>
  <c r="M507" i="13"/>
  <c r="L547" i="13"/>
  <c r="L550" i="13" s="1"/>
  <c r="M509" i="13"/>
  <c r="G547" i="13"/>
  <c r="G550" i="13" s="1"/>
  <c r="M885" i="13" l="1"/>
  <c r="L607" i="13"/>
  <c r="L610" i="13" s="1"/>
  <c r="M568" i="13"/>
  <c r="M607" i="13" s="1"/>
  <c r="M610" i="13" s="1"/>
  <c r="L628" i="13"/>
  <c r="G749" i="13"/>
  <c r="M811" i="13"/>
  <c r="G630" i="13"/>
  <c r="M547" i="13"/>
  <c r="M550" i="13" s="1"/>
  <c r="L689" i="13" l="1"/>
  <c r="M689" i="13" s="1"/>
  <c r="M630" i="13"/>
  <c r="G668" i="13"/>
  <c r="G671" i="13" s="1"/>
  <c r="G812" i="13"/>
  <c r="G731" i="13"/>
  <c r="L668" i="13"/>
  <c r="L671" i="13" s="1"/>
  <c r="M628" i="13"/>
  <c r="L728" i="13" l="1"/>
  <c r="L731" i="13" s="1"/>
  <c r="M668" i="13"/>
  <c r="M671" i="13" s="1"/>
  <c r="L749" i="13"/>
  <c r="L792" i="13"/>
  <c r="M728" i="13"/>
  <c r="M731" i="13" s="1"/>
  <c r="G751" i="13"/>
  <c r="G874" i="13" l="1"/>
  <c r="L812" i="13"/>
  <c r="L789" i="13"/>
  <c r="M749" i="13"/>
  <c r="M751" i="13"/>
  <c r="G789" i="13"/>
  <c r="G852" i="13"/>
  <c r="G855" i="13" s="1"/>
  <c r="L852" i="13" l="1"/>
  <c r="L855" i="13" s="1"/>
  <c r="M18" i="15" s="1"/>
  <c r="L874" i="13"/>
  <c r="M874" i="13" s="1"/>
  <c r="L913" i="13"/>
  <c r="G792" i="13"/>
  <c r="M812" i="13"/>
  <c r="M852" i="13" s="1"/>
  <c r="M855" i="13" s="1"/>
  <c r="M789" i="13"/>
  <c r="M792" i="13" s="1"/>
  <c r="L914" i="13" l="1"/>
  <c r="L917" i="13" s="1"/>
  <c r="G913" i="13"/>
  <c r="M913" i="13" l="1"/>
  <c r="M914" i="13" s="1"/>
  <c r="M917" i="13" s="1"/>
  <c r="G914" i="13"/>
  <c r="G917" i="13" s="1"/>
  <c r="G640" i="1" l="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261" i="1"/>
  <c r="L27" i="1" l="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G87" i="1"/>
  <c r="G89" i="1"/>
  <c r="G90" i="1"/>
  <c r="G91" i="1"/>
  <c r="G92" i="1"/>
  <c r="G93"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240" i="1" s="1"/>
  <c r="G698" i="1" l="1"/>
  <c r="G754" i="1" l="1"/>
  <c r="G645" i="1"/>
  <c r="G644" i="1"/>
  <c r="K23" i="15" l="1"/>
  <c r="K22" i="15" l="1"/>
  <c r="G357" i="1"/>
  <c r="G358" i="1"/>
  <c r="G355" i="1" l="1"/>
  <c r="G471" i="1" l="1"/>
  <c r="G99" i="1"/>
  <c r="G98" i="1"/>
  <c r="G97" i="1"/>
  <c r="G96" i="1"/>
  <c r="G95" i="1"/>
  <c r="G94" i="1"/>
  <c r="G88" i="1"/>
  <c r="G589" i="1" l="1"/>
  <c r="G588" i="1"/>
  <c r="J22" i="15" l="1"/>
  <c r="G534" i="1" l="1"/>
  <c r="G533" i="1"/>
  <c r="G474" i="1"/>
  <c r="M474" i="1" s="1"/>
  <c r="G473" i="1"/>
  <c r="M473" i="1" s="1"/>
  <c r="I23" i="15" l="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376" i="1"/>
  <c r="G418" i="1"/>
  <c r="G417" i="1"/>
  <c r="G531" i="1" s="1"/>
  <c r="H303" i="1"/>
  <c r="H302" i="1"/>
  <c r="G243" i="1"/>
  <c r="G242" i="1"/>
  <c r="G301" i="1"/>
  <c r="L301" i="1"/>
  <c r="L304" i="1" s="1"/>
  <c r="L184" i="1"/>
  <c r="L182" i="1"/>
  <c r="L180" i="1"/>
  <c r="L178" i="1"/>
  <c r="L176" i="1"/>
  <c r="L174" i="1"/>
  <c r="L172" i="1"/>
  <c r="L170" i="1"/>
  <c r="L168" i="1"/>
  <c r="L166" i="1"/>
  <c r="L164" i="1"/>
  <c r="L162" i="1"/>
  <c r="L160" i="1"/>
  <c r="L158" i="1"/>
  <c r="L156" i="1"/>
  <c r="L154" i="1"/>
  <c r="L152" i="1"/>
  <c r="L150" i="1"/>
  <c r="L148"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L87" i="1"/>
  <c r="L86" i="1"/>
  <c r="L201" i="1" s="1"/>
  <c r="L316" i="1" s="1"/>
  <c r="L531" i="1" l="1"/>
  <c r="L530" i="1"/>
  <c r="I22" i="15"/>
  <c r="H23" i="15"/>
  <c r="H22" i="15"/>
  <c r="F23" i="15"/>
  <c r="F22" i="15"/>
  <c r="H283" i="1"/>
  <c r="Q283" i="1"/>
  <c r="Q269" i="1"/>
  <c r="H269" i="1"/>
  <c r="Q277" i="1"/>
  <c r="H277" i="1"/>
  <c r="Q285" i="1"/>
  <c r="H285" i="1"/>
  <c r="Q293" i="1"/>
  <c r="H293" i="1"/>
  <c r="H267" i="1"/>
  <c r="Q267" i="1"/>
  <c r="H291" i="1"/>
  <c r="Q291" i="1"/>
  <c r="H263" i="1"/>
  <c r="Q263" i="1"/>
  <c r="H271" i="1"/>
  <c r="Q271" i="1"/>
  <c r="H279" i="1"/>
  <c r="Q279" i="1"/>
  <c r="H287" i="1"/>
  <c r="Q287" i="1"/>
  <c r="H295" i="1"/>
  <c r="Q295" i="1"/>
  <c r="H275" i="1"/>
  <c r="Q275" i="1"/>
  <c r="H299" i="1"/>
  <c r="Q299" i="1"/>
  <c r="Q265" i="1"/>
  <c r="H265" i="1"/>
  <c r="Q273" i="1"/>
  <c r="H273" i="1"/>
  <c r="Q281" i="1"/>
  <c r="H281" i="1"/>
  <c r="Q289" i="1"/>
  <c r="H289" i="1"/>
  <c r="Q297" i="1"/>
  <c r="H297" i="1"/>
  <c r="E21" i="15"/>
  <c r="E23" i="15"/>
  <c r="G304" i="1"/>
  <c r="G22" i="15"/>
  <c r="G23" i="15"/>
  <c r="L522" i="1"/>
  <c r="L506" i="1"/>
  <c r="L529" i="1"/>
  <c r="L521" i="1"/>
  <c r="L513" i="1"/>
  <c r="L505" i="1"/>
  <c r="L497" i="1"/>
  <c r="L514" i="1"/>
  <c r="L498" i="1"/>
  <c r="L528" i="1"/>
  <c r="L520" i="1"/>
  <c r="L512" i="1"/>
  <c r="L504" i="1"/>
  <c r="L496" i="1"/>
  <c r="L527" i="1"/>
  <c r="L511" i="1"/>
  <c r="L503" i="1"/>
  <c r="L495" i="1"/>
  <c r="L526" i="1"/>
  <c r="L518" i="1"/>
  <c r="L510" i="1"/>
  <c r="L502" i="1"/>
  <c r="L494" i="1"/>
  <c r="L519" i="1"/>
  <c r="L525" i="1"/>
  <c r="L517" i="1"/>
  <c r="L509" i="1"/>
  <c r="L501" i="1"/>
  <c r="L493" i="1"/>
  <c r="L416" i="1"/>
  <c r="L419" i="1" s="1"/>
  <c r="L524" i="1"/>
  <c r="L516" i="1"/>
  <c r="L508" i="1"/>
  <c r="L500" i="1"/>
  <c r="L523" i="1"/>
  <c r="L515" i="1"/>
  <c r="L507" i="1"/>
  <c r="L499" i="1"/>
  <c r="L119" i="1"/>
  <c r="L234" i="1" s="1"/>
  <c r="L349" i="1" s="1"/>
  <c r="L94" i="1"/>
  <c r="L209" i="1" s="1"/>
  <c r="L324" i="1" s="1"/>
  <c r="L102" i="1"/>
  <c r="M102" i="1" s="1"/>
  <c r="L110" i="1"/>
  <c r="L225" i="1" s="1"/>
  <c r="L340" i="1" s="1"/>
  <c r="L118" i="1"/>
  <c r="L233" i="1" s="1"/>
  <c r="L348" i="1" s="1"/>
  <c r="P268" i="1"/>
  <c r="P276" i="1"/>
  <c r="P284" i="1"/>
  <c r="P292" i="1"/>
  <c r="P300" i="1"/>
  <c r="L111" i="1"/>
  <c r="L226" i="1" s="1"/>
  <c r="L341" i="1" s="1"/>
  <c r="L88" i="1"/>
  <c r="L203" i="1" s="1"/>
  <c r="L318" i="1" s="1"/>
  <c r="L96" i="1"/>
  <c r="L211" i="1" s="1"/>
  <c r="L326" i="1" s="1"/>
  <c r="L104" i="1"/>
  <c r="L219" i="1" s="1"/>
  <c r="L334" i="1" s="1"/>
  <c r="L112" i="1"/>
  <c r="L227" i="1" s="1"/>
  <c r="L342" i="1" s="1"/>
  <c r="L120" i="1"/>
  <c r="L235" i="1" s="1"/>
  <c r="L350" i="1" s="1"/>
  <c r="P262" i="1"/>
  <c r="P270" i="1"/>
  <c r="P278" i="1"/>
  <c r="P286" i="1"/>
  <c r="P294" i="1"/>
  <c r="L103" i="1"/>
  <c r="M103" i="1" s="1"/>
  <c r="M26" i="1"/>
  <c r="G66" i="1"/>
  <c r="G69" i="1" s="1"/>
  <c r="L89" i="1"/>
  <c r="L97" i="1"/>
  <c r="M97" i="1" s="1"/>
  <c r="L105" i="1"/>
  <c r="L220" i="1" s="1"/>
  <c r="L335" i="1" s="1"/>
  <c r="L113" i="1"/>
  <c r="L228" i="1" s="1"/>
  <c r="L343" i="1" s="1"/>
  <c r="L121" i="1"/>
  <c r="L236" i="1" s="1"/>
  <c r="L351" i="1" s="1"/>
  <c r="L90" i="1"/>
  <c r="L205" i="1" s="1"/>
  <c r="L320" i="1" s="1"/>
  <c r="L98" i="1"/>
  <c r="M98" i="1" s="1"/>
  <c r="L106" i="1"/>
  <c r="L221" i="1" s="1"/>
  <c r="L336" i="1" s="1"/>
  <c r="L114" i="1"/>
  <c r="L229" i="1" s="1"/>
  <c r="L344" i="1" s="1"/>
  <c r="L122" i="1"/>
  <c r="L237" i="1" s="1"/>
  <c r="L352" i="1" s="1"/>
  <c r="P264" i="1"/>
  <c r="P272" i="1"/>
  <c r="P280" i="1"/>
  <c r="P288" i="1"/>
  <c r="P296" i="1"/>
  <c r="L95" i="1"/>
  <c r="M95" i="1" s="1"/>
  <c r="L91" i="1"/>
  <c r="L206" i="1" s="1"/>
  <c r="L321" i="1" s="1"/>
  <c r="L99" i="1"/>
  <c r="M99" i="1" s="1"/>
  <c r="L107" i="1"/>
  <c r="M107" i="1" s="1"/>
  <c r="L115" i="1"/>
  <c r="L230" i="1" s="1"/>
  <c r="L123" i="1"/>
  <c r="L238" i="1" s="1"/>
  <c r="L353" i="1" s="1"/>
  <c r="L100" i="1"/>
  <c r="L215" i="1" s="1"/>
  <c r="L330" i="1" s="1"/>
  <c r="L108" i="1"/>
  <c r="L223" i="1" s="1"/>
  <c r="L116" i="1"/>
  <c r="L231" i="1" s="1"/>
  <c r="L124" i="1"/>
  <c r="L239" i="1" s="1"/>
  <c r="L354" i="1" s="1"/>
  <c r="P266" i="1"/>
  <c r="P290" i="1"/>
  <c r="P298" i="1"/>
  <c r="L92" i="1"/>
  <c r="L207" i="1" s="1"/>
  <c r="L322" i="1" s="1"/>
  <c r="L93" i="1"/>
  <c r="L208" i="1" s="1"/>
  <c r="L323" i="1" s="1"/>
  <c r="L101" i="1"/>
  <c r="L216" i="1" s="1"/>
  <c r="L331" i="1" s="1"/>
  <c r="L109" i="1"/>
  <c r="L224" i="1" s="1"/>
  <c r="L339" i="1" s="1"/>
  <c r="L117" i="1"/>
  <c r="L232" i="1" s="1"/>
  <c r="L347" i="1" s="1"/>
  <c r="L125" i="1"/>
  <c r="L240" i="1" s="1"/>
  <c r="L355" i="1" s="1"/>
  <c r="G216" i="1"/>
  <c r="G232" i="1"/>
  <c r="G205" i="1"/>
  <c r="G217" i="1"/>
  <c r="G221" i="1"/>
  <c r="G225" i="1"/>
  <c r="G229" i="1"/>
  <c r="G233" i="1"/>
  <c r="G237" i="1"/>
  <c r="G202" i="1"/>
  <c r="G206" i="1"/>
  <c r="G218" i="1"/>
  <c r="G222" i="1"/>
  <c r="G226" i="1"/>
  <c r="G230" i="1"/>
  <c r="G234" i="1"/>
  <c r="G238" i="1"/>
  <c r="G214" i="1"/>
  <c r="G213" i="1"/>
  <c r="G210" i="1"/>
  <c r="M51" i="1"/>
  <c r="M47" i="1"/>
  <c r="M36" i="1"/>
  <c r="M27" i="1"/>
  <c r="M44" i="1"/>
  <c r="M55" i="1"/>
  <c r="M59" i="1"/>
  <c r="M31" i="1"/>
  <c r="M35" i="1"/>
  <c r="M52" i="1"/>
  <c r="M63" i="1"/>
  <c r="L155" i="1"/>
  <c r="M28" i="1"/>
  <c r="M39" i="1"/>
  <c r="M43" i="1"/>
  <c r="M60" i="1"/>
  <c r="L171" i="1"/>
  <c r="L66" i="1"/>
  <c r="L69" i="1" s="1"/>
  <c r="L146" i="1"/>
  <c r="M29" i="1"/>
  <c r="L149" i="1"/>
  <c r="M34" i="1"/>
  <c r="M37" i="1"/>
  <c r="L157" i="1"/>
  <c r="M42" i="1"/>
  <c r="M45" i="1"/>
  <c r="L165" i="1"/>
  <c r="M50" i="1"/>
  <c r="M53" i="1"/>
  <c r="L173" i="1"/>
  <c r="M58" i="1"/>
  <c r="M61" i="1"/>
  <c r="L181" i="1"/>
  <c r="L159" i="1"/>
  <c r="L175" i="1"/>
  <c r="M32" i="1"/>
  <c r="M40" i="1"/>
  <c r="M48" i="1"/>
  <c r="M56" i="1"/>
  <c r="M64" i="1"/>
  <c r="L147" i="1"/>
  <c r="L163" i="1"/>
  <c r="L179" i="1"/>
  <c r="M30" i="1"/>
  <c r="M33" i="1"/>
  <c r="L153" i="1"/>
  <c r="M38" i="1"/>
  <c r="M41" i="1"/>
  <c r="L161" i="1"/>
  <c r="M46" i="1"/>
  <c r="M49" i="1"/>
  <c r="L169" i="1"/>
  <c r="M54" i="1"/>
  <c r="M57" i="1"/>
  <c r="L177" i="1"/>
  <c r="M62" i="1"/>
  <c r="M65" i="1"/>
  <c r="L185" i="1"/>
  <c r="L151" i="1"/>
  <c r="L167" i="1"/>
  <c r="L183" i="1"/>
  <c r="L586" i="1" l="1"/>
  <c r="M531" i="1"/>
  <c r="L548" i="1"/>
  <c r="L585" i="1"/>
  <c r="G146" i="1"/>
  <c r="M146" i="1" s="1"/>
  <c r="H284" i="1"/>
  <c r="M284" i="1" s="1"/>
  <c r="Q284" i="1"/>
  <c r="O284" i="1" s="1"/>
  <c r="Q290" i="1"/>
  <c r="O290" i="1" s="1"/>
  <c r="H290" i="1"/>
  <c r="M290" i="1" s="1"/>
  <c r="Q266" i="1"/>
  <c r="O266" i="1" s="1"/>
  <c r="H266" i="1"/>
  <c r="M266" i="1" s="1"/>
  <c r="H292" i="1"/>
  <c r="M292" i="1" s="1"/>
  <c r="Q292" i="1"/>
  <c r="O292" i="1" s="1"/>
  <c r="H262" i="1"/>
  <c r="M262" i="1" s="1"/>
  <c r="Q262" i="1"/>
  <c r="O262" i="1" s="1"/>
  <c r="Q274" i="1"/>
  <c r="H274" i="1"/>
  <c r="M274" i="1" s="1"/>
  <c r="H288" i="1"/>
  <c r="M288" i="1" s="1"/>
  <c r="Q288" i="1"/>
  <c r="O288" i="1" s="1"/>
  <c r="H270" i="1"/>
  <c r="M270" i="1" s="1"/>
  <c r="Q270" i="1"/>
  <c r="O270" i="1" s="1"/>
  <c r="Q282" i="1"/>
  <c r="H282" i="1"/>
  <c r="M282" i="1" s="1"/>
  <c r="H300" i="1"/>
  <c r="M300" i="1" s="1"/>
  <c r="Q300" i="1"/>
  <c r="O300" i="1" s="1"/>
  <c r="H268" i="1"/>
  <c r="M268" i="1" s="1"/>
  <c r="Q268" i="1"/>
  <c r="O268" i="1" s="1"/>
  <c r="H296" i="1"/>
  <c r="M296" i="1" s="1"/>
  <c r="Q296" i="1"/>
  <c r="O296" i="1" s="1"/>
  <c r="H264" i="1"/>
  <c r="M264" i="1" s="1"/>
  <c r="Q264" i="1"/>
  <c r="O264" i="1" s="1"/>
  <c r="H278" i="1"/>
  <c r="M278" i="1" s="1"/>
  <c r="Q278" i="1"/>
  <c r="O278" i="1" s="1"/>
  <c r="H280" i="1"/>
  <c r="M280" i="1" s="1"/>
  <c r="Q280" i="1"/>
  <c r="O280" i="1" s="1"/>
  <c r="H298" i="1"/>
  <c r="M298" i="1" s="1"/>
  <c r="Q298" i="1"/>
  <c r="O298" i="1" s="1"/>
  <c r="H276" i="1"/>
  <c r="M276" i="1" s="1"/>
  <c r="Q276" i="1"/>
  <c r="O276" i="1" s="1"/>
  <c r="Q294" i="1"/>
  <c r="O294" i="1" s="1"/>
  <c r="H294" i="1"/>
  <c r="M294" i="1" s="1"/>
  <c r="H272" i="1"/>
  <c r="M272" i="1" s="1"/>
  <c r="Q272" i="1"/>
  <c r="O272" i="1" s="1"/>
  <c r="H286" i="1"/>
  <c r="M286" i="1" s="1"/>
  <c r="Q286" i="1"/>
  <c r="O286" i="1" s="1"/>
  <c r="M184" i="1"/>
  <c r="P299" i="1"/>
  <c r="O299" i="1" s="1"/>
  <c r="M152" i="1"/>
  <c r="P267" i="1"/>
  <c r="O267" i="1" s="1"/>
  <c r="M158" i="1"/>
  <c r="P273" i="1"/>
  <c r="O273" i="1" s="1"/>
  <c r="M180" i="1"/>
  <c r="P295" i="1"/>
  <c r="O295" i="1" s="1"/>
  <c r="M148" i="1"/>
  <c r="P263" i="1"/>
  <c r="O263" i="1" s="1"/>
  <c r="M170" i="1"/>
  <c r="P285" i="1"/>
  <c r="O285" i="1" s="1"/>
  <c r="M176" i="1"/>
  <c r="P291" i="1"/>
  <c r="O291" i="1" s="1"/>
  <c r="M182" i="1"/>
  <c r="P297" i="1"/>
  <c r="O297" i="1" s="1"/>
  <c r="M150" i="1"/>
  <c r="P265" i="1"/>
  <c r="O265" i="1" s="1"/>
  <c r="M172" i="1"/>
  <c r="P287" i="1"/>
  <c r="O287" i="1" s="1"/>
  <c r="M168" i="1"/>
  <c r="P283" i="1"/>
  <c r="O283" i="1" s="1"/>
  <c r="P282" i="1"/>
  <c r="M174" i="1"/>
  <c r="P289" i="1"/>
  <c r="O289" i="1" s="1"/>
  <c r="M164" i="1"/>
  <c r="P279" i="1"/>
  <c r="O279" i="1" s="1"/>
  <c r="M162" i="1"/>
  <c r="P277" i="1"/>
  <c r="O277" i="1" s="1"/>
  <c r="M160" i="1"/>
  <c r="P275" i="1"/>
  <c r="O275" i="1" s="1"/>
  <c r="M154" i="1"/>
  <c r="P269" i="1"/>
  <c r="O269" i="1" s="1"/>
  <c r="P274" i="1"/>
  <c r="M166" i="1"/>
  <c r="P281" i="1"/>
  <c r="O281" i="1" s="1"/>
  <c r="M178" i="1"/>
  <c r="P293" i="1"/>
  <c r="O293" i="1" s="1"/>
  <c r="M156" i="1"/>
  <c r="P271" i="1"/>
  <c r="O271" i="1" s="1"/>
  <c r="Q261" i="1"/>
  <c r="E22" i="15"/>
  <c r="M125" i="1"/>
  <c r="M96" i="1"/>
  <c r="M88" i="1"/>
  <c r="M115" i="1"/>
  <c r="M118" i="1"/>
  <c r="M123" i="1"/>
  <c r="M111" i="1"/>
  <c r="M114" i="1"/>
  <c r="M91" i="1"/>
  <c r="M90" i="1"/>
  <c r="L563" i="1"/>
  <c r="L578" i="1"/>
  <c r="L573" i="1"/>
  <c r="L581" i="1"/>
  <c r="L568" i="1"/>
  <c r="L551" i="1"/>
  <c r="L553" i="1"/>
  <c r="L554" i="1"/>
  <c r="L572" i="1"/>
  <c r="L549" i="1"/>
  <c r="L569" i="1"/>
  <c r="L560" i="1"/>
  <c r="L576" i="1"/>
  <c r="L580" i="1"/>
  <c r="L582" i="1"/>
  <c r="L346" i="1"/>
  <c r="L462" i="1" s="1"/>
  <c r="L567" i="1"/>
  <c r="L583" i="1"/>
  <c r="L345" i="1"/>
  <c r="L461" i="1" s="1"/>
  <c r="L555" i="1"/>
  <c r="L566" i="1"/>
  <c r="L575" i="1"/>
  <c r="L579" i="1"/>
  <c r="L564" i="1"/>
  <c r="L577" i="1"/>
  <c r="M119" i="1"/>
  <c r="M101" i="1"/>
  <c r="L338" i="1"/>
  <c r="L454" i="1" s="1"/>
  <c r="L565" i="1"/>
  <c r="M110" i="1"/>
  <c r="L471" i="1"/>
  <c r="M471" i="1" s="1"/>
  <c r="M355" i="1"/>
  <c r="L559" i="1"/>
  <c r="L552" i="1"/>
  <c r="L584" i="1"/>
  <c r="L570" i="1"/>
  <c r="L558" i="1"/>
  <c r="L210" i="1"/>
  <c r="M210" i="1" s="1"/>
  <c r="L492" i="1"/>
  <c r="L532" i="1" s="1"/>
  <c r="L535" i="1" s="1"/>
  <c r="M122" i="1"/>
  <c r="M94" i="1"/>
  <c r="G86" i="1"/>
  <c r="M86" i="1" s="1"/>
  <c r="L562" i="1"/>
  <c r="L571" i="1"/>
  <c r="L556" i="1"/>
  <c r="L574" i="1"/>
  <c r="L557" i="1"/>
  <c r="L550" i="1"/>
  <c r="L561" i="1"/>
  <c r="M281" i="1"/>
  <c r="M117" i="1"/>
  <c r="L222" i="1"/>
  <c r="L337" i="1" s="1"/>
  <c r="M161" i="1"/>
  <c r="M273" i="1"/>
  <c r="L214" i="1"/>
  <c r="L329" i="1" s="1"/>
  <c r="M157" i="1"/>
  <c r="M155" i="1"/>
  <c r="M289" i="1"/>
  <c r="L442" i="1"/>
  <c r="L451" i="1"/>
  <c r="L467" i="1"/>
  <c r="L457" i="1"/>
  <c r="L470" i="1"/>
  <c r="M240" i="1"/>
  <c r="L466" i="1"/>
  <c r="M237" i="1"/>
  <c r="M221" i="1"/>
  <c r="M165" i="1"/>
  <c r="M163" i="1"/>
  <c r="M169" i="1"/>
  <c r="M226" i="1"/>
  <c r="M106" i="1"/>
  <c r="M216" i="1"/>
  <c r="M275" i="1"/>
  <c r="M159" i="1"/>
  <c r="M293" i="1"/>
  <c r="M271" i="1"/>
  <c r="M285" i="1"/>
  <c r="M299" i="1"/>
  <c r="M267" i="1"/>
  <c r="M183" i="1"/>
  <c r="M151" i="1"/>
  <c r="M295" i="1"/>
  <c r="M263" i="1"/>
  <c r="L212" i="1"/>
  <c r="L327" i="1" s="1"/>
  <c r="L218" i="1"/>
  <c r="L333" i="1" s="1"/>
  <c r="L217" i="1"/>
  <c r="L332" i="1" s="1"/>
  <c r="M229" i="1"/>
  <c r="M205" i="1"/>
  <c r="M181" i="1"/>
  <c r="M149" i="1"/>
  <c r="L126" i="1"/>
  <c r="L129" i="1" s="1"/>
  <c r="M179" i="1"/>
  <c r="M147" i="1"/>
  <c r="M185" i="1"/>
  <c r="M153" i="1"/>
  <c r="M234" i="1"/>
  <c r="M291" i="1"/>
  <c r="M175" i="1"/>
  <c r="L213" i="1"/>
  <c r="M287" i="1"/>
  <c r="L204" i="1"/>
  <c r="L319" i="1" s="1"/>
  <c r="M233" i="1"/>
  <c r="M225" i="1"/>
  <c r="M297" i="1"/>
  <c r="M265" i="1"/>
  <c r="M173" i="1"/>
  <c r="M171" i="1"/>
  <c r="M177" i="1"/>
  <c r="M238" i="1"/>
  <c r="L186" i="1"/>
  <c r="L189" i="1" s="1"/>
  <c r="M230" i="1"/>
  <c r="M206" i="1"/>
  <c r="M232" i="1"/>
  <c r="M283" i="1"/>
  <c r="M167" i="1"/>
  <c r="M279" i="1"/>
  <c r="M277" i="1"/>
  <c r="G209" i="1"/>
  <c r="L432" i="1"/>
  <c r="M121" i="1"/>
  <c r="G236" i="1"/>
  <c r="M112" i="1"/>
  <c r="G227" i="1"/>
  <c r="L458" i="1"/>
  <c r="L459" i="1"/>
  <c r="L446" i="1"/>
  <c r="M113" i="1"/>
  <c r="G228" i="1"/>
  <c r="M93" i="1"/>
  <c r="G208" i="1"/>
  <c r="M124" i="1"/>
  <c r="G239" i="1"/>
  <c r="M108" i="1"/>
  <c r="G223" i="1"/>
  <c r="M92" i="1"/>
  <c r="G207" i="1"/>
  <c r="L465" i="1"/>
  <c r="L450" i="1"/>
  <c r="L468" i="1"/>
  <c r="L460" i="1"/>
  <c r="L452" i="1"/>
  <c r="L436" i="1"/>
  <c r="M109" i="1"/>
  <c r="G224" i="1"/>
  <c r="M89" i="1"/>
  <c r="G204" i="1"/>
  <c r="M120" i="1"/>
  <c r="G235" i="1"/>
  <c r="M104" i="1"/>
  <c r="G219" i="1"/>
  <c r="L202" i="1"/>
  <c r="M87" i="1"/>
  <c r="L447" i="1"/>
  <c r="L434" i="1"/>
  <c r="M105" i="1"/>
  <c r="G220" i="1"/>
  <c r="M116" i="1"/>
  <c r="G231" i="1"/>
  <c r="M100" i="1"/>
  <c r="G215" i="1"/>
  <c r="L469" i="1"/>
  <c r="L437" i="1"/>
  <c r="L438" i="1"/>
  <c r="L464" i="1"/>
  <c r="L456" i="1"/>
  <c r="L440" i="1"/>
  <c r="L463" i="1"/>
  <c r="L455" i="1"/>
  <c r="L439" i="1"/>
  <c r="G212" i="1"/>
  <c r="G211" i="1"/>
  <c r="G203" i="1"/>
  <c r="M66" i="1"/>
  <c r="M69" i="1" s="1"/>
  <c r="O282" i="1" l="1"/>
  <c r="L626" i="1"/>
  <c r="L613" i="1"/>
  <c r="L632" i="1"/>
  <c r="M586" i="1"/>
  <c r="L641" i="1"/>
  <c r="L612" i="1"/>
  <c r="L629" i="1"/>
  <c r="L634" i="1"/>
  <c r="L637" i="1"/>
  <c r="L608" i="1"/>
  <c r="L605" i="1"/>
  <c r="L614" i="1"/>
  <c r="L620" i="1"/>
  <c r="L621" i="1"/>
  <c r="L622" i="1"/>
  <c r="L631" i="1"/>
  <c r="L627" i="1"/>
  <c r="L623" i="1"/>
  <c r="L618" i="1"/>
  <c r="L617" i="1"/>
  <c r="L625" i="1"/>
  <c r="L619" i="1"/>
  <c r="L675" i="1" s="1"/>
  <c r="L731" i="1" s="1"/>
  <c r="L610" i="1"/>
  <c r="L615" i="1"/>
  <c r="L609" i="1"/>
  <c r="L636" i="1"/>
  <c r="L640" i="1"/>
  <c r="L639" i="1"/>
  <c r="L624" i="1"/>
  <c r="L628" i="1"/>
  <c r="G397" i="1"/>
  <c r="M397" i="1" s="1"/>
  <c r="L616" i="1"/>
  <c r="L611" i="1"/>
  <c r="L607" i="1"/>
  <c r="L630" i="1"/>
  <c r="L638" i="1"/>
  <c r="L635" i="1"/>
  <c r="L604" i="1"/>
  <c r="L606" i="1"/>
  <c r="L633" i="1"/>
  <c r="L603" i="1"/>
  <c r="O274" i="1"/>
  <c r="P261" i="1"/>
  <c r="O261" i="1" s="1"/>
  <c r="G389" i="1"/>
  <c r="M389" i="1" s="1"/>
  <c r="Q301" i="1"/>
  <c r="H261" i="1"/>
  <c r="F21" i="15"/>
  <c r="F24" i="15" s="1"/>
  <c r="F26" i="15" s="1"/>
  <c r="E24" i="15"/>
  <c r="E26" i="15" s="1"/>
  <c r="G126" i="1"/>
  <c r="G129" i="1" s="1"/>
  <c r="M222" i="1"/>
  <c r="M218" i="1"/>
  <c r="M214" i="1"/>
  <c r="G388" i="1"/>
  <c r="G396" i="1"/>
  <c r="M213" i="1"/>
  <c r="L328" i="1"/>
  <c r="M202" i="1"/>
  <c r="L317" i="1"/>
  <c r="M269" i="1"/>
  <c r="L325" i="1"/>
  <c r="L441" i="1" s="1"/>
  <c r="G349" i="1"/>
  <c r="G317" i="1"/>
  <c r="G345" i="1"/>
  <c r="G348" i="1"/>
  <c r="G341" i="1"/>
  <c r="G325" i="1"/>
  <c r="G353" i="1"/>
  <c r="G329" i="1"/>
  <c r="G352" i="1"/>
  <c r="G337" i="1"/>
  <c r="G336" i="1"/>
  <c r="G347" i="1"/>
  <c r="G340" i="1"/>
  <c r="G320" i="1"/>
  <c r="G331" i="1"/>
  <c r="G332" i="1"/>
  <c r="G333" i="1"/>
  <c r="G328" i="1"/>
  <c r="G321" i="1"/>
  <c r="G344" i="1"/>
  <c r="M186" i="1"/>
  <c r="M189" i="1" s="1"/>
  <c r="G410" i="1"/>
  <c r="M231" i="1"/>
  <c r="G346" i="1"/>
  <c r="G402" i="1"/>
  <c r="G387" i="1"/>
  <c r="G399" i="1"/>
  <c r="G390" i="1"/>
  <c r="M224" i="1"/>
  <c r="G339" i="1"/>
  <c r="M219" i="1"/>
  <c r="G334" i="1"/>
  <c r="M208" i="1"/>
  <c r="G323" i="1"/>
  <c r="G398" i="1"/>
  <c r="G380" i="1"/>
  <c r="G400" i="1"/>
  <c r="M220" i="1"/>
  <c r="G335" i="1"/>
  <c r="M209" i="1"/>
  <c r="G324" i="1"/>
  <c r="G412" i="1"/>
  <c r="G379" i="1"/>
  <c r="G391" i="1"/>
  <c r="G393" i="1"/>
  <c r="M212" i="1"/>
  <c r="G327" i="1"/>
  <c r="M236" i="1"/>
  <c r="G351" i="1"/>
  <c r="M235" i="1"/>
  <c r="G350" i="1"/>
  <c r="M207" i="1"/>
  <c r="G322" i="1"/>
  <c r="M228" i="1"/>
  <c r="G343" i="1"/>
  <c r="G407" i="1"/>
  <c r="G405" i="1"/>
  <c r="G383" i="1"/>
  <c r="G411" i="1"/>
  <c r="G385" i="1"/>
  <c r="G382" i="1"/>
  <c r="G386" i="1"/>
  <c r="G401" i="1"/>
  <c r="G381" i="1"/>
  <c r="G414" i="1"/>
  <c r="G408" i="1"/>
  <c r="M203" i="1"/>
  <c r="G318" i="1"/>
  <c r="M204" i="1"/>
  <c r="G319" i="1"/>
  <c r="M223" i="1"/>
  <c r="G338" i="1"/>
  <c r="M227" i="1"/>
  <c r="G342" i="1"/>
  <c r="G392" i="1"/>
  <c r="M217" i="1"/>
  <c r="G377" i="1"/>
  <c r="G406" i="1"/>
  <c r="G413" i="1"/>
  <c r="L443" i="1"/>
  <c r="G395" i="1"/>
  <c r="M239" i="1"/>
  <c r="G354" i="1"/>
  <c r="G403" i="1"/>
  <c r="M211" i="1"/>
  <c r="G326" i="1"/>
  <c r="M215" i="1"/>
  <c r="G330" i="1"/>
  <c r="G394" i="1"/>
  <c r="G409" i="1"/>
  <c r="G378" i="1"/>
  <c r="M126" i="1"/>
  <c r="G186" i="1"/>
  <c r="G189" i="1" s="1"/>
  <c r="L677" i="1" l="1"/>
  <c r="L733" i="1" s="1"/>
  <c r="M733" i="1" s="1"/>
  <c r="L678" i="1"/>
  <c r="L734" i="1" s="1"/>
  <c r="L663" i="1"/>
  <c r="L719" i="1" s="1"/>
  <c r="L696" i="1"/>
  <c r="L752" i="1" s="1"/>
  <c r="L670" i="1"/>
  <c r="L726" i="1" s="1"/>
  <c r="L695" i="1"/>
  <c r="L751" i="1" s="1"/>
  <c r="L693" i="1"/>
  <c r="L749" i="1" s="1"/>
  <c r="L673" i="1"/>
  <c r="L729" i="1" s="1"/>
  <c r="L664" i="1"/>
  <c r="L720" i="1" s="1"/>
  <c r="L683" i="1"/>
  <c r="L739" i="1" s="1"/>
  <c r="L680" i="1"/>
  <c r="L736" i="1" s="1"/>
  <c r="L692" i="1"/>
  <c r="L748" i="1" s="1"/>
  <c r="L672" i="1"/>
  <c r="L728" i="1" s="1"/>
  <c r="L681" i="1"/>
  <c r="L737" i="1" s="1"/>
  <c r="L671" i="1"/>
  <c r="L727" i="1" s="1"/>
  <c r="L682" i="1"/>
  <c r="L738" i="1" s="1"/>
  <c r="L688" i="1"/>
  <c r="L744" i="1" s="1"/>
  <c r="L676" i="1"/>
  <c r="L732" i="1" s="1"/>
  <c r="L691" i="1"/>
  <c r="L747" i="1" s="1"/>
  <c r="L669" i="1"/>
  <c r="L725" i="1" s="1"/>
  <c r="P301" i="1"/>
  <c r="O301" i="1"/>
  <c r="L662" i="1"/>
  <c r="L718" i="1" s="1"/>
  <c r="L666" i="1"/>
  <c r="L722" i="1" s="1"/>
  <c r="L679" i="1"/>
  <c r="L735" i="1" s="1"/>
  <c r="L686" i="1"/>
  <c r="L742" i="1" s="1"/>
  <c r="L659" i="1"/>
  <c r="L715" i="1" s="1"/>
  <c r="L667" i="1"/>
  <c r="L723" i="1" s="1"/>
  <c r="L665" i="1"/>
  <c r="L721" i="1" s="1"/>
  <c r="L684" i="1"/>
  <c r="L740" i="1" s="1"/>
  <c r="L694" i="1"/>
  <c r="L750" i="1" s="1"/>
  <c r="L690" i="1"/>
  <c r="L746" i="1" s="1"/>
  <c r="L660" i="1"/>
  <c r="L716" i="1" s="1"/>
  <c r="L687" i="1"/>
  <c r="L743" i="1" s="1"/>
  <c r="L685" i="1"/>
  <c r="L741" i="1" s="1"/>
  <c r="L697" i="1"/>
  <c r="L753" i="1" s="1"/>
  <c r="L674" i="1"/>
  <c r="L730" i="1" s="1"/>
  <c r="L661" i="1"/>
  <c r="L717" i="1" s="1"/>
  <c r="L668" i="1"/>
  <c r="L724" i="1" s="1"/>
  <c r="L689" i="1"/>
  <c r="L745" i="1" s="1"/>
  <c r="G404" i="1"/>
  <c r="M404" i="1" s="1"/>
  <c r="G415" i="1"/>
  <c r="M415" i="1" s="1"/>
  <c r="G21" i="15"/>
  <c r="G24" i="15" s="1"/>
  <c r="G26" i="15" s="1"/>
  <c r="M641" i="1"/>
  <c r="L698" i="1"/>
  <c r="M318" i="1"/>
  <c r="G434" i="1"/>
  <c r="M323" i="1"/>
  <c r="G439" i="1"/>
  <c r="M409" i="1"/>
  <c r="M392" i="1"/>
  <c r="M382" i="1"/>
  <c r="M322" i="1"/>
  <c r="G438" i="1"/>
  <c r="M399" i="1"/>
  <c r="M321" i="1"/>
  <c r="M336" i="1"/>
  <c r="M345" i="1"/>
  <c r="G384" i="1"/>
  <c r="M354" i="1"/>
  <c r="G470" i="1"/>
  <c r="M327" i="1"/>
  <c r="M390" i="1"/>
  <c r="M347" i="1"/>
  <c r="G201" i="1"/>
  <c r="G241" i="1" s="1"/>
  <c r="G244" i="1" s="1"/>
  <c r="M394" i="1"/>
  <c r="M395" i="1"/>
  <c r="M342" i="1"/>
  <c r="G458" i="1"/>
  <c r="M408" i="1"/>
  <c r="M385" i="1"/>
  <c r="M393" i="1"/>
  <c r="M400" i="1"/>
  <c r="M334" i="1"/>
  <c r="G450" i="1"/>
  <c r="M387" i="1"/>
  <c r="M328" i="1"/>
  <c r="M337" i="1"/>
  <c r="M317" i="1"/>
  <c r="M330" i="1"/>
  <c r="G446" i="1"/>
  <c r="M414" i="1"/>
  <c r="M411" i="1"/>
  <c r="M350" i="1"/>
  <c r="G466" i="1"/>
  <c r="M391" i="1"/>
  <c r="M402" i="1"/>
  <c r="M333" i="1"/>
  <c r="M352" i="1"/>
  <c r="M349" i="1"/>
  <c r="G505" i="1"/>
  <c r="M335" i="1"/>
  <c r="G451" i="1"/>
  <c r="M344" i="1"/>
  <c r="M348" i="1"/>
  <c r="M338" i="1"/>
  <c r="G454" i="1"/>
  <c r="M383" i="1"/>
  <c r="M379" i="1"/>
  <c r="M346" i="1"/>
  <c r="G462" i="1"/>
  <c r="M332" i="1"/>
  <c r="M329" i="1"/>
  <c r="M396" i="1"/>
  <c r="M378" i="1"/>
  <c r="M386" i="1"/>
  <c r="M326" i="1"/>
  <c r="G442" i="1"/>
  <c r="M381" i="1"/>
  <c r="M405" i="1"/>
  <c r="M412" i="1"/>
  <c r="L444" i="1"/>
  <c r="L435" i="1"/>
  <c r="M331" i="1"/>
  <c r="M353" i="1"/>
  <c r="M388" i="1"/>
  <c r="M413" i="1"/>
  <c r="M406" i="1"/>
  <c r="M319" i="1"/>
  <c r="G435" i="1"/>
  <c r="M407" i="1"/>
  <c r="M351" i="1"/>
  <c r="G467" i="1"/>
  <c r="M324" i="1"/>
  <c r="G440" i="1"/>
  <c r="M380" i="1"/>
  <c r="M339" i="1"/>
  <c r="G455" i="1"/>
  <c r="M410" i="1"/>
  <c r="M320" i="1"/>
  <c r="M325" i="1"/>
  <c r="M403" i="1"/>
  <c r="M377" i="1"/>
  <c r="M401" i="1"/>
  <c r="M343" i="1"/>
  <c r="G459" i="1"/>
  <c r="M398" i="1"/>
  <c r="M340" i="1"/>
  <c r="M341" i="1"/>
  <c r="L445" i="1"/>
  <c r="L453" i="1"/>
  <c r="L449" i="1"/>
  <c r="L448" i="1"/>
  <c r="L241" i="1"/>
  <c r="M129" i="1"/>
  <c r="M130" i="1"/>
  <c r="M261" i="1"/>
  <c r="M301" i="1" s="1"/>
  <c r="M304" i="1" s="1"/>
  <c r="M677" i="1" l="1"/>
  <c r="G520" i="1"/>
  <c r="G513" i="1"/>
  <c r="M698" i="1"/>
  <c r="L754" i="1"/>
  <c r="M754" i="1" s="1"/>
  <c r="G530" i="1"/>
  <c r="G507" i="1"/>
  <c r="G509" i="1"/>
  <c r="G511" i="1"/>
  <c r="G506" i="1"/>
  <c r="G518" i="1"/>
  <c r="G501" i="1"/>
  <c r="G510" i="1"/>
  <c r="M467" i="1"/>
  <c r="M442" i="1"/>
  <c r="M455" i="1"/>
  <c r="M434" i="1"/>
  <c r="M470" i="1"/>
  <c r="M458" i="1"/>
  <c r="M435" i="1"/>
  <c r="G493" i="1"/>
  <c r="G526" i="1"/>
  <c r="G529" i="1"/>
  <c r="G497" i="1"/>
  <c r="G512" i="1"/>
  <c r="G508" i="1"/>
  <c r="M451" i="1"/>
  <c r="G514" i="1"/>
  <c r="G519" i="1"/>
  <c r="G523" i="1"/>
  <c r="G504" i="1"/>
  <c r="M384" i="1"/>
  <c r="G515" i="1"/>
  <c r="G525" i="1"/>
  <c r="M446" i="1"/>
  <c r="G499" i="1"/>
  <c r="G527" i="1"/>
  <c r="G516" i="1"/>
  <c r="M459" i="1"/>
  <c r="G316" i="1"/>
  <c r="M201" i="1"/>
  <c r="M450" i="1"/>
  <c r="M462" i="1"/>
  <c r="G496" i="1"/>
  <c r="G528" i="1"/>
  <c r="G502" i="1"/>
  <c r="M505" i="1"/>
  <c r="G560" i="1"/>
  <c r="M454" i="1"/>
  <c r="M440" i="1"/>
  <c r="M439" i="1"/>
  <c r="M466" i="1"/>
  <c r="M438" i="1"/>
  <c r="G517" i="1"/>
  <c r="G522" i="1"/>
  <c r="G521" i="1"/>
  <c r="G494" i="1"/>
  <c r="G498" i="1"/>
  <c r="G441" i="1"/>
  <c r="G437" i="1"/>
  <c r="G447" i="1"/>
  <c r="G453" i="1"/>
  <c r="G464" i="1"/>
  <c r="G452" i="1"/>
  <c r="G465" i="1"/>
  <c r="G436" i="1"/>
  <c r="G445" i="1"/>
  <c r="G457" i="1"/>
  <c r="G444" i="1"/>
  <c r="G463" i="1"/>
  <c r="G433" i="1"/>
  <c r="G443" i="1"/>
  <c r="G468" i="1"/>
  <c r="G461" i="1"/>
  <c r="G448" i="1"/>
  <c r="G449" i="1"/>
  <c r="G456" i="1"/>
  <c r="G469" i="1"/>
  <c r="G460" i="1"/>
  <c r="L244" i="1"/>
  <c r="M131" i="1"/>
  <c r="G376" i="1"/>
  <c r="H301" i="1"/>
  <c r="H304" i="1" s="1"/>
  <c r="G575" i="1" l="1"/>
  <c r="M575" i="1" s="1"/>
  <c r="G568" i="1"/>
  <c r="M568" i="1" s="1"/>
  <c r="G495" i="1"/>
  <c r="M495" i="1" s="1"/>
  <c r="M520" i="1"/>
  <c r="G503" i="1"/>
  <c r="M503" i="1" s="1"/>
  <c r="G524" i="1"/>
  <c r="M513" i="1"/>
  <c r="M530" i="1"/>
  <c r="G585" i="1"/>
  <c r="M501" i="1"/>
  <c r="G556" i="1"/>
  <c r="M511" i="1"/>
  <c r="G566" i="1"/>
  <c r="M518" i="1"/>
  <c r="G573" i="1"/>
  <c r="M509" i="1"/>
  <c r="G564" i="1"/>
  <c r="M510" i="1"/>
  <c r="G565" i="1"/>
  <c r="M506" i="1"/>
  <c r="G561" i="1"/>
  <c r="M507" i="1"/>
  <c r="G562" i="1"/>
  <c r="M497" i="1"/>
  <c r="G552" i="1"/>
  <c r="M448" i="1"/>
  <c r="M445" i="1"/>
  <c r="M441" i="1"/>
  <c r="M499" i="1"/>
  <c r="G554" i="1"/>
  <c r="M452" i="1"/>
  <c r="M461" i="1"/>
  <c r="M436" i="1"/>
  <c r="M498" i="1"/>
  <c r="G553" i="1"/>
  <c r="M560" i="1"/>
  <c r="G615" i="1"/>
  <c r="G500" i="1"/>
  <c r="M508" i="1"/>
  <c r="G563" i="1"/>
  <c r="M316" i="1"/>
  <c r="M356" i="1" s="1"/>
  <c r="M359" i="1" s="1"/>
  <c r="M460" i="1"/>
  <c r="M464" i="1"/>
  <c r="M522" i="1"/>
  <c r="G577" i="1"/>
  <c r="M528" i="1"/>
  <c r="G583" i="1"/>
  <c r="M523" i="1"/>
  <c r="G578" i="1"/>
  <c r="M529" i="1"/>
  <c r="G584" i="1"/>
  <c r="M468" i="1"/>
  <c r="M376" i="1"/>
  <c r="M416" i="1" s="1"/>
  <c r="M419" i="1" s="1"/>
  <c r="G416" i="1"/>
  <c r="M469" i="1"/>
  <c r="M463" i="1"/>
  <c r="M453" i="1"/>
  <c r="M517" i="1"/>
  <c r="G572" i="1"/>
  <c r="M496" i="1"/>
  <c r="G551" i="1"/>
  <c r="M519" i="1"/>
  <c r="G574" i="1"/>
  <c r="M526" i="1"/>
  <c r="G581" i="1"/>
  <c r="M494" i="1"/>
  <c r="G549" i="1"/>
  <c r="M241" i="1"/>
  <c r="M521" i="1"/>
  <c r="G576" i="1"/>
  <c r="M502" i="1"/>
  <c r="G557" i="1"/>
  <c r="M456" i="1"/>
  <c r="M444" i="1"/>
  <c r="M447" i="1"/>
  <c r="M516" i="1"/>
  <c r="G571" i="1"/>
  <c r="M525" i="1"/>
  <c r="G580" i="1"/>
  <c r="M514" i="1"/>
  <c r="G569" i="1"/>
  <c r="M493" i="1"/>
  <c r="G548" i="1"/>
  <c r="M465" i="1"/>
  <c r="M512" i="1"/>
  <c r="G567" i="1"/>
  <c r="M443" i="1"/>
  <c r="M504" i="1"/>
  <c r="G559" i="1"/>
  <c r="M449" i="1"/>
  <c r="M457" i="1"/>
  <c r="M437" i="1"/>
  <c r="M527" i="1"/>
  <c r="G582" i="1"/>
  <c r="M515" i="1"/>
  <c r="G570" i="1"/>
  <c r="L433" i="1"/>
  <c r="M433" i="1" s="1"/>
  <c r="L356" i="1"/>
  <c r="L359" i="1" s="1"/>
  <c r="G356" i="1" l="1"/>
  <c r="G623" i="1"/>
  <c r="G579" i="1"/>
  <c r="M579" i="1" s="1"/>
  <c r="M524" i="1"/>
  <c r="H21" i="15"/>
  <c r="H24" i="15" s="1"/>
  <c r="H26" i="15" s="1"/>
  <c r="H30" i="15" s="1"/>
  <c r="M585" i="1"/>
  <c r="G619" i="1"/>
  <c r="M564" i="1"/>
  <c r="M566" i="1"/>
  <c r="G621" i="1"/>
  <c r="M562" i="1"/>
  <c r="G617" i="1"/>
  <c r="G620" i="1"/>
  <c r="M565" i="1"/>
  <c r="M573" i="1"/>
  <c r="G628" i="1"/>
  <c r="M556" i="1"/>
  <c r="G611" i="1"/>
  <c r="M561" i="1"/>
  <c r="G616" i="1"/>
  <c r="M581" i="1"/>
  <c r="G636" i="1"/>
  <c r="M582" i="1"/>
  <c r="G637" i="1"/>
  <c r="M567" i="1"/>
  <c r="G622" i="1"/>
  <c r="M580" i="1"/>
  <c r="G635" i="1"/>
  <c r="M572" i="1"/>
  <c r="G627" i="1"/>
  <c r="M578" i="1"/>
  <c r="G633" i="1"/>
  <c r="G432" i="1"/>
  <c r="M563" i="1"/>
  <c r="G618" i="1"/>
  <c r="M583" i="1"/>
  <c r="G638" i="1"/>
  <c r="M552" i="1"/>
  <c r="G607" i="1"/>
  <c r="M500" i="1"/>
  <c r="G555" i="1"/>
  <c r="M559" i="1"/>
  <c r="G614" i="1"/>
  <c r="M548" i="1"/>
  <c r="G603" i="1"/>
  <c r="M557" i="1"/>
  <c r="G612" i="1"/>
  <c r="M574" i="1"/>
  <c r="G629" i="1"/>
  <c r="M577" i="1"/>
  <c r="G632" i="1"/>
  <c r="M244" i="1"/>
  <c r="M553" i="1"/>
  <c r="G608" i="1"/>
  <c r="M554" i="1"/>
  <c r="G609" i="1"/>
  <c r="M571" i="1"/>
  <c r="G626" i="1"/>
  <c r="M570" i="1"/>
  <c r="G625" i="1"/>
  <c r="M569" i="1"/>
  <c r="G624" i="1"/>
  <c r="M576" i="1"/>
  <c r="G631" i="1"/>
  <c r="M549" i="1"/>
  <c r="G604" i="1"/>
  <c r="M551" i="1"/>
  <c r="G606" i="1"/>
  <c r="M584" i="1"/>
  <c r="G639" i="1"/>
  <c r="G359" i="1"/>
  <c r="G419" i="1"/>
  <c r="G492" i="1"/>
  <c r="M492" i="1" s="1"/>
  <c r="G634" i="1" l="1"/>
  <c r="M634" i="1" s="1"/>
  <c r="G630" i="1"/>
  <c r="G687" i="1" s="1"/>
  <c r="G743" i="1" s="1"/>
  <c r="M743" i="1" s="1"/>
  <c r="M623" i="1"/>
  <c r="G680" i="1"/>
  <c r="G550" i="1"/>
  <c r="G558" i="1"/>
  <c r="G613" i="1" s="1"/>
  <c r="M613" i="1" s="1"/>
  <c r="M640" i="1"/>
  <c r="G697" i="1"/>
  <c r="H31" i="15"/>
  <c r="M615" i="1"/>
  <c r="G671" i="1"/>
  <c r="M611" i="1"/>
  <c r="G667" i="1"/>
  <c r="M620" i="1"/>
  <c r="G676" i="1"/>
  <c r="M621" i="1"/>
  <c r="G678" i="1"/>
  <c r="M619" i="1"/>
  <c r="G675" i="1"/>
  <c r="M616" i="1"/>
  <c r="G672" i="1"/>
  <c r="M628" i="1"/>
  <c r="G685" i="1"/>
  <c r="M617" i="1"/>
  <c r="G673" i="1"/>
  <c r="G472" i="1"/>
  <c r="G475" i="1" s="1"/>
  <c r="M432" i="1"/>
  <c r="M472" i="1" s="1"/>
  <c r="M475" i="1" s="1"/>
  <c r="M555" i="1"/>
  <c r="G610" i="1"/>
  <c r="L472" i="1"/>
  <c r="L475" i="1" s="1"/>
  <c r="G547" i="1"/>
  <c r="M687" i="1" l="1"/>
  <c r="G691" i="1"/>
  <c r="G747" i="1" s="1"/>
  <c r="M747" i="1" s="1"/>
  <c r="G669" i="1"/>
  <c r="M669" i="1" s="1"/>
  <c r="M630" i="1"/>
  <c r="G605" i="1"/>
  <c r="M550" i="1"/>
  <c r="M680" i="1"/>
  <c r="G736" i="1"/>
  <c r="M736" i="1" s="1"/>
  <c r="M558" i="1"/>
  <c r="G753" i="1"/>
  <c r="M753" i="1" s="1"/>
  <c r="M697" i="1"/>
  <c r="M673" i="1"/>
  <c r="G729" i="1"/>
  <c r="M729" i="1" s="1"/>
  <c r="M672" i="1"/>
  <c r="G728" i="1"/>
  <c r="M728" i="1" s="1"/>
  <c r="M678" i="1"/>
  <c r="G734" i="1"/>
  <c r="M734" i="1" s="1"/>
  <c r="M667" i="1"/>
  <c r="G723" i="1"/>
  <c r="M723" i="1" s="1"/>
  <c r="M671" i="1"/>
  <c r="G727" i="1"/>
  <c r="M727" i="1" s="1"/>
  <c r="M685" i="1"/>
  <c r="G741" i="1"/>
  <c r="M741" i="1" s="1"/>
  <c r="M675" i="1"/>
  <c r="G731" i="1"/>
  <c r="M731" i="1" s="1"/>
  <c r="M676" i="1"/>
  <c r="G732" i="1"/>
  <c r="M732" i="1" s="1"/>
  <c r="I21" i="15"/>
  <c r="I24" i="15" s="1"/>
  <c r="I26" i="15" s="1"/>
  <c r="I30" i="15" s="1"/>
  <c r="H32" i="15"/>
  <c r="M629" i="1"/>
  <c r="G686" i="1"/>
  <c r="M627" i="1"/>
  <c r="G684" i="1"/>
  <c r="M622" i="1"/>
  <c r="G679" i="1"/>
  <c r="M625" i="1"/>
  <c r="G682" i="1"/>
  <c r="M607" i="1"/>
  <c r="G663" i="1"/>
  <c r="M609" i="1"/>
  <c r="G665" i="1"/>
  <c r="M608" i="1"/>
  <c r="G664" i="1"/>
  <c r="M604" i="1"/>
  <c r="G660" i="1"/>
  <c r="M637" i="1"/>
  <c r="G694" i="1"/>
  <c r="M606" i="1"/>
  <c r="G662" i="1"/>
  <c r="M639" i="1"/>
  <c r="G696" i="1"/>
  <c r="M624" i="1"/>
  <c r="G681" i="1"/>
  <c r="M631" i="1"/>
  <c r="G688" i="1"/>
  <c r="M614" i="1"/>
  <c r="G670" i="1"/>
  <c r="M612" i="1"/>
  <c r="G668" i="1"/>
  <c r="M633" i="1"/>
  <c r="G690" i="1"/>
  <c r="M635" i="1"/>
  <c r="G692" i="1"/>
  <c r="M626" i="1"/>
  <c r="G683" i="1"/>
  <c r="M618" i="1"/>
  <c r="G674" i="1"/>
  <c r="M638" i="1"/>
  <c r="G695" i="1"/>
  <c r="M636" i="1"/>
  <c r="G693" i="1"/>
  <c r="M632" i="1"/>
  <c r="G689" i="1"/>
  <c r="M603" i="1"/>
  <c r="G659" i="1"/>
  <c r="G532" i="1"/>
  <c r="G535" i="1" s="1"/>
  <c r="M532" i="1"/>
  <c r="M535" i="1" s="1"/>
  <c r="L547" i="1"/>
  <c r="L587" i="1" s="1"/>
  <c r="L590" i="1" s="1"/>
  <c r="M691" i="1" l="1"/>
  <c r="G725" i="1"/>
  <c r="M725" i="1" s="1"/>
  <c r="M605" i="1"/>
  <c r="G661" i="1"/>
  <c r="G717" i="1" s="1"/>
  <c r="M717" i="1" s="1"/>
  <c r="M689" i="1"/>
  <c r="G745" i="1"/>
  <c r="M745" i="1" s="1"/>
  <c r="M695" i="1"/>
  <c r="G751" i="1"/>
  <c r="M751" i="1" s="1"/>
  <c r="M683" i="1"/>
  <c r="G739" i="1"/>
  <c r="M739" i="1" s="1"/>
  <c r="M690" i="1"/>
  <c r="G746" i="1"/>
  <c r="M746" i="1" s="1"/>
  <c r="M670" i="1"/>
  <c r="G726" i="1"/>
  <c r="M726" i="1" s="1"/>
  <c r="M681" i="1"/>
  <c r="G737" i="1"/>
  <c r="M737" i="1" s="1"/>
  <c r="M662" i="1"/>
  <c r="G718" i="1"/>
  <c r="M718" i="1" s="1"/>
  <c r="M660" i="1"/>
  <c r="G716" i="1"/>
  <c r="M716" i="1" s="1"/>
  <c r="M665" i="1"/>
  <c r="G721" i="1"/>
  <c r="M721" i="1" s="1"/>
  <c r="M682" i="1"/>
  <c r="G738" i="1"/>
  <c r="M738" i="1" s="1"/>
  <c r="M684" i="1"/>
  <c r="G740" i="1"/>
  <c r="M740" i="1" s="1"/>
  <c r="M659" i="1"/>
  <c r="G715" i="1"/>
  <c r="M715" i="1" s="1"/>
  <c r="M693" i="1"/>
  <c r="G749" i="1"/>
  <c r="M749" i="1" s="1"/>
  <c r="M674" i="1"/>
  <c r="G730" i="1"/>
  <c r="M730" i="1" s="1"/>
  <c r="M692" i="1"/>
  <c r="G748" i="1"/>
  <c r="M748" i="1" s="1"/>
  <c r="M668" i="1"/>
  <c r="G724" i="1"/>
  <c r="M724" i="1" s="1"/>
  <c r="M688" i="1"/>
  <c r="G744" i="1"/>
  <c r="M744" i="1" s="1"/>
  <c r="M696" i="1"/>
  <c r="G752" i="1"/>
  <c r="M752" i="1" s="1"/>
  <c r="M694" i="1"/>
  <c r="G750" i="1"/>
  <c r="M750" i="1" s="1"/>
  <c r="M663" i="1"/>
  <c r="G719" i="1"/>
  <c r="M719" i="1" s="1"/>
  <c r="M679" i="1"/>
  <c r="G735" i="1"/>
  <c r="M735" i="1" s="1"/>
  <c r="M686" i="1"/>
  <c r="G742" i="1"/>
  <c r="M742" i="1" s="1"/>
  <c r="J21" i="15"/>
  <c r="M664" i="1"/>
  <c r="I31" i="15"/>
  <c r="M610" i="1"/>
  <c r="G666" i="1"/>
  <c r="M547" i="1"/>
  <c r="M587" i="1" s="1"/>
  <c r="M590" i="1" s="1"/>
  <c r="J23" i="15"/>
  <c r="G602" i="1"/>
  <c r="G587" i="1"/>
  <c r="G590" i="1" s="1"/>
  <c r="M661" i="1" l="1"/>
  <c r="J24" i="15"/>
  <c r="K21" i="15" s="1"/>
  <c r="K24" i="15" s="1"/>
  <c r="M666" i="1"/>
  <c r="G722" i="1"/>
  <c r="M722" i="1" s="1"/>
  <c r="G720" i="1"/>
  <c r="I32" i="15"/>
  <c r="L602" i="1"/>
  <c r="M720" i="1" l="1"/>
  <c r="J26" i="15"/>
  <c r="J30" i="15" s="1"/>
  <c r="L21" i="15"/>
  <c r="L24" i="15" s="1"/>
  <c r="K26" i="15"/>
  <c r="G643" i="1"/>
  <c r="G646" i="1" s="1"/>
  <c r="G658" i="1"/>
  <c r="L658" i="1"/>
  <c r="L643" i="1"/>
  <c r="L646" i="1" s="1"/>
  <c r="M602" i="1"/>
  <c r="L699" i="1" l="1"/>
  <c r="L702" i="1" s="1"/>
  <c r="L26" i="15"/>
  <c r="M21" i="15"/>
  <c r="J31" i="15"/>
  <c r="K30" i="15"/>
  <c r="K31" i="15" s="1"/>
  <c r="K32" i="15" s="1"/>
  <c r="M643" i="1"/>
  <c r="M646" i="1" s="1"/>
  <c r="L30" i="15" l="1"/>
  <c r="L31" i="15" s="1"/>
  <c r="E17" i="21"/>
  <c r="M24" i="15"/>
  <c r="L714" i="1"/>
  <c r="L755" i="1" s="1"/>
  <c r="L758" i="1" s="1"/>
  <c r="G714" i="1"/>
  <c r="J32" i="15"/>
  <c r="M658" i="1"/>
  <c r="M699" i="1" s="1"/>
  <c r="M702" i="1" s="1"/>
  <c r="G699" i="1"/>
  <c r="G702" i="1" s="1"/>
  <c r="M26" i="15" l="1"/>
  <c r="M714" i="1"/>
  <c r="M755" i="1" s="1"/>
  <c r="M758" i="1" s="1"/>
  <c r="G755" i="1"/>
  <c r="G758" i="1" s="1"/>
  <c r="L32" i="15"/>
  <c r="M30" i="15" l="1"/>
  <c r="M31" i="15" s="1"/>
  <c r="M32" i="15" s="1"/>
  <c r="E18" i="21"/>
  <c r="E19" i="21" s="1"/>
  <c r="E25" i="21" s="1"/>
  <c r="N31" i="15" l="1"/>
  <c r="N30" i="15"/>
  <c r="C33" i="21"/>
  <c r="E33" i="21" s="1"/>
  <c r="C29" i="21"/>
  <c r="C30" i="21"/>
  <c r="E30" i="21" s="1"/>
  <c r="N32" i="15" l="1"/>
  <c r="N34" i="15" s="1"/>
  <c r="E29" i="21"/>
  <c r="E31" i="21" s="1"/>
  <c r="C31" i="21"/>
  <c r="C35" i="21" s="1"/>
  <c r="E38" i="21"/>
  <c r="E39" i="21" s="1"/>
  <c r="E40" i="21" s="1"/>
  <c r="E41" i="21" s="1"/>
  <c r="E9" i="21" s="1"/>
  <c r="E10" i="21"/>
  <c r="D31" i="21" l="1"/>
  <c r="E8" i="21"/>
  <c r="E35" i="21"/>
  <c r="D35" i="21" s="1"/>
  <c r="G10" i="21" l="1"/>
  <c r="G11" i="21" s="1"/>
  <c r="E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 Iwamoto</author>
  </authors>
  <commentList>
    <comment ref="M126" authorId="0" shapeId="0" xr:uid="{00000000-0006-0000-0200-000001000000}">
      <text>
        <r>
          <rPr>
            <b/>
            <sz val="9"/>
            <color indexed="81"/>
            <rFont val="Tahoma"/>
            <family val="2"/>
          </rPr>
          <t>Larry Iwamoto:</t>
        </r>
        <r>
          <rPr>
            <sz val="9"/>
            <color indexed="81"/>
            <rFont val="Tahoma"/>
            <family val="2"/>
          </rPr>
          <t xml:space="preserve">
orgin NBV was 52,165k but sb 51,817,616.  Feb 2019 found hard coded amounts within cells
</t>
        </r>
      </text>
    </comment>
    <comment ref="L241" authorId="0" shapeId="0" xr:uid="{00000000-0006-0000-0200-000003000000}">
      <text>
        <r>
          <rPr>
            <b/>
            <sz val="9"/>
            <color indexed="81"/>
            <rFont val="Tahoma"/>
            <family val="2"/>
          </rPr>
          <t>Larry Iwamoto:</t>
        </r>
        <r>
          <rPr>
            <sz val="9"/>
            <color indexed="81"/>
            <rFont val="Tahoma"/>
            <family val="2"/>
          </rPr>
          <t xml:space="preserve">
Original amount was 56,597101.  sb 56587101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Larry Iwamoto</author>
  </authors>
  <commentList>
    <comment ref="M186" authorId="0" shapeId="0" xr:uid="{4B28C4C1-99B5-44A6-AC5F-9F02FE8482A0}">
      <text>
        <r>
          <rPr>
            <b/>
            <sz val="9"/>
            <color indexed="81"/>
            <rFont val="Tahoma"/>
            <family val="2"/>
          </rPr>
          <t>Larry Iwamoto:</t>
        </r>
        <r>
          <rPr>
            <sz val="9"/>
            <color indexed="81"/>
            <rFont val="Tahoma"/>
            <family val="2"/>
          </rPr>
          <t xml:space="preserve">
orgin NBV was 52,165k but sb 51,817,616.  Feb 2019 found hard coded amounts within cells
</t>
        </r>
      </text>
    </comment>
    <comment ref="L305" authorId="0" shapeId="0" xr:uid="{F477FB74-5BD4-4009-B837-C0B438650F91}">
      <text>
        <r>
          <rPr>
            <b/>
            <sz val="9"/>
            <color indexed="81"/>
            <rFont val="Tahoma"/>
            <family val="2"/>
          </rPr>
          <t>Larry Iwamoto:</t>
        </r>
        <r>
          <rPr>
            <sz val="9"/>
            <color indexed="81"/>
            <rFont val="Tahoma"/>
            <family val="2"/>
          </rPr>
          <t xml:space="preserve">
Original amount was 56,597101.  sb 56587101
</t>
        </r>
      </text>
    </comment>
    <comment ref="F668" authorId="0" shapeId="0" xr:uid="{F87F342E-EFC0-490F-994A-957DCC757953}">
      <text>
        <r>
          <rPr>
            <b/>
            <sz val="9"/>
            <color indexed="81"/>
            <rFont val="Tahoma"/>
            <family val="2"/>
          </rPr>
          <t>Larry Iwamoto:</t>
        </r>
        <r>
          <rPr>
            <sz val="9"/>
            <color indexed="81"/>
            <rFont val="Tahoma"/>
            <family val="2"/>
          </rPr>
          <t xml:space="preserve">
No dispositions in 2017. see 2017 FAC </t>
        </r>
      </text>
    </comment>
  </commentList>
</comments>
</file>

<file path=xl/sharedStrings.xml><?xml version="1.0" encoding="utf-8"?>
<sst xmlns="http://schemas.openxmlformats.org/spreadsheetml/2006/main" count="2180" uniqueCount="164">
  <si>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</si>
  <si>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</si>
  <si>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</si>
  <si>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</si>
  <si>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</si>
  <si>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</si>
  <si>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</si>
  <si>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</si>
  <si>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</si>
  <si>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</si>
  <si>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</si>
  <si>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</si>
  <si>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t>Disposals</t>
  </si>
  <si>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</si>
  <si>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</si>
  <si>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</si>
  <si>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</si>
  <si>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</si>
  <si>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</si>
  <si>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</si>
  <si>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</si>
  <si>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</si>
  <si>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</si>
  <si>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</si>
  <si>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</si>
  <si>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</si>
  <si>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</si>
  <si>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</si>
  <si>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</si>
  <si>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</si>
  <si>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</si>
  <si>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</si>
  <si>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</si>
  <si>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</si>
  <si>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</si>
  <si>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</si>
  <si>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</si>
  <si>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</si>
  <si>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</si>
  <si>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</si>
  <si>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</si>
  <si>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</si>
  <si>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</si>
  <si>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</si>
  <si>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</si>
  <si>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</si>
  <si>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</si>
  <si>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</si>
  <si>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</si>
  <si>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</si>
  <si>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</si>
  <si>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</si>
  <si>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</si>
  <si>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</si>
  <si>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</si>
  <si>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</si>
  <si>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</si>
  <si>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</si>
  <si>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</si>
  <si>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</si>
  <si>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</si>
  <si>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</si>
  <si>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</si>
  <si>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</si>
  <si>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</si>
  <si>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</si>
  <si>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</si>
  <si>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</si>
  <si>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</si>
  <si>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</si>
  <si>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</si>
  <si>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Revised CGAAP with change in asset useful lives</t>
  </si>
  <si>
    <t>Account 1576 - Accounting Changes under CGAAP</t>
  </si>
  <si>
    <t>2012 Changes in Accounting Policies under CGAAP</t>
  </si>
  <si>
    <r>
      <t xml:space="preserve">For applicants that made capitalization and depreciation expense accounting policy changes under CGAAP effective January 1, </t>
    </r>
    <r>
      <rPr>
        <b/>
        <sz val="10"/>
        <color indexed="10"/>
        <rFont val="Arial"/>
        <family val="2"/>
      </rPr>
      <t>2012</t>
    </r>
  </si>
  <si>
    <t xml:space="preserve"> Rebasing Year</t>
  </si>
  <si>
    <t>Reporting Basis</t>
  </si>
  <si>
    <t>IRM</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</si>
  <si>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</si>
  <si>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</si>
  <si>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</si>
  <si>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</si>
  <si>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</si>
  <si>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</si>
  <si>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</si>
  <si>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</si>
  <si>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</si>
  <si>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</si>
  <si>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</si>
  <si>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</si>
  <si>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</si>
  <si>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</si>
  <si>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</si>
  <si>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</si>
  <si>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</si>
  <si>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</si>
  <si>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</si>
  <si>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</si>
  <si>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</si>
  <si>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</si>
  <si>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z</t>
  </si>
  <si>
    <t>Variance</t>
  </si>
  <si>
    <t xml:space="preserve"> Total Amount included in Deferral and Variance Account Rate Rider Calculation</t>
  </si>
  <si>
    <t>PP&amp;E Values under revised CGAAP (Starts from 2012)</t>
  </si>
  <si>
    <t>net addiitons</t>
  </si>
  <si>
    <t>net additions</t>
  </si>
  <si>
    <t>net addtions</t>
  </si>
  <si>
    <r>
      <t xml:space="preserve">Fixed Asset Continuity Schedule </t>
    </r>
    <r>
      <rPr>
        <b/>
        <vertAlign val="superscript"/>
        <sz val="14"/>
        <rFont val="Arial"/>
        <family val="2"/>
      </rPr>
      <t>1</t>
    </r>
    <r>
      <rPr>
        <b/>
        <sz val="14"/>
        <rFont val="Arial"/>
        <family val="2"/>
      </rPr>
      <t xml:space="preserve">    [REVISED FEB 2019]</t>
    </r>
  </si>
  <si>
    <t>Appendix 2-BA  [REVISED Feb 2019]</t>
  </si>
  <si>
    <r>
      <t xml:space="preserve">Fixed Asset Continuity Schedule </t>
    </r>
    <r>
      <rPr>
        <b/>
        <vertAlign val="superscript"/>
        <sz val="14"/>
        <rFont val="Arial"/>
        <family val="2"/>
      </rPr>
      <t>1</t>
    </r>
    <r>
      <rPr>
        <b/>
        <sz val="14"/>
        <rFont val="Arial"/>
        <family val="2"/>
      </rPr>
      <t xml:space="preserve">  [Revised Feb 2019]</t>
    </r>
  </si>
  <si>
    <t>Net Additions</t>
  </si>
  <si>
    <r>
      <t xml:space="preserve">Fixed Asset Continuity Schedule </t>
    </r>
    <r>
      <rPr>
        <b/>
        <vertAlign val="superscript"/>
        <sz val="14"/>
        <rFont val="Arial"/>
        <family val="2"/>
      </rPr>
      <t>1</t>
    </r>
    <r>
      <rPr>
        <b/>
        <sz val="14"/>
        <rFont val="Arial"/>
        <family val="2"/>
      </rPr>
      <t xml:space="preserve">  [revised Feb 2019]</t>
    </r>
  </si>
  <si>
    <t>ws]</t>
  </si>
  <si>
    <t>[sourced from 1576 variance analysis</t>
  </si>
  <si>
    <t>NOTES:</t>
  </si>
  <si>
    <t>Capital Contributions Paid - TS H1</t>
  </si>
  <si>
    <t>Disposals  (5)</t>
  </si>
  <si>
    <t>(5)</t>
  </si>
  <si>
    <t>Depreciation Exp</t>
  </si>
  <si>
    <t>IFRS</t>
  </si>
  <si>
    <t xml:space="preserve">Appendix 2-EC </t>
  </si>
  <si>
    <t>NT Power - NTRZ</t>
  </si>
  <si>
    <t>WIP</t>
  </si>
  <si>
    <t>Opening Cost incl IFRS adj</t>
  </si>
  <si>
    <t>Opening Cost before IFRS adj</t>
  </si>
  <si>
    <t>IFRS adj to opening cost</t>
  </si>
  <si>
    <t>Deferred Revenue</t>
  </si>
  <si>
    <t>IFRS adjustment</t>
  </si>
  <si>
    <t>Right of use asset</t>
  </si>
  <si>
    <t>Right of use</t>
  </si>
  <si>
    <t>x</t>
  </si>
  <si>
    <t>Vehicle depreciation capitalized</t>
  </si>
  <si>
    <t>Rate rider refunded 2015-2020</t>
  </si>
  <si>
    <t>Depreciation Expense- CGAAP</t>
  </si>
  <si>
    <t>Depreciation Expense -MIFRS</t>
  </si>
  <si>
    <t>Deemed Interest Expense</t>
  </si>
  <si>
    <t>Income Tax Expense</t>
  </si>
  <si>
    <t>Utility Net Income</t>
  </si>
  <si>
    <t>Distribution Revenue</t>
  </si>
  <si>
    <t>Rate Base</t>
  </si>
  <si>
    <t>Net Fixed Assets</t>
  </si>
  <si>
    <t>Opening difference (1576)</t>
  </si>
  <si>
    <t>Closing  difference (1576)</t>
  </si>
  <si>
    <t>Average difference (1576)</t>
  </si>
  <si>
    <t>Allowance for Working Capital (B)</t>
  </si>
  <si>
    <t>Controllable Expenses</t>
  </si>
  <si>
    <t>Working Capital Allowance</t>
  </si>
  <si>
    <t>Capitalization/ Cost of Capital</t>
  </si>
  <si>
    <t>%</t>
  </si>
  <si>
    <t>Long Term Debt</t>
  </si>
  <si>
    <t>Short Term Debt</t>
  </si>
  <si>
    <t>Total Debt</t>
  </si>
  <si>
    <t>Equity</t>
  </si>
  <si>
    <t>A. Income Taxes - 26.5%</t>
  </si>
  <si>
    <t>B. Gross up of Income Taxes</t>
  </si>
  <si>
    <t>Income tax expense (A+B)</t>
  </si>
  <si>
    <t>Working Capital Rate %</t>
  </si>
  <si>
    <t>Determination of Taxable Income</t>
  </si>
  <si>
    <t xml:space="preserve"> NTRZ 1576 Revenue Requirement</t>
  </si>
  <si>
    <t>Determination of 2021 Proxy Revenue Requirement for 1576</t>
  </si>
  <si>
    <t>Appendix 2-EC</t>
  </si>
  <si>
    <t>Based on COS</t>
  </si>
  <si>
    <t xml:space="preserve">Determination of 2021 Rate Base Impact and Cost of Capital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</si>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</sst>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s>
  <fonts count="7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sz val="10"/>
      <name val="Arial"/>
      <family val="2"/>
    </font>
    <font>
      <u/>
      <sz val="10"/>
      <color indexed="12"/>
      <name val="Arial"/>
      <family val="2"/>
    </font>
    <font>
      <sz val="8"/>
      <name val="Arial"/>
      <family val="2"/>
    </font>
    <font>
      <b/>
      <sz val="10"/>
      <name val="Arial"/>
      <family val="2"/>
    </font>
    <font>
      <b/>
      <u/>
      <sz val="11"/>
      <name val="Arial"/>
      <family val="2"/>
    </font>
    <font>
      <b/>
      <sz val="14"/>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10"/>
      <name val="Arial"/>
      <family val="2"/>
    </font>
    <font>
      <b/>
      <i/>
      <sz val="10"/>
      <name val="Arial"/>
      <family val="2"/>
    </font>
    <font>
      <b/>
      <sz val="11"/>
      <name val="Arial"/>
      <family val="2"/>
    </font>
    <font>
      <vertAlign val="superscript"/>
      <sz val="10"/>
      <name val="Arial"/>
      <family val="2"/>
    </font>
    <font>
      <b/>
      <sz val="9"/>
      <name val="Arial"/>
      <family val="2"/>
    </font>
    <font>
      <b/>
      <sz val="10"/>
      <color indexed="10"/>
      <name val="Arial"/>
      <family val="2"/>
    </font>
    <font>
      <b/>
      <i/>
      <sz val="9"/>
      <name val="Arial"/>
      <family val="2"/>
    </font>
    <font>
      <b/>
      <vertAlign val="superscript"/>
      <sz val="14"/>
      <name val="Arial"/>
      <family val="2"/>
    </font>
    <font>
      <sz val="10"/>
      <color indexed="8"/>
      <name val="Arial"/>
      <family val="2"/>
    </font>
    <font>
      <sz val="10"/>
      <color indexed="8"/>
      <name val="Calibri"/>
      <family val="2"/>
    </font>
    <font>
      <b/>
      <sz val="10"/>
      <color indexed="8"/>
      <name val="Arial"/>
      <family val="2"/>
    </font>
    <font>
      <sz val="9"/>
      <color indexed="8"/>
      <name val="Arial"/>
      <family val="2"/>
    </font>
    <font>
      <b/>
      <sz val="18"/>
      <name val="Arial"/>
      <family val="2"/>
    </font>
    <font>
      <b/>
      <sz val="12"/>
      <name val="Arial"/>
      <family val="2"/>
    </font>
    <font>
      <b/>
      <sz val="12"/>
      <name val="Arial"/>
      <family val="2"/>
    </font>
    <font>
      <b/>
      <sz val="18"/>
      <name val="Arial"/>
      <family val="2"/>
    </font>
    <font>
      <b/>
      <sz val="10"/>
      <color rgb="FFFF0000"/>
      <name val="Arial"/>
      <family val="2"/>
    </font>
    <font>
      <sz val="9"/>
      <color indexed="81"/>
      <name val="Tahoma"/>
      <family val="2"/>
    </font>
    <font>
      <b/>
      <sz val="9"/>
      <color indexed="81"/>
      <name val="Tahoma"/>
      <family val="2"/>
    </font>
    <font>
      <b/>
      <sz val="14"/>
      <color theme="1"/>
      <name val="Calibri"/>
      <family val="2"/>
      <scheme val="minor"/>
    </font>
    <font>
      <sz val="11"/>
      <color rgb="FF0070C0"/>
      <name val="Calibri"/>
      <family val="2"/>
      <scheme val="minor"/>
    </font>
    <font>
      <sz val="10"/>
      <color rgb="FF0070C0"/>
      <name val="Arial"/>
      <family val="2"/>
    </font>
    <font>
      <sz val="11"/>
      <name val="Calibri"/>
      <family val="2"/>
      <scheme val="minor"/>
    </font>
    <font>
      <sz val="9"/>
      <name val="Segoe UI"/>
      <family val="2"/>
    </font>
    <font>
      <sz val="11"/>
      <color theme="1"/>
      <name val="Arial"/>
      <family val="2"/>
    </font>
    <font>
      <b/>
      <sz val="12"/>
      <color theme="1"/>
      <name val="Arial"/>
      <family val="2"/>
    </font>
    <font>
      <b/>
      <sz val="11"/>
      <color theme="1"/>
      <name val="Arial"/>
      <family val="2"/>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lightDown">
        <bgColor indexed="5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bottom>
      <diagonal/>
    </border>
    <border>
      <left/>
      <right/>
      <top style="thin">
        <color theme="0"/>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262">
    <xf numFmtId="0" fontId="0" fillId="0" borderId="0"/>
    <xf numFmtId="44" fontId="1" fillId="0" borderId="0" applyFont="0" applyFill="0" applyBorder="0" applyAlignment="0" applyProtection="0"/>
    <xf numFmtId="169" fontId="21" fillId="0" borderId="0"/>
    <xf numFmtId="170" fontId="21" fillId="0" borderId="0"/>
    <xf numFmtId="169" fontId="21" fillId="0" borderId="0"/>
    <xf numFmtId="169" fontId="21" fillId="0" borderId="0"/>
    <xf numFmtId="169" fontId="21" fillId="0" borderId="0"/>
    <xf numFmtId="169" fontId="21" fillId="0" borderId="0"/>
    <xf numFmtId="171" fontId="21" fillId="0" borderId="0"/>
    <xf numFmtId="172" fontId="21" fillId="0" borderId="0"/>
    <xf numFmtId="171" fontId="21" fillId="0" borderId="0"/>
    <xf numFmtId="0" fontId="1" fillId="10" borderId="0" applyNumberFormat="0" applyBorder="0" applyAlignment="0" applyProtection="0"/>
    <xf numFmtId="0" fontId="1" fillId="10"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1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17" fillId="16"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7" fillId="2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7" fillId="2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32"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17" fillId="9"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17" fillId="13"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7" fillId="17"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17" fillId="21"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2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7" fillId="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1" fillId="6" borderId="4" applyNumberFormat="0" applyAlignment="0" applyProtection="0"/>
    <xf numFmtId="0" fontId="30" fillId="51" borderId="10" applyNumberFormat="0" applyAlignment="0" applyProtection="0"/>
    <xf numFmtId="0" fontId="30" fillId="51" borderId="10" applyNumberFormat="0" applyAlignment="0" applyProtection="0"/>
    <xf numFmtId="0" fontId="13" fillId="7" borderId="7" applyNumberFormat="0" applyAlignment="0" applyProtection="0"/>
    <xf numFmtId="0" fontId="31" fillId="52" borderId="11" applyNumberFormat="0" applyAlignment="0" applyProtection="0"/>
    <xf numFmtId="0" fontId="31" fillId="52"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3" fontId="21" fillId="0" borderId="0" applyFont="0" applyFill="0" applyBorder="0" applyAlignment="0" applyProtection="0"/>
    <xf numFmtId="3" fontId="20" fillId="0" borderId="0"/>
    <xf numFmtId="3" fontId="21" fillId="0" borderId="0"/>
    <xf numFmtId="3" fontId="21" fillId="0" borderId="0" applyFont="0" applyFill="0" applyBorder="0" applyAlignment="0" applyProtection="0"/>
    <xf numFmtId="3" fontId="20" fillId="0" borderId="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0" fillId="0" borderId="0"/>
    <xf numFmtId="164" fontId="21" fillId="0" borderId="0"/>
    <xf numFmtId="164" fontId="21" fillId="0" borderId="0" applyFont="0" applyFill="0" applyBorder="0" applyAlignment="0" applyProtection="0"/>
    <xf numFmtId="164" fontId="20" fillId="0" borderId="0"/>
    <xf numFmtId="14" fontId="21" fillId="0" borderId="0" applyFont="0" applyFill="0" applyBorder="0" applyAlignment="0" applyProtection="0"/>
    <xf numFmtId="14" fontId="20" fillId="0" borderId="0"/>
    <xf numFmtId="14" fontId="21" fillId="0" borderId="0"/>
    <xf numFmtId="14" fontId="21" fillId="0" borderId="0" applyFont="0" applyFill="0" applyBorder="0" applyAlignment="0" applyProtection="0"/>
    <xf numFmtId="14" fontId="20" fillId="0" borderId="0"/>
    <xf numFmtId="0" fontId="1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21" fillId="0" borderId="0" applyFont="0" applyFill="0" applyBorder="0" applyAlignment="0" applyProtection="0"/>
    <xf numFmtId="2" fontId="20" fillId="0" borderId="0"/>
    <xf numFmtId="2" fontId="21" fillId="0" borderId="0"/>
    <xf numFmtId="2" fontId="21" fillId="0" borderId="0" applyFont="0" applyFill="0" applyBorder="0" applyAlignment="0" applyProtection="0"/>
    <xf numFmtId="2" fontId="20" fillId="0" borderId="0"/>
    <xf numFmtId="2" fontId="20" fillId="0" borderId="0"/>
    <xf numFmtId="0" fontId="6" fillId="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38" fontId="23" fillId="53" borderId="0" applyNumberFormat="0" applyBorder="0" applyAlignment="0" applyProtection="0"/>
    <xf numFmtId="0" fontId="3" fillId="0" borderId="1" applyNumberFormat="0" applyFill="0" applyAlignment="0" applyProtection="0"/>
    <xf numFmtId="0" fontId="55" fillId="0" borderId="0"/>
    <xf numFmtId="0" fontId="34" fillId="0" borderId="12" applyNumberFormat="0" applyFill="0" applyAlignment="0" applyProtection="0"/>
    <xf numFmtId="0" fontId="58" fillId="0" borderId="0"/>
    <xf numFmtId="0" fontId="55" fillId="0" borderId="0"/>
    <xf numFmtId="0" fontId="4" fillId="0" borderId="2" applyNumberFormat="0" applyFill="0" applyAlignment="0" applyProtection="0"/>
    <xf numFmtId="0" fontId="56" fillId="0" borderId="0"/>
    <xf numFmtId="0" fontId="35" fillId="0" borderId="13" applyNumberFormat="0" applyFill="0" applyAlignment="0" applyProtection="0"/>
    <xf numFmtId="0" fontId="57" fillId="0" borderId="0"/>
    <xf numFmtId="0" fontId="56" fillId="0" borderId="0"/>
    <xf numFmtId="0" fontId="5" fillId="0" borderId="3"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alignment vertical="top"/>
      <protection locked="0"/>
    </xf>
    <xf numFmtId="10" fontId="23" fillId="54" borderId="15" applyNumberFormat="0" applyBorder="0" applyAlignment="0" applyProtection="0"/>
    <xf numFmtId="0" fontId="9" fillId="5" borderId="4"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12" fillId="0" borderId="6" applyNumberFormat="0" applyFill="0" applyAlignment="0" applyProtection="0"/>
    <xf numFmtId="0" fontId="38" fillId="0" borderId="16" applyNumberFormat="0" applyFill="0" applyAlignment="0" applyProtection="0"/>
    <xf numFmtId="0" fontId="38" fillId="0" borderId="16" applyNumberFormat="0" applyFill="0" applyAlignment="0" applyProtection="0"/>
    <xf numFmtId="173" fontId="21" fillId="0" borderId="0"/>
    <xf numFmtId="174" fontId="21" fillId="0" borderId="0"/>
    <xf numFmtId="173" fontId="21" fillId="0" borderId="0"/>
    <xf numFmtId="173" fontId="21" fillId="0" borderId="0"/>
    <xf numFmtId="173" fontId="21" fillId="0" borderId="0"/>
    <xf numFmtId="173" fontId="21" fillId="0" borderId="0"/>
    <xf numFmtId="0" fontId="8" fillId="4"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175" fontId="21" fillId="0" borderId="0"/>
    <xf numFmtId="0" fontId="20" fillId="0" borderId="0"/>
    <xf numFmtId="0" fontId="21" fillId="0" borderId="0"/>
    <xf numFmtId="0" fontId="21" fillId="0" borderId="0"/>
    <xf numFmtId="0" fontId="5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51" fillId="0" borderId="0"/>
    <xf numFmtId="0" fontId="20" fillId="0" borderId="0"/>
    <xf numFmtId="0" fontId="21" fillId="0" borderId="0"/>
    <xf numFmtId="0" fontId="1" fillId="0" borderId="0"/>
    <xf numFmtId="0" fontId="21" fillId="0" borderId="0"/>
    <xf numFmtId="0" fontId="21"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8" fillId="56" borderId="17" applyNumberFormat="0" applyFont="0" applyAlignment="0" applyProtection="0"/>
    <xf numFmtId="0" fontId="21" fillId="56" borderId="17" applyNumberFormat="0" applyFont="0" applyAlignment="0" applyProtection="0"/>
    <xf numFmtId="0" fontId="21" fillId="56" borderId="17" applyNumberFormat="0" applyFont="0" applyAlignment="0" applyProtection="0"/>
    <xf numFmtId="0" fontId="18" fillId="56" borderId="17" applyNumberFormat="0" applyFont="0" applyAlignment="0" applyProtection="0"/>
    <xf numFmtId="0" fontId="10" fillId="6" borderId="5" applyNumberFormat="0" applyAlignment="0" applyProtection="0"/>
    <xf numFmtId="0" fontId="40" fillId="51" borderId="18" applyNumberFormat="0" applyAlignment="0" applyProtection="0"/>
    <xf numFmtId="0" fontId="40" fillId="51" borderId="18" applyNumberFormat="0" applyAlignment="0" applyProtection="0"/>
    <xf numFmtId="10"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20" fillId="0" borderId="20"/>
    <xf numFmtId="0" fontId="19" fillId="0" borderId="19" applyNumberFormat="0" applyFill="0" applyAlignment="0" applyProtection="0"/>
    <xf numFmtId="0" fontId="21" fillId="0" borderId="20"/>
    <xf numFmtId="0" fontId="20" fillId="0" borderId="20"/>
    <xf numFmtId="0" fontId="14"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6" fontId="1" fillId="0" borderId="0" applyFont="0" applyFill="0" applyBorder="0" applyAlignment="0" applyProtection="0"/>
    <xf numFmtId="0" fontId="20" fillId="0" borderId="0"/>
    <xf numFmtId="43" fontId="20"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66" fillId="0" borderId="0">
      <alignment vertical="center"/>
    </xf>
    <xf numFmtId="166" fontId="66" fillId="0" borderId="0" applyFont="0" applyFill="0" applyBorder="0" applyAlignment="0" applyProtection="0"/>
  </cellStyleXfs>
  <cellXfs count="237">
    <xf numFmtId="0" fontId="0" fillId="0" borderId="0" xfId="0"/>
    <xf numFmtId="167" fontId="1" fillId="61" borderId="15" xfId="137" applyNumberFormat="1" applyFont="1" applyFill="1" applyBorder="1" applyProtection="1">
      <protection locked="0"/>
    </xf>
    <xf numFmtId="167" fontId="1" fillId="61" borderId="23" xfId="137" applyNumberFormat="1" applyFont="1" applyFill="1" applyBorder="1" applyProtection="1">
      <protection locked="0"/>
    </xf>
    <xf numFmtId="0" fontId="21" fillId="61" borderId="15" xfId="200" applyFill="1" applyBorder="1" applyProtection="1">
      <protection locked="0"/>
    </xf>
    <xf numFmtId="167" fontId="24" fillId="61" borderId="15" xfId="200" applyNumberFormat="1" applyFont="1" applyFill="1" applyBorder="1" applyProtection="1">
      <protection locked="0"/>
    </xf>
    <xf numFmtId="167" fontId="24" fillId="0" borderId="21" xfId="200" applyNumberFormat="1" applyFont="1" applyBorder="1" applyProtection="1">
      <protection locked="0"/>
    </xf>
    <xf numFmtId="0" fontId="21" fillId="0" borderId="0" xfId="200" applyProtection="1">
      <protection locked="0"/>
    </xf>
    <xf numFmtId="0" fontId="21" fillId="59" borderId="15" xfId="200" applyFill="1" applyBorder="1" applyAlignment="1" applyProtection="1">
      <alignment horizontal="center" vertical="center"/>
      <protection locked="0"/>
    </xf>
    <xf numFmtId="0" fontId="24" fillId="0" borderId="0" xfId="200" applyFont="1" applyAlignment="1" applyProtection="1">
      <alignment horizontal="right"/>
      <protection locked="0"/>
    </xf>
    <xf numFmtId="0" fontId="45" fillId="59" borderId="0" xfId="200" applyFont="1" applyFill="1" applyProtection="1">
      <protection locked="0"/>
    </xf>
    <xf numFmtId="0" fontId="25" fillId="0" borderId="0" xfId="200" applyFont="1" applyAlignment="1" applyProtection="1">
      <alignment horizontal="center"/>
      <protection locked="0"/>
    </xf>
    <xf numFmtId="0" fontId="21" fillId="57" borderId="21" xfId="200" applyFill="1" applyBorder="1" applyProtection="1">
      <protection locked="0"/>
    </xf>
    <xf numFmtId="0" fontId="24" fillId="57" borderId="22" xfId="200" applyFont="1" applyFill="1" applyBorder="1" applyProtection="1">
      <protection locked="0"/>
    </xf>
    <xf numFmtId="0" fontId="24" fillId="57" borderId="23" xfId="200" applyFont="1" applyFill="1" applyBorder="1" applyProtection="1">
      <protection locked="0"/>
    </xf>
    <xf numFmtId="0" fontId="24" fillId="57" borderId="15" xfId="200" applyFont="1" applyFill="1" applyBorder="1" applyAlignment="1" applyProtection="1">
      <alignment horizontal="center" wrapText="1"/>
      <protection locked="0"/>
    </xf>
    <xf numFmtId="0" fontId="24" fillId="57" borderId="15" xfId="200" applyFont="1" applyFill="1" applyBorder="1" applyProtection="1">
      <protection locked="0"/>
    </xf>
    <xf numFmtId="0" fontId="24" fillId="57" borderId="15" xfId="200" applyFont="1" applyFill="1" applyBorder="1" applyAlignment="1" applyProtection="1">
      <alignment horizontal="center"/>
      <protection locked="0"/>
    </xf>
    <xf numFmtId="0" fontId="21" fillId="57" borderId="24" xfId="200" applyFill="1" applyBorder="1" applyProtection="1">
      <protection locked="0"/>
    </xf>
    <xf numFmtId="0" fontId="24" fillId="57" borderId="25" xfId="200" applyFont="1" applyFill="1" applyBorder="1" applyAlignment="1" applyProtection="1">
      <alignment horizontal="center" wrapText="1"/>
      <protection locked="0"/>
    </xf>
    <xf numFmtId="0" fontId="24" fillId="57" borderId="26" xfId="200" applyFont="1" applyFill="1" applyBorder="1" applyAlignment="1" applyProtection="1">
      <alignment horizontal="center"/>
      <protection locked="0"/>
    </xf>
    <xf numFmtId="0" fontId="24" fillId="57" borderId="26" xfId="200" applyFont="1" applyFill="1" applyBorder="1" applyAlignment="1" applyProtection="1">
      <alignment horizontal="center" wrapText="1"/>
      <protection locked="0"/>
    </xf>
    <xf numFmtId="0" fontId="21" fillId="0" borderId="15" xfId="200" applyBorder="1" applyAlignment="1" applyProtection="1">
      <alignment vertical="center" wrapText="1"/>
      <protection locked="0"/>
    </xf>
    <xf numFmtId="0" fontId="21" fillId="0" borderId="24" xfId="200" applyBorder="1" applyProtection="1">
      <protection locked="0"/>
    </xf>
    <xf numFmtId="167" fontId="21" fillId="0" borderId="15" xfId="200" applyNumberFormat="1" applyBorder="1" applyProtection="1">
      <protection locked="0"/>
    </xf>
    <xf numFmtId="0" fontId="21" fillId="0" borderId="15" xfId="200" applyBorder="1" applyAlignment="1" applyProtection="1">
      <alignment horizontal="center" vertical="center"/>
      <protection locked="0"/>
    </xf>
    <xf numFmtId="0" fontId="21" fillId="59" borderId="0" xfId="200" applyFill="1" applyAlignment="1" applyProtection="1">
      <alignment horizontal="center"/>
      <protection locked="0"/>
    </xf>
    <xf numFmtId="0" fontId="21" fillId="0" borderId="15" xfId="200" applyBorder="1" applyAlignment="1" applyProtection="1">
      <alignment horizontal="center"/>
      <protection locked="0"/>
    </xf>
    <xf numFmtId="0" fontId="21" fillId="0" borderId="15" xfId="200" applyBorder="1" applyProtection="1">
      <protection locked="0"/>
    </xf>
    <xf numFmtId="0" fontId="21" fillId="59" borderId="15" xfId="200" applyFill="1" applyBorder="1" applyProtection="1">
      <protection locked="0"/>
    </xf>
    <xf numFmtId="0" fontId="24" fillId="0" borderId="15" xfId="200" applyFont="1" applyBorder="1" applyProtection="1">
      <protection locked="0"/>
    </xf>
    <xf numFmtId="167" fontId="24" fillId="0" borderId="15" xfId="200" applyNumberFormat="1" applyFont="1" applyBorder="1" applyProtection="1">
      <protection locked="0"/>
    </xf>
    <xf numFmtId="0" fontId="24" fillId="0" borderId="15" xfId="200" applyFont="1" applyBorder="1" applyAlignment="1" applyProtection="1">
      <alignment vertical="center" wrapText="1"/>
      <protection locked="0"/>
    </xf>
    <xf numFmtId="0" fontId="44" fillId="0" borderId="15" xfId="200" applyFont="1" applyBorder="1" applyAlignment="1" applyProtection="1">
      <alignment vertical="top" wrapText="1"/>
      <protection locked="0"/>
    </xf>
    <xf numFmtId="167" fontId="21" fillId="0" borderId="0" xfId="200" applyNumberFormat="1" applyProtection="1">
      <protection locked="0"/>
    </xf>
    <xf numFmtId="0" fontId="24" fillId="0" borderId="0" xfId="200" applyFont="1" applyProtection="1">
      <protection locked="0"/>
    </xf>
    <xf numFmtId="0" fontId="21" fillId="0" borderId="15" xfId="200" applyBorder="1" applyAlignment="1" applyProtection="1">
      <alignment horizontal="left" vertical="center"/>
      <protection locked="0"/>
    </xf>
    <xf numFmtId="0" fontId="0" fillId="60" borderId="0" xfId="0" applyFill="1" applyAlignment="1" applyProtection="1">
      <alignment horizontal="center" vertical="center"/>
      <protection locked="0"/>
    </xf>
    <xf numFmtId="167" fontId="1" fillId="59" borderId="15" xfId="137" applyNumberFormat="1" applyFont="1" applyFill="1" applyBorder="1" applyProtection="1">
      <protection locked="0"/>
    </xf>
    <xf numFmtId="167" fontId="1" fillId="0" borderId="15" xfId="137" applyNumberFormat="1" applyFont="1" applyBorder="1" applyProtection="1">
      <protection locked="0"/>
    </xf>
    <xf numFmtId="167" fontId="1" fillId="59" borderId="23" xfId="137" applyNumberFormat="1" applyFont="1" applyFill="1" applyBorder="1" applyProtection="1">
      <protection locked="0"/>
    </xf>
    <xf numFmtId="167" fontId="1" fillId="0" borderId="0" xfId="137" applyNumberFormat="1" applyFont="1" applyProtection="1">
      <protection locked="0"/>
    </xf>
    <xf numFmtId="167" fontId="1" fillId="59" borderId="32" xfId="137" applyNumberFormat="1" applyFont="1" applyFill="1" applyBorder="1" applyProtection="1">
      <protection locked="0"/>
    </xf>
    <xf numFmtId="167" fontId="1" fillId="59" borderId="27" xfId="137" applyNumberFormat="1" applyFont="1" applyFill="1" applyBorder="1" applyProtection="1">
      <protection locked="0"/>
    </xf>
    <xf numFmtId="167" fontId="1" fillId="0" borderId="22" xfId="137" applyNumberFormat="1" applyFont="1" applyBorder="1" applyProtection="1">
      <protection locked="0"/>
    </xf>
    <xf numFmtId="167" fontId="1" fillId="59" borderId="15" xfId="1" applyNumberFormat="1" applyFill="1" applyBorder="1"/>
    <xf numFmtId="0" fontId="59" fillId="0" borderId="0" xfId="200" applyFont="1"/>
    <xf numFmtId="167" fontId="21" fillId="59" borderId="15" xfId="1" applyNumberFormat="1" applyFont="1" applyFill="1" applyBorder="1"/>
    <xf numFmtId="0" fontId="21" fillId="0" borderId="0" xfId="200" applyAlignment="1" applyProtection="1">
      <alignment horizontal="left"/>
      <protection locked="0"/>
    </xf>
    <xf numFmtId="0" fontId="44" fillId="0" borderId="0" xfId="200" applyFont="1" applyAlignment="1" applyProtection="1">
      <alignment horizontal="center"/>
      <protection locked="0"/>
    </xf>
    <xf numFmtId="0" fontId="21" fillId="0" borderId="0" xfId="200" applyAlignment="1" applyProtection="1">
      <alignment horizontal="center"/>
      <protection locked="0"/>
    </xf>
    <xf numFmtId="0" fontId="24" fillId="0" borderId="0" xfId="200" applyFont="1" applyAlignment="1">
      <alignment vertical="center"/>
    </xf>
    <xf numFmtId="0" fontId="19" fillId="0" borderId="0" xfId="222" applyFont="1"/>
    <xf numFmtId="0" fontId="51" fillId="0" borderId="0" xfId="222" applyFont="1"/>
    <xf numFmtId="0" fontId="52" fillId="0" borderId="0" xfId="222" applyFont="1"/>
    <xf numFmtId="0" fontId="53" fillId="0" borderId="15" xfId="222" applyFont="1" applyBorder="1" applyAlignment="1">
      <alignment horizontal="center" wrapText="1"/>
    </xf>
    <xf numFmtId="0" fontId="53" fillId="0" borderId="0" xfId="222" applyFont="1"/>
    <xf numFmtId="0" fontId="53" fillId="0" borderId="15" xfId="222" applyFont="1" applyBorder="1" applyAlignment="1">
      <alignment horizontal="center" vertical="center"/>
    </xf>
    <xf numFmtId="0" fontId="53" fillId="0" borderId="15" xfId="222" applyFont="1" applyBorder="1" applyAlignment="1">
      <alignment horizontal="center" vertical="center" wrapText="1"/>
    </xf>
    <xf numFmtId="0" fontId="51" fillId="0" borderId="15" xfId="222" applyFont="1" applyBorder="1"/>
    <xf numFmtId="0" fontId="51" fillId="0" borderId="15" xfId="222" applyFont="1" applyBorder="1" applyAlignment="1">
      <alignment horizontal="center"/>
    </xf>
    <xf numFmtId="0" fontId="51" fillId="58" borderId="15" xfId="222" applyFont="1" applyFill="1" applyBorder="1"/>
    <xf numFmtId="3" fontId="51" fillId="59" borderId="15" xfId="222" applyNumberFormat="1" applyFont="1" applyFill="1" applyBorder="1"/>
    <xf numFmtId="0" fontId="53" fillId="0" borderId="15" xfId="222" applyFont="1" applyBorder="1"/>
    <xf numFmtId="3" fontId="51" fillId="0" borderId="15" xfId="222" applyNumberFormat="1" applyFont="1" applyBorder="1"/>
    <xf numFmtId="0" fontId="53" fillId="0" borderId="0" xfId="222" applyFont="1" applyAlignment="1">
      <alignment wrapText="1"/>
    </xf>
    <xf numFmtId="3" fontId="21" fillId="59" borderId="15" xfId="222" applyNumberFormat="1" applyFont="1" applyFill="1" applyBorder="1"/>
    <xf numFmtId="0" fontId="53" fillId="0" borderId="15" xfId="222" applyFont="1" applyBorder="1" applyAlignment="1">
      <alignment wrapText="1"/>
    </xf>
    <xf numFmtId="3" fontId="51" fillId="0" borderId="0" xfId="222" applyNumberFormat="1" applyFont="1"/>
    <xf numFmtId="0" fontId="51" fillId="0" borderId="27" xfId="222" applyFont="1" applyBorder="1" applyAlignment="1">
      <alignment horizontal="left" wrapText="1" indent="4"/>
    </xf>
    <xf numFmtId="0" fontId="51" fillId="0" borderId="27" xfId="222" applyFont="1" applyBorder="1"/>
    <xf numFmtId="0" fontId="53" fillId="0" borderId="0" xfId="222" applyFont="1" applyAlignment="1">
      <alignment horizontal="right"/>
    </xf>
    <xf numFmtId="10" fontId="51" fillId="59" borderId="32" xfId="222" applyNumberFormat="1" applyFont="1" applyFill="1" applyBorder="1"/>
    <xf numFmtId="0" fontId="18" fillId="0" borderId="0" xfId="222"/>
    <xf numFmtId="0" fontId="52" fillId="0" borderId="0" xfId="222" applyFont="1" applyAlignment="1">
      <alignment vertical="center"/>
    </xf>
    <xf numFmtId="0" fontId="53" fillId="0" borderId="22" xfId="222" applyFont="1" applyBorder="1"/>
    <xf numFmtId="0" fontId="51" fillId="0" borderId="22" xfId="222" applyFont="1" applyBorder="1"/>
    <xf numFmtId="167" fontId="0" fillId="59" borderId="15" xfId="1" applyNumberFormat="1" applyFont="1" applyFill="1" applyBorder="1"/>
    <xf numFmtId="167" fontId="0" fillId="0" borderId="0" xfId="0" applyNumberFormat="1"/>
    <xf numFmtId="167" fontId="0" fillId="0" borderId="15" xfId="137" applyNumberFormat="1" applyFont="1" applyBorder="1" applyProtection="1">
      <protection locked="0"/>
    </xf>
    <xf numFmtId="165" fontId="0" fillId="0" borderId="0" xfId="0" applyNumberFormat="1"/>
    <xf numFmtId="3" fontId="0" fillId="0" borderId="0" xfId="0" applyNumberFormat="1"/>
    <xf numFmtId="166" fontId="0" fillId="0" borderId="0" xfId="255" applyFont="1"/>
    <xf numFmtId="174" fontId="24" fillId="0" borderId="15" xfId="255" applyNumberFormat="1" applyFont="1" applyBorder="1" applyProtection="1">
      <protection locked="0"/>
    </xf>
    <xf numFmtId="0" fontId="51" fillId="0" borderId="0" xfId="222" applyFont="1" applyAlignment="1">
      <alignment vertical="center"/>
    </xf>
    <xf numFmtId="166" fontId="51" fillId="0" borderId="0" xfId="255" applyFont="1" applyAlignment="1">
      <alignment vertical="center"/>
    </xf>
    <xf numFmtId="3" fontId="51" fillId="0" borderId="27" xfId="222" applyNumberFormat="1" applyFont="1" applyBorder="1"/>
    <xf numFmtId="3" fontId="51" fillId="0" borderId="22" xfId="222" applyNumberFormat="1" applyFont="1" applyBorder="1"/>
    <xf numFmtId="3" fontId="51" fillId="0" borderId="22" xfId="127" applyNumberFormat="1" applyFont="1" applyBorder="1"/>
    <xf numFmtId="3" fontId="20" fillId="59" borderId="15" xfId="222" applyNumberFormat="1" applyFont="1" applyFill="1" applyBorder="1"/>
    <xf numFmtId="0" fontId="0" fillId="62" borderId="0" xfId="0" applyFill="1"/>
    <xf numFmtId="167" fontId="0" fillId="62" borderId="0" xfId="0" applyNumberFormat="1" applyFill="1"/>
    <xf numFmtId="0" fontId="20" fillId="0" borderId="0" xfId="200" applyFont="1" applyProtection="1">
      <protection locked="0"/>
    </xf>
    <xf numFmtId="0" fontId="53" fillId="0" borderId="34" xfId="222" applyFont="1" applyBorder="1" applyAlignment="1">
      <alignment horizontal="center" wrapText="1"/>
    </xf>
    <xf numFmtId="0" fontId="53" fillId="0" borderId="34" xfId="222" applyFont="1" applyBorder="1" applyAlignment="1">
      <alignment horizontal="center" vertical="center"/>
    </xf>
    <xf numFmtId="3" fontId="21" fillId="59" borderId="34" xfId="222" applyNumberFormat="1" applyFont="1" applyFill="1" applyBorder="1"/>
    <xf numFmtId="3" fontId="20" fillId="59" borderId="34" xfId="222" applyNumberFormat="1" applyFont="1" applyFill="1" applyBorder="1"/>
    <xf numFmtId="0" fontId="24" fillId="57" borderId="21" xfId="200" applyFont="1" applyFill="1" applyBorder="1" applyAlignment="1" applyProtection="1">
      <alignment horizontal="center" wrapText="1"/>
      <protection locked="0"/>
    </xf>
    <xf numFmtId="167" fontId="21" fillId="0" borderId="21" xfId="200" applyNumberFormat="1" applyBorder="1" applyProtection="1">
      <protection locked="0"/>
    </xf>
    <xf numFmtId="0" fontId="24" fillId="57" borderId="34" xfId="200" applyFont="1" applyFill="1" applyBorder="1" applyAlignment="1" applyProtection="1">
      <alignment horizontal="center" wrapText="1" shrinkToFit="1"/>
      <protection locked="0"/>
    </xf>
    <xf numFmtId="0" fontId="20" fillId="0" borderId="15" xfId="200" applyFont="1" applyBorder="1" applyProtection="1">
      <protection locked="0"/>
    </xf>
    <xf numFmtId="167" fontId="20" fillId="0" borderId="0" xfId="200" applyNumberFormat="1" applyFont="1" applyProtection="1">
      <protection locked="0"/>
    </xf>
    <xf numFmtId="0" fontId="0" fillId="0" borderId="0" xfId="0" quotePrefix="1"/>
    <xf numFmtId="0" fontId="62" fillId="0" borderId="0" xfId="0" applyFont="1"/>
    <xf numFmtId="174" fontId="1" fillId="59" borderId="15" xfId="255" applyNumberFormat="1" applyFill="1" applyBorder="1"/>
    <xf numFmtId="174" fontId="0" fillId="59" borderId="15" xfId="255" applyNumberFormat="1" applyFont="1" applyFill="1" applyBorder="1"/>
    <xf numFmtId="174" fontId="0" fillId="59" borderId="34" xfId="255" applyNumberFormat="1" applyFont="1" applyFill="1" applyBorder="1"/>
    <xf numFmtId="174" fontId="0" fillId="0" borderId="0" xfId="255" applyNumberFormat="1" applyFont="1"/>
    <xf numFmtId="174" fontId="1" fillId="59" borderId="32" xfId="255" applyNumberFormat="1" applyFill="1" applyBorder="1" applyProtection="1">
      <protection locked="0"/>
    </xf>
    <xf numFmtId="174" fontId="1" fillId="59" borderId="27" xfId="255" applyNumberFormat="1" applyFill="1" applyBorder="1" applyProtection="1">
      <protection locked="0"/>
    </xf>
    <xf numFmtId="174" fontId="1" fillId="0" borderId="22" xfId="255" applyNumberFormat="1" applyBorder="1" applyProtection="1">
      <protection locked="0"/>
    </xf>
    <xf numFmtId="167" fontId="0" fillId="0" borderId="0" xfId="0" applyNumberFormat="1" applyFill="1"/>
    <xf numFmtId="167" fontId="21" fillId="0" borderId="0" xfId="200" applyNumberFormat="1" applyFill="1" applyProtection="1">
      <protection locked="0"/>
    </xf>
    <xf numFmtId="167" fontId="24" fillId="0" borderId="15" xfId="200" applyNumberFormat="1" applyFont="1" applyFill="1" applyBorder="1" applyProtection="1">
      <protection locked="0"/>
    </xf>
    <xf numFmtId="167" fontId="1" fillId="0" borderId="15" xfId="137" applyNumberFormat="1" applyFont="1" applyFill="1" applyBorder="1" applyProtection="1">
      <protection locked="0"/>
    </xf>
    <xf numFmtId="174" fontId="0" fillId="0" borderId="0" xfId="0" applyNumberFormat="1" applyFill="1"/>
    <xf numFmtId="0" fontId="20" fillId="0" borderId="0" xfId="200" applyFont="1" applyFill="1" applyProtection="1">
      <protection locked="0"/>
    </xf>
    <xf numFmtId="167" fontId="20" fillId="0" borderId="0" xfId="200" applyNumberFormat="1" applyFont="1" applyFill="1" applyProtection="1">
      <protection locked="0"/>
    </xf>
    <xf numFmtId="0" fontId="0" fillId="0" borderId="0" xfId="0" applyFill="1"/>
    <xf numFmtId="0" fontId="16" fillId="0" borderId="0" xfId="0" applyFont="1" applyFill="1"/>
    <xf numFmtId="167" fontId="16" fillId="0" borderId="0" xfId="0" applyNumberFormat="1" applyFont="1" applyFill="1"/>
    <xf numFmtId="167" fontId="0" fillId="0" borderId="0" xfId="137" applyNumberFormat="1" applyFont="1" applyFill="1" applyProtection="1">
      <protection locked="0"/>
    </xf>
    <xf numFmtId="167" fontId="63" fillId="59" borderId="15" xfId="1" applyNumberFormat="1" applyFont="1" applyFill="1" applyBorder="1"/>
    <xf numFmtId="167" fontId="63" fillId="0" borderId="15" xfId="137" applyNumberFormat="1" applyFont="1" applyBorder="1" applyProtection="1">
      <protection locked="0"/>
    </xf>
    <xf numFmtId="167" fontId="1" fillId="62" borderId="15" xfId="1" applyNumberFormat="1" applyFill="1" applyBorder="1"/>
    <xf numFmtId="167" fontId="65" fillId="59" borderId="15" xfId="137" applyNumberFormat="1" applyFont="1" applyFill="1" applyBorder="1" applyProtection="1">
      <protection locked="0"/>
    </xf>
    <xf numFmtId="166" fontId="20" fillId="0" borderId="0" xfId="126" applyFont="1" applyFill="1" applyBorder="1" applyAlignment="1">
      <alignment horizontal="center" wrapText="1"/>
    </xf>
    <xf numFmtId="166" fontId="20" fillId="0" borderId="0" xfId="259" applyFont="1" applyFill="1" applyBorder="1"/>
    <xf numFmtId="166" fontId="20" fillId="0" borderId="0" xfId="259" applyFont="1" applyFill="1" applyBorder="1" applyAlignment="1">
      <alignment horizontal="center" wrapText="1"/>
    </xf>
    <xf numFmtId="166" fontId="64" fillId="0" borderId="0" xfId="259" applyFont="1" applyFill="1" applyBorder="1"/>
    <xf numFmtId="166" fontId="64" fillId="0" borderId="0" xfId="259" applyFont="1" applyFill="1" applyBorder="1" applyAlignment="1">
      <alignment horizontal="center" wrapText="1"/>
    </xf>
    <xf numFmtId="165" fontId="64" fillId="0" borderId="0" xfId="259" applyNumberFormat="1" applyFont="1" applyFill="1" applyBorder="1"/>
    <xf numFmtId="0" fontId="0" fillId="0" borderId="0" xfId="0" applyBorder="1"/>
    <xf numFmtId="0" fontId="51" fillId="0" borderId="0" xfId="216" applyFill="1" applyBorder="1" applyAlignment="1">
      <alignment wrapText="1"/>
    </xf>
    <xf numFmtId="0" fontId="0" fillId="0" borderId="0" xfId="0" applyFill="1" applyBorder="1"/>
    <xf numFmtId="0" fontId="51" fillId="0" borderId="0" xfId="222" applyFont="1" applyFill="1" applyBorder="1" applyAlignment="1">
      <alignment vertical="center"/>
    </xf>
    <xf numFmtId="0" fontId="0" fillId="0" borderId="0" xfId="0" applyAlignment="1">
      <alignment wrapText="1"/>
    </xf>
    <xf numFmtId="0" fontId="16" fillId="0" borderId="0" xfId="0" applyFont="1"/>
    <xf numFmtId="14" fontId="62" fillId="0" borderId="0" xfId="0" applyNumberFormat="1" applyFont="1"/>
    <xf numFmtId="0" fontId="26" fillId="0" borderId="0" xfId="200" applyFont="1" applyAlignment="1"/>
    <xf numFmtId="0" fontId="51" fillId="0" borderId="0" xfId="222" applyFont="1" applyAlignment="1">
      <alignment horizontal="left" vertical="center" wrapText="1"/>
    </xf>
    <xf numFmtId="0" fontId="21" fillId="0" borderId="0" xfId="200"/>
    <xf numFmtId="0" fontId="24" fillId="57" borderId="37" xfId="200" applyFont="1" applyFill="1" applyBorder="1" applyAlignment="1" applyProtection="1">
      <alignment horizontal="center" wrapText="1"/>
      <protection locked="0"/>
    </xf>
    <xf numFmtId="167" fontId="21" fillId="0" borderId="37" xfId="200" applyNumberFormat="1" applyBorder="1" applyProtection="1">
      <protection locked="0"/>
    </xf>
    <xf numFmtId="167" fontId="24" fillId="0" borderId="37" xfId="200" applyNumberFormat="1" applyFont="1" applyBorder="1" applyProtection="1">
      <protection locked="0"/>
    </xf>
    <xf numFmtId="0" fontId="20" fillId="0" borderId="15" xfId="200" applyFont="1" applyBorder="1" applyAlignment="1" applyProtection="1">
      <alignment vertical="center" wrapText="1"/>
      <protection locked="0"/>
    </xf>
    <xf numFmtId="0" fontId="24" fillId="57" borderId="37" xfId="256" applyFont="1" applyFill="1" applyBorder="1" applyAlignment="1" applyProtection="1">
      <alignment horizontal="center" wrapText="1"/>
      <protection locked="0"/>
    </xf>
    <xf numFmtId="167" fontId="20" fillId="0" borderId="37" xfId="256" applyNumberFormat="1" applyBorder="1" applyProtection="1">
      <protection locked="0"/>
    </xf>
    <xf numFmtId="167" fontId="24" fillId="0" borderId="37" xfId="256" applyNumberFormat="1" applyFont="1" applyBorder="1" applyProtection="1">
      <protection locked="0"/>
    </xf>
    <xf numFmtId="174" fontId="0" fillId="0" borderId="0" xfId="0" applyNumberFormat="1"/>
    <xf numFmtId="0" fontId="21" fillId="0" borderId="0" xfId="200"/>
    <xf numFmtId="174" fontId="21" fillId="0" borderId="0" xfId="200" applyNumberFormat="1" applyFill="1" applyProtection="1">
      <protection locked="0"/>
    </xf>
    <xf numFmtId="0" fontId="21" fillId="57" borderId="46" xfId="200" applyFill="1" applyBorder="1" applyProtection="1">
      <protection locked="0"/>
    </xf>
    <xf numFmtId="167" fontId="0" fillId="0" borderId="0" xfId="0" quotePrefix="1" applyNumberFormat="1"/>
    <xf numFmtId="0" fontId="21" fillId="59" borderId="44" xfId="200" applyFill="1" applyBorder="1" applyAlignment="1" applyProtection="1">
      <alignment horizontal="center" vertical="center"/>
      <protection locked="0"/>
    </xf>
    <xf numFmtId="0" fontId="21" fillId="0" borderId="44" xfId="200" applyBorder="1" applyAlignment="1" applyProtection="1">
      <alignment horizontal="center"/>
      <protection locked="0"/>
    </xf>
    <xf numFmtId="167" fontId="1" fillId="61" borderId="44" xfId="137" applyNumberFormat="1" applyFont="1" applyFill="1" applyBorder="1" applyProtection="1">
      <protection locked="0"/>
    </xf>
    <xf numFmtId="167" fontId="1" fillId="59" borderId="44" xfId="1" applyNumberFormat="1" applyFill="1" applyBorder="1"/>
    <xf numFmtId="167" fontId="1" fillId="0" borderId="44" xfId="137" applyNumberFormat="1" applyFont="1" applyBorder="1" applyProtection="1">
      <protection locked="0"/>
    </xf>
    <xf numFmtId="0" fontId="21" fillId="0" borderId="48" xfId="200" applyBorder="1" applyProtection="1">
      <protection locked="0"/>
    </xf>
    <xf numFmtId="167" fontId="1" fillId="61" borderId="39" xfId="137" applyNumberFormat="1" applyFont="1" applyFill="1" applyBorder="1" applyProtection="1">
      <protection locked="0"/>
    </xf>
    <xf numFmtId="167" fontId="0" fillId="0" borderId="44" xfId="137" applyNumberFormat="1" applyFont="1" applyBorder="1" applyProtection="1">
      <protection locked="0"/>
    </xf>
    <xf numFmtId="167" fontId="21" fillId="0" borderId="44" xfId="200" applyNumberFormat="1" applyBorder="1" applyProtection="1">
      <protection locked="0"/>
    </xf>
    <xf numFmtId="0" fontId="20" fillId="0" borderId="44" xfId="200" applyFont="1" applyBorder="1" applyProtection="1">
      <protection locked="0"/>
    </xf>
    <xf numFmtId="167" fontId="21" fillId="0" borderId="24" xfId="200" applyNumberFormat="1" applyBorder="1" applyProtection="1">
      <protection locked="0"/>
    </xf>
    <xf numFmtId="3" fontId="16" fillId="0" borderId="0" xfId="0" applyNumberFormat="1" applyFont="1"/>
    <xf numFmtId="0" fontId="67" fillId="0" borderId="0" xfId="0" applyFont="1"/>
    <xf numFmtId="0" fontId="67" fillId="0" borderId="41" xfId="0" applyFont="1" applyBorder="1"/>
    <xf numFmtId="0" fontId="67" fillId="0" borderId="42" xfId="0" applyFont="1" applyBorder="1"/>
    <xf numFmtId="174" fontId="67" fillId="0" borderId="42" xfId="255" applyNumberFormat="1" applyFont="1" applyBorder="1"/>
    <xf numFmtId="174" fontId="69" fillId="0" borderId="52" xfId="255" applyNumberFormat="1" applyFont="1" applyBorder="1"/>
    <xf numFmtId="0" fontId="69" fillId="0" borderId="41" xfId="0" applyFont="1" applyBorder="1"/>
    <xf numFmtId="0" fontId="69" fillId="0" borderId="0" xfId="0" applyFont="1"/>
    <xf numFmtId="0" fontId="69" fillId="0" borderId="41" xfId="0" applyFont="1" applyBorder="1" applyAlignment="1">
      <alignment horizontal="center"/>
    </xf>
    <xf numFmtId="0" fontId="69" fillId="0" borderId="0" xfId="0" applyFont="1" applyAlignment="1">
      <alignment horizontal="center"/>
    </xf>
    <xf numFmtId="0" fontId="69" fillId="0" borderId="42" xfId="0" applyFont="1" applyBorder="1" applyAlignment="1">
      <alignment horizontal="center"/>
    </xf>
    <xf numFmtId="0" fontId="67" fillId="0" borderId="45" xfId="0" applyFont="1" applyBorder="1"/>
    <xf numFmtId="0" fontId="67" fillId="0" borderId="55" xfId="0" applyFont="1" applyBorder="1"/>
    <xf numFmtId="9" fontId="67" fillId="0" borderId="42" xfId="258" applyFont="1" applyBorder="1"/>
    <xf numFmtId="9" fontId="67" fillId="0" borderId="0" xfId="258" applyFont="1"/>
    <xf numFmtId="174" fontId="67" fillId="0" borderId="0" xfId="255" applyNumberFormat="1" applyFont="1"/>
    <xf numFmtId="174" fontId="69" fillId="0" borderId="0" xfId="0" applyNumberFormat="1" applyFont="1"/>
    <xf numFmtId="10" fontId="67" fillId="0" borderId="0" xfId="258" applyNumberFormat="1" applyFont="1"/>
    <xf numFmtId="174" fontId="69" fillId="0" borderId="42" xfId="0" applyNumberFormat="1" applyFont="1" applyBorder="1"/>
    <xf numFmtId="168" fontId="67" fillId="0" borderId="42" xfId="0" applyNumberFormat="1" applyFont="1" applyBorder="1"/>
    <xf numFmtId="168" fontId="69" fillId="0" borderId="42" xfId="0" applyNumberFormat="1" applyFont="1" applyBorder="1"/>
    <xf numFmtId="174" fontId="69" fillId="0" borderId="0" xfId="255" applyNumberFormat="1" applyFont="1"/>
    <xf numFmtId="168" fontId="67" fillId="0" borderId="43" xfId="0" applyNumberFormat="1" applyFont="1" applyBorder="1"/>
    <xf numFmtId="10" fontId="69" fillId="0" borderId="0" xfId="258" applyNumberFormat="1" applyFont="1"/>
    <xf numFmtId="174" fontId="67" fillId="0" borderId="0" xfId="0" applyNumberFormat="1" applyFont="1"/>
    <xf numFmtId="174" fontId="69" fillId="0" borderId="46" xfId="0" applyNumberFormat="1" applyFont="1" applyBorder="1"/>
    <xf numFmtId="174" fontId="69" fillId="0" borderId="42" xfId="255" applyNumberFormat="1" applyFont="1" applyBorder="1"/>
    <xf numFmtId="168" fontId="67" fillId="0" borderId="0" xfId="0" applyNumberFormat="1" applyFont="1"/>
    <xf numFmtId="168" fontId="69" fillId="0" borderId="56" xfId="0" applyNumberFormat="1" applyFont="1" applyBorder="1"/>
    <xf numFmtId="0" fontId="69" fillId="0" borderId="53" xfId="0" applyFont="1" applyBorder="1" applyAlignment="1">
      <alignment horizontal="center"/>
    </xf>
    <xf numFmtId="0" fontId="69" fillId="0" borderId="46" xfId="0" applyFont="1" applyBorder="1" applyAlignment="1">
      <alignment horizontal="center"/>
    </xf>
    <xf numFmtId="0" fontId="69" fillId="0" borderId="54" xfId="0" applyFont="1" applyBorder="1" applyAlignment="1">
      <alignment horizontal="center"/>
    </xf>
    <xf numFmtId="0" fontId="68" fillId="0" borderId="0" xfId="0" applyFont="1" applyAlignment="1">
      <alignment horizontal="center"/>
    </xf>
    <xf numFmtId="0" fontId="69" fillId="60" borderId="49" xfId="0" applyFont="1" applyFill="1" applyBorder="1" applyAlignment="1">
      <alignment horizontal="center"/>
    </xf>
    <xf numFmtId="0" fontId="69" fillId="60" borderId="50" xfId="0" applyFont="1" applyFill="1" applyBorder="1" applyAlignment="1">
      <alignment horizontal="center"/>
    </xf>
    <xf numFmtId="0" fontId="69" fillId="60" borderId="51" xfId="0" applyFont="1" applyFill="1" applyBorder="1" applyAlignment="1">
      <alignment horizontal="center"/>
    </xf>
    <xf numFmtId="0" fontId="51" fillId="0" borderId="0" xfId="222" applyFont="1" applyAlignment="1">
      <alignment horizontal="left" wrapText="1"/>
    </xf>
    <xf numFmtId="0" fontId="51" fillId="0" borderId="28" xfId="222" applyFont="1" applyBorder="1" applyAlignment="1">
      <alignment horizontal="center"/>
    </xf>
    <xf numFmtId="0" fontId="51" fillId="0" borderId="29" xfId="222" applyFont="1" applyBorder="1" applyAlignment="1">
      <alignment horizontal="center"/>
    </xf>
    <xf numFmtId="0" fontId="51" fillId="0" borderId="36" xfId="222" applyFont="1" applyBorder="1" applyAlignment="1">
      <alignment horizontal="center"/>
    </xf>
    <xf numFmtId="0" fontId="51" fillId="0" borderId="47" xfId="222" applyFont="1" applyBorder="1" applyAlignment="1">
      <alignment horizontal="center"/>
    </xf>
    <xf numFmtId="0" fontId="51" fillId="0" borderId="30" xfId="222" applyFont="1" applyBorder="1" applyAlignment="1">
      <alignment horizontal="center"/>
    </xf>
    <xf numFmtId="0" fontId="51" fillId="0" borderId="31" xfId="222" applyFont="1" applyBorder="1" applyAlignment="1">
      <alignment horizontal="center"/>
    </xf>
    <xf numFmtId="0" fontId="51" fillId="0" borderId="27" xfId="222" applyFont="1" applyBorder="1" applyAlignment="1">
      <alignment horizontal="center"/>
    </xf>
    <xf numFmtId="0" fontId="51" fillId="0" borderId="25" xfId="222" applyFont="1" applyBorder="1" applyAlignment="1">
      <alignment horizontal="center"/>
    </xf>
    <xf numFmtId="0" fontId="51" fillId="0" borderId="21" xfId="222" applyFont="1" applyBorder="1" applyAlignment="1">
      <alignment horizontal="center"/>
    </xf>
    <xf numFmtId="0" fontId="51" fillId="0" borderId="22" xfId="222" applyFont="1" applyBorder="1" applyAlignment="1">
      <alignment horizontal="center"/>
    </xf>
    <xf numFmtId="0" fontId="51" fillId="0" borderId="35" xfId="222" applyFont="1" applyBorder="1" applyAlignment="1">
      <alignment horizontal="center"/>
    </xf>
    <xf numFmtId="0" fontId="51" fillId="0" borderId="40" xfId="222" applyFont="1" applyBorder="1" applyAlignment="1">
      <alignment horizontal="center"/>
    </xf>
    <xf numFmtId="0" fontId="51" fillId="0" borderId="46" xfId="222" applyFont="1" applyBorder="1" applyAlignment="1">
      <alignment horizontal="center"/>
    </xf>
    <xf numFmtId="0" fontId="51" fillId="0" borderId="23" xfId="222" applyFont="1" applyBorder="1" applyAlignment="1">
      <alignment horizontal="center"/>
    </xf>
    <xf numFmtId="0" fontId="53" fillId="0" borderId="0" xfId="222" applyFont="1" applyAlignment="1">
      <alignment horizontal="right" wrapText="1"/>
    </xf>
    <xf numFmtId="168" fontId="51" fillId="59" borderId="33" xfId="127" applyNumberFormat="1" applyFont="1" applyFill="1" applyBorder="1" applyAlignment="1">
      <alignment horizontal="center"/>
    </xf>
    <xf numFmtId="168" fontId="51" fillId="59" borderId="32" xfId="127" applyNumberFormat="1" applyFont="1" applyFill="1" applyBorder="1" applyAlignment="1">
      <alignment horizontal="center"/>
    </xf>
    <xf numFmtId="0" fontId="51" fillId="0" borderId="0" xfId="222" applyFont="1" applyAlignment="1">
      <alignment wrapText="1"/>
    </xf>
    <xf numFmtId="0" fontId="51" fillId="0" borderId="0" xfId="222" applyFont="1" applyAlignment="1">
      <alignment horizontal="left" vertical="center" wrapText="1"/>
    </xf>
    <xf numFmtId="0" fontId="26" fillId="0" borderId="0" xfId="200" applyFont="1" applyAlignment="1">
      <alignment horizontal="center"/>
    </xf>
    <xf numFmtId="0" fontId="21" fillId="0" borderId="0" xfId="200"/>
    <xf numFmtId="0" fontId="24" fillId="0" borderId="0" xfId="200" applyFont="1" applyAlignment="1">
      <alignment horizontal="center" vertical="center"/>
    </xf>
    <xf numFmtId="0" fontId="53" fillId="0" borderId="0" xfId="222" applyFont="1" applyAlignment="1">
      <alignment horizontal="center" vertical="center"/>
    </xf>
    <xf numFmtId="0" fontId="24" fillId="0" borderId="21" xfId="200" applyFont="1" applyBorder="1" applyAlignment="1" applyProtection="1">
      <alignment horizontal="left"/>
      <protection locked="0"/>
    </xf>
    <xf numFmtId="0" fontId="24" fillId="0" borderId="22" xfId="200" applyFont="1" applyBorder="1" applyAlignment="1" applyProtection="1">
      <alignment horizontal="left"/>
      <protection locked="0"/>
    </xf>
    <xf numFmtId="0" fontId="24" fillId="0" borderId="23" xfId="200" applyFont="1" applyBorder="1" applyAlignment="1" applyProtection="1">
      <alignment horizontal="left"/>
      <protection locked="0"/>
    </xf>
    <xf numFmtId="0" fontId="26" fillId="0" borderId="0" xfId="200" applyFont="1" applyAlignment="1" applyProtection="1">
      <alignment horizontal="center" vertical="top"/>
      <protection locked="0"/>
    </xf>
    <xf numFmtId="0" fontId="24" fillId="57" borderId="21" xfId="200" applyFont="1" applyFill="1" applyBorder="1" applyAlignment="1" applyProtection="1">
      <alignment horizontal="center"/>
      <protection locked="0"/>
    </xf>
    <xf numFmtId="0" fontId="24" fillId="57" borderId="22" xfId="200" applyFont="1" applyFill="1" applyBorder="1" applyAlignment="1" applyProtection="1">
      <alignment horizontal="center"/>
      <protection locked="0"/>
    </xf>
    <xf numFmtId="0" fontId="24" fillId="57" borderId="23" xfId="200" applyFont="1" applyFill="1" applyBorder="1" applyAlignment="1" applyProtection="1">
      <alignment horizontal="center"/>
      <protection locked="0"/>
    </xf>
    <xf numFmtId="0" fontId="21" fillId="0" borderId="0" xfId="200" applyAlignment="1" applyProtection="1">
      <alignment horizontal="left" vertical="top" wrapText="1"/>
      <protection locked="0"/>
    </xf>
    <xf numFmtId="0" fontId="21" fillId="0" borderId="0" xfId="200" applyAlignment="1" applyProtection="1">
      <alignment horizontal="left" wrapText="1"/>
      <protection locked="0"/>
    </xf>
    <xf numFmtId="0" fontId="24" fillId="57" borderId="38" xfId="200" applyFont="1" applyFill="1" applyBorder="1" applyAlignment="1" applyProtection="1">
      <alignment horizontal="center"/>
      <protection locked="0"/>
    </xf>
    <xf numFmtId="0" fontId="24" fillId="57" borderId="40" xfId="200" applyFont="1" applyFill="1" applyBorder="1" applyAlignment="1" applyProtection="1">
      <alignment horizontal="center"/>
      <protection locked="0"/>
    </xf>
    <xf numFmtId="0" fontId="24" fillId="57" borderId="39" xfId="200" applyFont="1" applyFill="1" applyBorder="1" applyAlignment="1" applyProtection="1">
      <alignment horizontal="center"/>
      <protection locked="0"/>
    </xf>
    <xf numFmtId="0" fontId="0" fillId="0" borderId="0" xfId="0" applyAlignment="1">
      <alignment wrapText="1"/>
    </xf>
  </cellXfs>
  <cellStyles count="262">
    <cellStyle name="$" xfId="2" xr:uid="{00000000-0005-0000-0000-000000000000}"/>
    <cellStyle name="$.00" xfId="3" xr:uid="{00000000-0005-0000-0000-000001000000}"/>
    <cellStyle name="$_9. Rev2Cost_GDPIPI" xfId="4" xr:uid="{00000000-0005-0000-0000-000002000000}"/>
    <cellStyle name="$_lists" xfId="5" xr:uid="{00000000-0005-0000-0000-000003000000}"/>
    <cellStyle name="$_lists_4. Current Monthly Fixed Charge" xfId="6" xr:uid="{00000000-0005-0000-0000-000004000000}"/>
    <cellStyle name="$_Sheet4" xfId="7" xr:uid="{00000000-0005-0000-0000-000005000000}"/>
    <cellStyle name="$M" xfId="8" xr:uid="{00000000-0005-0000-0000-000006000000}"/>
    <cellStyle name="$M.00" xfId="9" xr:uid="{00000000-0005-0000-0000-000007000000}"/>
    <cellStyle name="$M_9. Rev2Cost_GDPIPI" xfId="10" xr:uid="{00000000-0005-0000-0000-000008000000}"/>
    <cellStyle name="20% - Accent1 2" xfId="11" xr:uid="{00000000-0005-0000-0000-000009000000}"/>
    <cellStyle name="20% - Accent1 2 2" xfId="12" xr:uid="{00000000-0005-0000-0000-00000A000000}"/>
    <cellStyle name="20% - Accent1 2 3" xfId="13" xr:uid="{00000000-0005-0000-0000-00000B000000}"/>
    <cellStyle name="20% - Accent1 3" xfId="14" xr:uid="{00000000-0005-0000-0000-00000C000000}"/>
    <cellStyle name="20% - Accent1 4" xfId="15" xr:uid="{00000000-0005-0000-0000-00000D000000}"/>
    <cellStyle name="20% - Accent2 2" xfId="16" xr:uid="{00000000-0005-0000-0000-00000E000000}"/>
    <cellStyle name="20% - Accent2 2 2" xfId="17" xr:uid="{00000000-0005-0000-0000-00000F000000}"/>
    <cellStyle name="20% - Accent2 2 3" xfId="18" xr:uid="{00000000-0005-0000-0000-000010000000}"/>
    <cellStyle name="20% - Accent2 3" xfId="19" xr:uid="{00000000-0005-0000-0000-000011000000}"/>
    <cellStyle name="20% - Accent2 4" xfId="20" xr:uid="{00000000-0005-0000-0000-000012000000}"/>
    <cellStyle name="20% - Accent3 2" xfId="21" xr:uid="{00000000-0005-0000-0000-000013000000}"/>
    <cellStyle name="20% - Accent3 2 2" xfId="22" xr:uid="{00000000-0005-0000-0000-000014000000}"/>
    <cellStyle name="20% - Accent3 2 3" xfId="23" xr:uid="{00000000-0005-0000-0000-000015000000}"/>
    <cellStyle name="20% - Accent3 3" xfId="24" xr:uid="{00000000-0005-0000-0000-000016000000}"/>
    <cellStyle name="20% - Accent3 4" xfId="25" xr:uid="{00000000-0005-0000-0000-000017000000}"/>
    <cellStyle name="20% - Accent4 2" xfId="26" xr:uid="{00000000-0005-0000-0000-000018000000}"/>
    <cellStyle name="20% - Accent4 2 2" xfId="27" xr:uid="{00000000-0005-0000-0000-000019000000}"/>
    <cellStyle name="20% - Accent4 2 3" xfId="28" xr:uid="{00000000-0005-0000-0000-00001A000000}"/>
    <cellStyle name="20% - Accent4 3" xfId="29" xr:uid="{00000000-0005-0000-0000-00001B000000}"/>
    <cellStyle name="20% - Accent4 4" xfId="30" xr:uid="{00000000-0005-0000-0000-00001C000000}"/>
    <cellStyle name="20% - Accent5 2" xfId="31" xr:uid="{00000000-0005-0000-0000-00001D000000}"/>
    <cellStyle name="20% - Accent5 2 2" xfId="32" xr:uid="{00000000-0005-0000-0000-00001E000000}"/>
    <cellStyle name="20% - Accent5 2 3" xfId="33" xr:uid="{00000000-0005-0000-0000-00001F000000}"/>
    <cellStyle name="20% - Accent5 3" xfId="34" xr:uid="{00000000-0005-0000-0000-000020000000}"/>
    <cellStyle name="20% - Accent5 4" xfId="35" xr:uid="{00000000-0005-0000-0000-000021000000}"/>
    <cellStyle name="20% - Accent6 2" xfId="36" xr:uid="{00000000-0005-0000-0000-000022000000}"/>
    <cellStyle name="20% - Accent6 2 2" xfId="37" xr:uid="{00000000-0005-0000-0000-000023000000}"/>
    <cellStyle name="20% - Accent6 2 3" xfId="38" xr:uid="{00000000-0005-0000-0000-000024000000}"/>
    <cellStyle name="20% - Accent6 3" xfId="39" xr:uid="{00000000-0005-0000-0000-000025000000}"/>
    <cellStyle name="20% - Accent6 4" xfId="40" xr:uid="{00000000-0005-0000-0000-000026000000}"/>
    <cellStyle name="40% - Accent1 2" xfId="41" xr:uid="{00000000-0005-0000-0000-000027000000}"/>
    <cellStyle name="40% - Accent1 2 2" xfId="42" xr:uid="{00000000-0005-0000-0000-000028000000}"/>
    <cellStyle name="40% - Accent1 2 3" xfId="43" xr:uid="{00000000-0005-0000-0000-000029000000}"/>
    <cellStyle name="40% - Accent1 3" xfId="44" xr:uid="{00000000-0005-0000-0000-00002A000000}"/>
    <cellStyle name="40% - Accent1 4" xfId="45" xr:uid="{00000000-0005-0000-0000-00002B000000}"/>
    <cellStyle name="40% - Accent2 2" xfId="46" xr:uid="{00000000-0005-0000-0000-00002C000000}"/>
    <cellStyle name="40% - Accent2 2 2" xfId="47" xr:uid="{00000000-0005-0000-0000-00002D000000}"/>
    <cellStyle name="40% - Accent2 2 3" xfId="48" xr:uid="{00000000-0005-0000-0000-00002E000000}"/>
    <cellStyle name="40% - Accent2 3" xfId="49" xr:uid="{00000000-0005-0000-0000-00002F000000}"/>
    <cellStyle name="40% - Accent2 4" xfId="50" xr:uid="{00000000-0005-0000-0000-000030000000}"/>
    <cellStyle name="40% - Accent3 2" xfId="51" xr:uid="{00000000-0005-0000-0000-000031000000}"/>
    <cellStyle name="40% - Accent3 2 2" xfId="52" xr:uid="{00000000-0005-0000-0000-000032000000}"/>
    <cellStyle name="40% - Accent3 2 3" xfId="53" xr:uid="{00000000-0005-0000-0000-000033000000}"/>
    <cellStyle name="40% - Accent3 3" xfId="54" xr:uid="{00000000-0005-0000-0000-000034000000}"/>
    <cellStyle name="40% - Accent3 4" xfId="55" xr:uid="{00000000-0005-0000-0000-000035000000}"/>
    <cellStyle name="40% - Accent4 2" xfId="56" xr:uid="{00000000-0005-0000-0000-000036000000}"/>
    <cellStyle name="40% - Accent4 2 2" xfId="57" xr:uid="{00000000-0005-0000-0000-000037000000}"/>
    <cellStyle name="40% - Accent4 2 3" xfId="58" xr:uid="{00000000-0005-0000-0000-000038000000}"/>
    <cellStyle name="40% - Accent4 3" xfId="59" xr:uid="{00000000-0005-0000-0000-000039000000}"/>
    <cellStyle name="40% - Accent4 4" xfId="60" xr:uid="{00000000-0005-0000-0000-00003A000000}"/>
    <cellStyle name="40% - Accent5 2" xfId="61" xr:uid="{00000000-0005-0000-0000-00003B000000}"/>
    <cellStyle name="40% - Accent5 2 2" xfId="62" xr:uid="{00000000-0005-0000-0000-00003C000000}"/>
    <cellStyle name="40% - Accent5 2 3" xfId="63" xr:uid="{00000000-0005-0000-0000-00003D000000}"/>
    <cellStyle name="40% - Accent5 3" xfId="64" xr:uid="{00000000-0005-0000-0000-00003E000000}"/>
    <cellStyle name="40% - Accent5 4" xfId="65" xr:uid="{00000000-0005-0000-0000-00003F000000}"/>
    <cellStyle name="40% - Accent6 2" xfId="66" xr:uid="{00000000-0005-0000-0000-000040000000}"/>
    <cellStyle name="40% - Accent6 2 2" xfId="67" xr:uid="{00000000-0005-0000-0000-000041000000}"/>
    <cellStyle name="40% - Accent6 2 3" xfId="68" xr:uid="{00000000-0005-0000-0000-000042000000}"/>
    <cellStyle name="40% - Accent6 3" xfId="69" xr:uid="{00000000-0005-0000-0000-000043000000}"/>
    <cellStyle name="40% - Accent6 4" xfId="70" xr:uid="{00000000-0005-0000-0000-000044000000}"/>
    <cellStyle name="60% - Accent1 2" xfId="71" xr:uid="{00000000-0005-0000-0000-000045000000}"/>
    <cellStyle name="60% - Accent1 2 2" xfId="72" xr:uid="{00000000-0005-0000-0000-000046000000}"/>
    <cellStyle name="60% - Accent1 3" xfId="73" xr:uid="{00000000-0005-0000-0000-000047000000}"/>
    <cellStyle name="60% - Accent2 2" xfId="74" xr:uid="{00000000-0005-0000-0000-000048000000}"/>
    <cellStyle name="60% - Accent2 2 2" xfId="75" xr:uid="{00000000-0005-0000-0000-000049000000}"/>
    <cellStyle name="60% - Accent2 3" xfId="76" xr:uid="{00000000-0005-0000-0000-00004A000000}"/>
    <cellStyle name="60% - Accent3 2" xfId="77" xr:uid="{00000000-0005-0000-0000-00004B000000}"/>
    <cellStyle name="60% - Accent3 2 2" xfId="78" xr:uid="{00000000-0005-0000-0000-00004C000000}"/>
    <cellStyle name="60% - Accent3 3" xfId="79" xr:uid="{00000000-0005-0000-0000-00004D000000}"/>
    <cellStyle name="60% - Accent4 2" xfId="80" xr:uid="{00000000-0005-0000-0000-00004E000000}"/>
    <cellStyle name="60% - Accent4 2 2" xfId="81" xr:uid="{00000000-0005-0000-0000-00004F000000}"/>
    <cellStyle name="60% - Accent4 3" xfId="82" xr:uid="{00000000-0005-0000-0000-000050000000}"/>
    <cellStyle name="60% - Accent5 2" xfId="83" xr:uid="{00000000-0005-0000-0000-000051000000}"/>
    <cellStyle name="60% - Accent5 2 2" xfId="84" xr:uid="{00000000-0005-0000-0000-000052000000}"/>
    <cellStyle name="60% - Accent5 3" xfId="85" xr:uid="{00000000-0005-0000-0000-000053000000}"/>
    <cellStyle name="60% - Accent6 2" xfId="86" xr:uid="{00000000-0005-0000-0000-000054000000}"/>
    <cellStyle name="60% - Accent6 2 2" xfId="87" xr:uid="{00000000-0005-0000-0000-000055000000}"/>
    <cellStyle name="60% - Accent6 3" xfId="88" xr:uid="{00000000-0005-0000-0000-000056000000}"/>
    <cellStyle name="Accent1 2" xfId="89" xr:uid="{00000000-0005-0000-0000-000057000000}"/>
    <cellStyle name="Accent1 2 2" xfId="90" xr:uid="{00000000-0005-0000-0000-000058000000}"/>
    <cellStyle name="Accent1 3" xfId="91" xr:uid="{00000000-0005-0000-0000-000059000000}"/>
    <cellStyle name="Accent2 2" xfId="92" xr:uid="{00000000-0005-0000-0000-00005A000000}"/>
    <cellStyle name="Accent2 2 2" xfId="93" xr:uid="{00000000-0005-0000-0000-00005B000000}"/>
    <cellStyle name="Accent2 3" xfId="94" xr:uid="{00000000-0005-0000-0000-00005C000000}"/>
    <cellStyle name="Accent3 2" xfId="95" xr:uid="{00000000-0005-0000-0000-00005D000000}"/>
    <cellStyle name="Accent3 2 2" xfId="96" xr:uid="{00000000-0005-0000-0000-00005E000000}"/>
    <cellStyle name="Accent3 3" xfId="97" xr:uid="{00000000-0005-0000-0000-00005F000000}"/>
    <cellStyle name="Accent4 2" xfId="98" xr:uid="{00000000-0005-0000-0000-000060000000}"/>
    <cellStyle name="Accent4 2 2" xfId="99" xr:uid="{00000000-0005-0000-0000-000061000000}"/>
    <cellStyle name="Accent4 3" xfId="100" xr:uid="{00000000-0005-0000-0000-000062000000}"/>
    <cellStyle name="Accent5 2" xfId="101" xr:uid="{00000000-0005-0000-0000-000063000000}"/>
    <cellStyle name="Accent5 2 2" xfId="102" xr:uid="{00000000-0005-0000-0000-000064000000}"/>
    <cellStyle name="Accent5 3" xfId="103" xr:uid="{00000000-0005-0000-0000-000065000000}"/>
    <cellStyle name="Accent6 2" xfId="104" xr:uid="{00000000-0005-0000-0000-000066000000}"/>
    <cellStyle name="Accent6 2 2" xfId="105" xr:uid="{00000000-0005-0000-0000-000067000000}"/>
    <cellStyle name="Accent6 3" xfId="106" xr:uid="{00000000-0005-0000-0000-000068000000}"/>
    <cellStyle name="Bad 2" xfId="107" xr:uid="{00000000-0005-0000-0000-000069000000}"/>
    <cellStyle name="Bad 2 2" xfId="108" xr:uid="{00000000-0005-0000-0000-00006A000000}"/>
    <cellStyle name="Bad 3" xfId="109" xr:uid="{00000000-0005-0000-0000-00006B000000}"/>
    <cellStyle name="Calculation 2" xfId="110" xr:uid="{00000000-0005-0000-0000-00006C000000}"/>
    <cellStyle name="Calculation 2 2" xfId="111" xr:uid="{00000000-0005-0000-0000-00006D000000}"/>
    <cellStyle name="Calculation 3" xfId="112" xr:uid="{00000000-0005-0000-0000-00006E000000}"/>
    <cellStyle name="Check Cell 2" xfId="113" xr:uid="{00000000-0005-0000-0000-00006F000000}"/>
    <cellStyle name="Check Cell 2 2" xfId="114" xr:uid="{00000000-0005-0000-0000-000070000000}"/>
    <cellStyle name="Check Cell 3" xfId="115" xr:uid="{00000000-0005-0000-0000-000071000000}"/>
    <cellStyle name="Comma" xfId="255" builtinId="3"/>
    <cellStyle name="Comma 10" xfId="259" xr:uid="{B8B83041-4A8E-4DD6-A502-20F355D7C21B}"/>
    <cellStyle name="Comma 2" xfId="116" xr:uid="{00000000-0005-0000-0000-000073000000}"/>
    <cellStyle name="Comma 2 2" xfId="117" xr:uid="{00000000-0005-0000-0000-000074000000}"/>
    <cellStyle name="Comma 2 3" xfId="118" xr:uid="{00000000-0005-0000-0000-000075000000}"/>
    <cellStyle name="Comma 2 4" xfId="261" xr:uid="{5F645023-8374-4D51-B399-4009D4F3D440}"/>
    <cellStyle name="Comma 3" xfId="119" xr:uid="{00000000-0005-0000-0000-000076000000}"/>
    <cellStyle name="Comma 3 2" xfId="120" xr:uid="{00000000-0005-0000-0000-000077000000}"/>
    <cellStyle name="Comma 3 2 2" xfId="121" xr:uid="{00000000-0005-0000-0000-000078000000}"/>
    <cellStyle name="Comma 3 3" xfId="122" xr:uid="{00000000-0005-0000-0000-000079000000}"/>
    <cellStyle name="Comma 3 4" xfId="123" xr:uid="{00000000-0005-0000-0000-00007A000000}"/>
    <cellStyle name="Comma 4" xfId="124" xr:uid="{00000000-0005-0000-0000-00007B000000}"/>
    <cellStyle name="Comma 4 2" xfId="125" xr:uid="{00000000-0005-0000-0000-00007C000000}"/>
    <cellStyle name="Comma 4 3" xfId="126" xr:uid="{00000000-0005-0000-0000-00007D000000}"/>
    <cellStyle name="Comma 5" xfId="127" xr:uid="{00000000-0005-0000-0000-00007E000000}"/>
    <cellStyle name="Comma 5 2" xfId="128" xr:uid="{00000000-0005-0000-0000-00007F000000}"/>
    <cellStyle name="Comma 5 3" xfId="257" xr:uid="{00000000-0005-0000-0000-000080000000}"/>
    <cellStyle name="Comma 6" xfId="129" xr:uid="{00000000-0005-0000-0000-000081000000}"/>
    <cellStyle name="Comma0" xfId="130" xr:uid="{00000000-0005-0000-0000-000082000000}"/>
    <cellStyle name="Comma0 2" xfId="131" xr:uid="{00000000-0005-0000-0000-000083000000}"/>
    <cellStyle name="Comma0 3" xfId="132" xr:uid="{00000000-0005-0000-0000-000084000000}"/>
    <cellStyle name="Comma0 4" xfId="133" xr:uid="{00000000-0005-0000-0000-000085000000}"/>
    <cellStyle name="Comma0 5" xfId="134" xr:uid="{00000000-0005-0000-0000-000086000000}"/>
    <cellStyle name="Currency" xfId="1" builtinId="4"/>
    <cellStyle name="Currency 2" xfId="135" xr:uid="{00000000-0005-0000-0000-000088000000}"/>
    <cellStyle name="Currency 2 2" xfId="136" xr:uid="{00000000-0005-0000-0000-000089000000}"/>
    <cellStyle name="Currency 3" xfId="137" xr:uid="{00000000-0005-0000-0000-00008A000000}"/>
    <cellStyle name="Currency 4" xfId="138" xr:uid="{00000000-0005-0000-0000-00008B000000}"/>
    <cellStyle name="Currency0" xfId="139" xr:uid="{00000000-0005-0000-0000-00008C000000}"/>
    <cellStyle name="Currency0 2" xfId="140" xr:uid="{00000000-0005-0000-0000-00008D000000}"/>
    <cellStyle name="Currency0 3" xfId="141" xr:uid="{00000000-0005-0000-0000-00008E000000}"/>
    <cellStyle name="Currency0 4" xfId="142" xr:uid="{00000000-0005-0000-0000-00008F000000}"/>
    <cellStyle name="Currency0 5" xfId="143" xr:uid="{00000000-0005-0000-0000-000090000000}"/>
    <cellStyle name="Date" xfId="144" xr:uid="{00000000-0005-0000-0000-000091000000}"/>
    <cellStyle name="Date 2" xfId="145" xr:uid="{00000000-0005-0000-0000-000092000000}"/>
    <cellStyle name="Date 3" xfId="146" xr:uid="{00000000-0005-0000-0000-000093000000}"/>
    <cellStyle name="Date 4" xfId="147" xr:uid="{00000000-0005-0000-0000-000094000000}"/>
    <cellStyle name="Date 5" xfId="148" xr:uid="{00000000-0005-0000-0000-000095000000}"/>
    <cellStyle name="Explanatory Text 2" xfId="149" xr:uid="{00000000-0005-0000-0000-000096000000}"/>
    <cellStyle name="Explanatory Text 2 2" xfId="150" xr:uid="{00000000-0005-0000-0000-000097000000}"/>
    <cellStyle name="Explanatory Text 3" xfId="151" xr:uid="{00000000-0005-0000-0000-000098000000}"/>
    <cellStyle name="Fixed" xfId="152" xr:uid="{00000000-0005-0000-0000-000099000000}"/>
    <cellStyle name="Fixed 2" xfId="153" xr:uid="{00000000-0005-0000-0000-00009A000000}"/>
    <cellStyle name="Fixed 3" xfId="154" xr:uid="{00000000-0005-0000-0000-00009B000000}"/>
    <cellStyle name="Fixed 4" xfId="155" xr:uid="{00000000-0005-0000-0000-00009C000000}"/>
    <cellStyle name="Fixed 5" xfId="156" xr:uid="{00000000-0005-0000-0000-00009D000000}"/>
    <cellStyle name="Fixed_DS-WB" xfId="157" xr:uid="{00000000-0005-0000-0000-00009E000000}"/>
    <cellStyle name="Good 2" xfId="158" xr:uid="{00000000-0005-0000-0000-00009F000000}"/>
    <cellStyle name="Good 2 2" xfId="159" xr:uid="{00000000-0005-0000-0000-0000A0000000}"/>
    <cellStyle name="Good 3" xfId="160" xr:uid="{00000000-0005-0000-0000-0000A1000000}"/>
    <cellStyle name="Grey" xfId="161" xr:uid="{00000000-0005-0000-0000-0000A2000000}"/>
    <cellStyle name="Heading 1 2" xfId="162" xr:uid="{00000000-0005-0000-0000-0000A3000000}"/>
    <cellStyle name="Heading 1 2 2" xfId="163" xr:uid="{00000000-0005-0000-0000-0000A4000000}"/>
    <cellStyle name="Heading 1 3" xfId="164" xr:uid="{00000000-0005-0000-0000-0000A5000000}"/>
    <cellStyle name="Heading 1 3 2" xfId="165" xr:uid="{00000000-0005-0000-0000-0000A6000000}"/>
    <cellStyle name="Heading 1 4" xfId="166" xr:uid="{00000000-0005-0000-0000-0000A7000000}"/>
    <cellStyle name="Heading 2 2" xfId="167" xr:uid="{00000000-0005-0000-0000-0000A8000000}"/>
    <cellStyle name="Heading 2 2 2" xfId="168" xr:uid="{00000000-0005-0000-0000-0000A9000000}"/>
    <cellStyle name="Heading 2 3" xfId="169" xr:uid="{00000000-0005-0000-0000-0000AA000000}"/>
    <cellStyle name="Heading 2 3 2" xfId="170" xr:uid="{00000000-0005-0000-0000-0000AB000000}"/>
    <cellStyle name="Heading 2 4" xfId="171" xr:uid="{00000000-0005-0000-0000-0000AC000000}"/>
    <cellStyle name="Heading 3 2" xfId="172" xr:uid="{00000000-0005-0000-0000-0000AD000000}"/>
    <cellStyle name="Heading 3 2 2" xfId="173" xr:uid="{00000000-0005-0000-0000-0000AE000000}"/>
    <cellStyle name="Heading 3 3" xfId="174" xr:uid="{00000000-0005-0000-0000-0000AF000000}"/>
    <cellStyle name="Heading 4 2" xfId="175" xr:uid="{00000000-0005-0000-0000-0000B0000000}"/>
    <cellStyle name="Heading 4 2 2" xfId="176" xr:uid="{00000000-0005-0000-0000-0000B1000000}"/>
    <cellStyle name="Heading 4 3" xfId="177" xr:uid="{00000000-0005-0000-0000-0000B2000000}"/>
    <cellStyle name="Hyperlink 2" xfId="178" xr:uid="{00000000-0005-0000-0000-0000B3000000}"/>
    <cellStyle name="Input [yellow]" xfId="179" xr:uid="{00000000-0005-0000-0000-0000B4000000}"/>
    <cellStyle name="Input 2" xfId="180" xr:uid="{00000000-0005-0000-0000-0000B5000000}"/>
    <cellStyle name="Input 2 2" xfId="181" xr:uid="{00000000-0005-0000-0000-0000B6000000}"/>
    <cellStyle name="Input 3" xfId="182" xr:uid="{00000000-0005-0000-0000-0000B7000000}"/>
    <cellStyle name="Input 4" xfId="183" xr:uid="{00000000-0005-0000-0000-0000B8000000}"/>
    <cellStyle name="Input 5" xfId="184" xr:uid="{00000000-0005-0000-0000-0000B9000000}"/>
    <cellStyle name="Input 6" xfId="185" xr:uid="{00000000-0005-0000-0000-0000BA000000}"/>
    <cellStyle name="Linked Cell 2" xfId="186" xr:uid="{00000000-0005-0000-0000-0000BB000000}"/>
    <cellStyle name="Linked Cell 2 2" xfId="187" xr:uid="{00000000-0005-0000-0000-0000BC000000}"/>
    <cellStyle name="Linked Cell 3" xfId="188" xr:uid="{00000000-0005-0000-0000-0000BD000000}"/>
    <cellStyle name="M" xfId="189" xr:uid="{00000000-0005-0000-0000-0000BE000000}"/>
    <cellStyle name="M.00" xfId="190" xr:uid="{00000000-0005-0000-0000-0000BF000000}"/>
    <cellStyle name="M_9. Rev2Cost_GDPIPI" xfId="191" xr:uid="{00000000-0005-0000-0000-0000C0000000}"/>
    <cellStyle name="M_lists" xfId="192" xr:uid="{00000000-0005-0000-0000-0000C1000000}"/>
    <cellStyle name="M_lists_4. Current Monthly Fixed Charge" xfId="193" xr:uid="{00000000-0005-0000-0000-0000C2000000}"/>
    <cellStyle name="M_Sheet4" xfId="194" xr:uid="{00000000-0005-0000-0000-0000C3000000}"/>
    <cellStyle name="Neutral 2" xfId="195" xr:uid="{00000000-0005-0000-0000-0000C4000000}"/>
    <cellStyle name="Neutral 2 2" xfId="196" xr:uid="{00000000-0005-0000-0000-0000C5000000}"/>
    <cellStyle name="Neutral 3" xfId="197" xr:uid="{00000000-0005-0000-0000-0000C6000000}"/>
    <cellStyle name="Normal" xfId="0" builtinId="0"/>
    <cellStyle name="Normal - Style1" xfId="198" xr:uid="{00000000-0005-0000-0000-0000C8000000}"/>
    <cellStyle name="Normal 10" xfId="199" xr:uid="{00000000-0005-0000-0000-0000C9000000}"/>
    <cellStyle name="Normal 2" xfId="200" xr:uid="{00000000-0005-0000-0000-0000CA000000}"/>
    <cellStyle name="Normal 2 2" xfId="201" xr:uid="{00000000-0005-0000-0000-0000CB000000}"/>
    <cellStyle name="Normal 2 3" xfId="202" xr:uid="{00000000-0005-0000-0000-0000CC000000}"/>
    <cellStyle name="Normal 2 4" xfId="256" xr:uid="{00000000-0005-0000-0000-0000CD000000}"/>
    <cellStyle name="Normal 2 5" xfId="260" xr:uid="{5D4A9880-0D07-4BC2-AF6A-38B34C692AB9}"/>
    <cellStyle name="Normal 3" xfId="203" xr:uid="{00000000-0005-0000-0000-0000CE000000}"/>
    <cellStyle name="Normal 3 2" xfId="204" xr:uid="{00000000-0005-0000-0000-0000CF000000}"/>
    <cellStyle name="Normal 3 3" xfId="205" xr:uid="{00000000-0005-0000-0000-0000D0000000}"/>
    <cellStyle name="Normal 4" xfId="206" xr:uid="{00000000-0005-0000-0000-0000D1000000}"/>
    <cellStyle name="Normal 4 2" xfId="207" xr:uid="{00000000-0005-0000-0000-0000D2000000}"/>
    <cellStyle name="Normal 4 3" xfId="208" xr:uid="{00000000-0005-0000-0000-0000D3000000}"/>
    <cellStyle name="Normal 5" xfId="209" xr:uid="{00000000-0005-0000-0000-0000D4000000}"/>
    <cellStyle name="Normal 5 2" xfId="210" xr:uid="{00000000-0005-0000-0000-0000D5000000}"/>
    <cellStyle name="Normal 5 2 2" xfId="211" xr:uid="{00000000-0005-0000-0000-0000D6000000}"/>
    <cellStyle name="Normal 5 3" xfId="212" xr:uid="{00000000-0005-0000-0000-0000D7000000}"/>
    <cellStyle name="Normal 5 4" xfId="213" xr:uid="{00000000-0005-0000-0000-0000D8000000}"/>
    <cellStyle name="Normal 6" xfId="214" xr:uid="{00000000-0005-0000-0000-0000D9000000}"/>
    <cellStyle name="Normal 6 2" xfId="215" xr:uid="{00000000-0005-0000-0000-0000DA000000}"/>
    <cellStyle name="Normal 6 3" xfId="216" xr:uid="{00000000-0005-0000-0000-0000DB000000}"/>
    <cellStyle name="Normal 7" xfId="217" xr:uid="{00000000-0005-0000-0000-0000DC000000}"/>
    <cellStyle name="Normal 7 2" xfId="218" xr:uid="{00000000-0005-0000-0000-0000DD000000}"/>
    <cellStyle name="Normal 7 3" xfId="219" xr:uid="{00000000-0005-0000-0000-0000DE000000}"/>
    <cellStyle name="Normal 8" xfId="220" xr:uid="{00000000-0005-0000-0000-0000DF000000}"/>
    <cellStyle name="Normal 9" xfId="221" xr:uid="{00000000-0005-0000-0000-0000E0000000}"/>
    <cellStyle name="Normal_PPE Deferral Account Schedule for 2013 MIFRS CoS applications (2)" xfId="222" xr:uid="{00000000-0005-0000-0000-0000E1000000}"/>
    <cellStyle name="Note 2" xfId="223" xr:uid="{00000000-0005-0000-0000-0000E2000000}"/>
    <cellStyle name="Note 2 2" xfId="224" xr:uid="{00000000-0005-0000-0000-0000E3000000}"/>
    <cellStyle name="Note 2 3" xfId="225" xr:uid="{00000000-0005-0000-0000-0000E4000000}"/>
    <cellStyle name="Note 3" xfId="226" xr:uid="{00000000-0005-0000-0000-0000E5000000}"/>
    <cellStyle name="Note 4" xfId="227" xr:uid="{00000000-0005-0000-0000-0000E6000000}"/>
    <cellStyle name="Note 5" xfId="228" xr:uid="{00000000-0005-0000-0000-0000E7000000}"/>
    <cellStyle name="Output 2" xfId="229" xr:uid="{00000000-0005-0000-0000-0000E8000000}"/>
    <cellStyle name="Output 2 2" xfId="230" xr:uid="{00000000-0005-0000-0000-0000E9000000}"/>
    <cellStyle name="Output 3" xfId="231" xr:uid="{00000000-0005-0000-0000-0000EA000000}"/>
    <cellStyle name="Percent" xfId="258" builtinId="5"/>
    <cellStyle name="Percent [2]" xfId="232" xr:uid="{00000000-0005-0000-0000-0000EC000000}"/>
    <cellStyle name="Percent 2" xfId="233" xr:uid="{00000000-0005-0000-0000-0000ED000000}"/>
    <cellStyle name="Percent 2 2" xfId="234" xr:uid="{00000000-0005-0000-0000-0000EE000000}"/>
    <cellStyle name="Percent 3" xfId="235" xr:uid="{00000000-0005-0000-0000-0000EF000000}"/>
    <cellStyle name="Percent 3 2" xfId="236" xr:uid="{00000000-0005-0000-0000-0000F0000000}"/>
    <cellStyle name="Percent 3 2 2" xfId="237" xr:uid="{00000000-0005-0000-0000-0000F1000000}"/>
    <cellStyle name="Percent 3 3" xfId="238" xr:uid="{00000000-0005-0000-0000-0000F2000000}"/>
    <cellStyle name="Percent 4" xfId="239" xr:uid="{00000000-0005-0000-0000-0000F3000000}"/>
    <cellStyle name="Percent 4 2" xfId="240" xr:uid="{00000000-0005-0000-0000-0000F4000000}"/>
    <cellStyle name="Percent 5" xfId="241" xr:uid="{00000000-0005-0000-0000-0000F5000000}"/>
    <cellStyle name="Percent 6" xfId="242" xr:uid="{00000000-0005-0000-0000-0000F6000000}"/>
    <cellStyle name="Percent 7" xfId="243" xr:uid="{00000000-0005-0000-0000-0000F7000000}"/>
    <cellStyle name="Title 2" xfId="244" xr:uid="{00000000-0005-0000-0000-0000F8000000}"/>
    <cellStyle name="Title 2 2" xfId="245" xr:uid="{00000000-0005-0000-0000-0000F9000000}"/>
    <cellStyle name="Title 3" xfId="246" xr:uid="{00000000-0005-0000-0000-0000FA000000}"/>
    <cellStyle name="Total 2" xfId="247" xr:uid="{00000000-0005-0000-0000-0000FB000000}"/>
    <cellStyle name="Total 2 2" xfId="248" xr:uid="{00000000-0005-0000-0000-0000FC000000}"/>
    <cellStyle name="Total 3" xfId="249" xr:uid="{00000000-0005-0000-0000-0000FD000000}"/>
    <cellStyle name="Total 3 2" xfId="250" xr:uid="{00000000-0005-0000-0000-0000FE000000}"/>
    <cellStyle name="Total 4" xfId="251" xr:uid="{00000000-0005-0000-0000-0000FF000000}"/>
    <cellStyle name="Warning Text 2" xfId="252" xr:uid="{00000000-0005-0000-0000-000000010000}"/>
    <cellStyle name="Warning Text 2 2" xfId="253" xr:uid="{00000000-0005-0000-0000-000001010000}"/>
    <cellStyle name="Warning Text 3" xfId="254" xr:uid="{00000000-0005-0000-0000-00000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1%20Financial/2020%20Actual/NTP/Regulatory/1576/1576%20%20recon%202020%20and%20RR%20reconcilation/AG%202020%20rec%201576-00195%20rate%20rid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1%20Financial/2020%20Actual/NTP/Regulatory/1576/1576%20%20recon%202020%20and%20RR%20reconcilation/LAC%20NT%202009%20to%202020%20Fixed%20Asset%20continuity%20schedule%20balanced%20to%20audited%20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1%20Financial/2020%20Actual/NTP/Regulatory/1576/1576%20%20recon%202020%20and%20RR%20reconcilation/NTP%20CGAAP%20Fixed%20Asset%20Detailed%20Listing%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c"/>
      <sheetName val="2020 tx with larry notes"/>
      <sheetName val="2019 Transactions"/>
      <sheetName val="2018 Transactions"/>
      <sheetName val="2017 Transactions"/>
    </sheetNames>
    <sheetDataSet>
      <sheetData sheetId="0"/>
      <sheetData sheetId="1">
        <row r="13">
          <cell r="O13">
            <v>9685921.6599999759</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ntinuity schedules"/>
    </sheetNames>
    <sheetDataSet>
      <sheetData sheetId="0"/>
      <sheetData sheetId="1">
        <row r="171">
          <cell r="D171">
            <v>1136391.1499999997</v>
          </cell>
        </row>
        <row r="279">
          <cell r="G279">
            <v>-708.56999999913387</v>
          </cell>
        </row>
        <row r="280">
          <cell r="G280">
            <v>17.459999999962747</v>
          </cell>
        </row>
        <row r="281">
          <cell r="G281">
            <v>0</v>
          </cell>
        </row>
        <row r="282">
          <cell r="G282">
            <v>0</v>
          </cell>
        </row>
        <row r="283">
          <cell r="G283">
            <v>0</v>
          </cell>
        </row>
        <row r="284">
          <cell r="G284">
            <v>0</v>
          </cell>
        </row>
        <row r="285">
          <cell r="G285">
            <v>-407.01999999815598</v>
          </cell>
        </row>
        <row r="286">
          <cell r="G286">
            <v>0</v>
          </cell>
        </row>
        <row r="287">
          <cell r="G287">
            <v>3851.8000000044703</v>
          </cell>
        </row>
        <row r="288">
          <cell r="G288">
            <v>4761.9700000025332</v>
          </cell>
        </row>
        <row r="289">
          <cell r="G289">
            <v>-7615.2700000014156</v>
          </cell>
        </row>
        <row r="290">
          <cell r="G290">
            <v>-21190.059999998659</v>
          </cell>
        </row>
        <row r="291">
          <cell r="G291">
            <v>2143.5699999984354</v>
          </cell>
        </row>
        <row r="292">
          <cell r="G292">
            <v>-400.41000000201166</v>
          </cell>
        </row>
        <row r="293">
          <cell r="G293">
            <v>4949.7061399314553</v>
          </cell>
        </row>
        <row r="294">
          <cell r="G294">
            <v>-48253.126139931883</v>
          </cell>
        </row>
        <row r="295">
          <cell r="G295">
            <v>0</v>
          </cell>
        </row>
        <row r="296">
          <cell r="G296">
            <v>34.939999999885913</v>
          </cell>
        </row>
        <row r="297">
          <cell r="G297">
            <v>101.16000000014901</v>
          </cell>
        </row>
        <row r="298">
          <cell r="G298">
            <v>-0.11000000010244548</v>
          </cell>
        </row>
        <row r="299">
          <cell r="G299">
            <v>-1818.8600000001024</v>
          </cell>
        </row>
        <row r="300">
          <cell r="G300">
            <v>-10441.339999999967</v>
          </cell>
        </row>
        <row r="301">
          <cell r="G301">
            <v>0</v>
          </cell>
        </row>
        <row r="302">
          <cell r="G302">
            <v>0</v>
          </cell>
        </row>
        <row r="303">
          <cell r="G303">
            <v>31186.059999999125</v>
          </cell>
        </row>
        <row r="304">
          <cell r="G304">
            <v>486.6499999999869</v>
          </cell>
        </row>
        <row r="305">
          <cell r="G305">
            <v>144.71000000007916</v>
          </cell>
        </row>
        <row r="306">
          <cell r="G306">
            <v>211.73999999998705</v>
          </cell>
        </row>
        <row r="307">
          <cell r="G307">
            <v>0</v>
          </cell>
        </row>
        <row r="308">
          <cell r="G308">
            <v>0</v>
          </cell>
        </row>
        <row r="309">
          <cell r="G309">
            <v>0</v>
          </cell>
        </row>
        <row r="310">
          <cell r="G310">
            <v>0</v>
          </cell>
        </row>
        <row r="311">
          <cell r="G311">
            <v>0</v>
          </cell>
        </row>
        <row r="312">
          <cell r="G312">
            <v>0</v>
          </cell>
        </row>
        <row r="313">
          <cell r="G313">
            <v>5644.5499999999884</v>
          </cell>
        </row>
        <row r="314">
          <cell r="G314">
            <v>0</v>
          </cell>
        </row>
        <row r="315">
          <cell r="G315">
            <v>0</v>
          </cell>
        </row>
        <row r="316">
          <cell r="G316">
            <v>-9565.4100000038743</v>
          </cell>
        </row>
        <row r="317">
          <cell r="G317">
            <v>0</v>
          </cell>
        </row>
        <row r="318">
          <cell r="G318"/>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GAAP Continuity"/>
      <sheetName val="Land"/>
      <sheetName val="Land Rights"/>
      <sheetName val="Distr Stations"/>
      <sheetName val="Contr Paid-Holland"/>
      <sheetName val="Poles"/>
      <sheetName val="OH Conductor"/>
      <sheetName val="UG Conduit"/>
      <sheetName val="UG Conductors"/>
      <sheetName val="Dist Transformer"/>
      <sheetName val="Services"/>
      <sheetName val="Meters-Distr"/>
      <sheetName val="Meters-Smart"/>
      <sheetName val="Meters-Wholesale"/>
      <sheetName val="Building"/>
      <sheetName val="Leasehold Improv"/>
      <sheetName val="Right of use"/>
      <sheetName val="Office Funiture"/>
      <sheetName val="Computer Hardware"/>
      <sheetName val="Computer Software"/>
      <sheetName val="Transportation"/>
      <sheetName val="Stores Equip"/>
      <sheetName val="Tool &amp; Shop Equip"/>
      <sheetName val="Measure Equip"/>
      <sheetName val="System Superv"/>
      <sheetName val="Contrib"/>
    </sheetNames>
    <sheetDataSet>
      <sheetData sheetId="0"/>
      <sheetData sheetId="1">
        <row r="37">
          <cell r="E37">
            <v>1836820.9999999995</v>
          </cell>
        </row>
        <row r="255">
          <cell r="M255">
            <v>8952146.4295014367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C419-5A89-44D2-ACCD-1F943D6144AF}">
  <sheetPr>
    <tabColor rgb="FF0070C0"/>
  </sheetPr>
  <dimension ref="A2:G41"/>
  <sheetViews>
    <sheetView tabSelected="1" topLeftCell="A13" workbookViewId="0">
      <selection activeCell="A17" sqref="A17"/>
    </sheetView>
  </sheetViews>
  <sheetFormatPr defaultColWidth="52.1796875" defaultRowHeight="14" x14ac:dyDescent="0.3"/>
  <cols>
    <col min="1" max="1" width="32.453125" style="165" bestFit="1" customWidth="1"/>
    <col min="2" max="4" width="13.08984375" style="165" customWidth="1"/>
    <col min="5" max="5" width="12.54296875" style="165" bestFit="1" customWidth="1"/>
    <col min="6" max="6" width="14.1796875" style="165" bestFit="1" customWidth="1"/>
    <col min="7" max="7" width="10.1796875" style="165" bestFit="1" customWidth="1"/>
    <col min="8" max="16384" width="52.1796875" style="165"/>
  </cols>
  <sheetData>
    <row r="2" spans="1:7" ht="15.5" x14ac:dyDescent="0.35">
      <c r="A2" s="196" t="s">
        <v>158</v>
      </c>
      <c r="B2" s="196"/>
      <c r="C2" s="196"/>
      <c r="D2" s="196"/>
      <c r="E2" s="196"/>
    </row>
    <row r="3" spans="1:7" ht="14.5" thickBot="1" x14ac:dyDescent="0.35"/>
    <row r="4" spans="1:7" ht="14.5" thickBot="1" x14ac:dyDescent="0.35">
      <c r="A4" s="197" t="s">
        <v>159</v>
      </c>
      <c r="B4" s="198"/>
      <c r="C4" s="198"/>
      <c r="D4" s="198"/>
      <c r="E4" s="199"/>
    </row>
    <row r="5" spans="1:7" x14ac:dyDescent="0.3">
      <c r="A5" s="166"/>
      <c r="E5" s="167"/>
    </row>
    <row r="6" spans="1:7" x14ac:dyDescent="0.3">
      <c r="A6" s="166" t="s">
        <v>133</v>
      </c>
      <c r="E6" s="168">
        <f>'App.2-EC_Account 1576 Final'!M17</f>
        <v>-4771329.9420446213</v>
      </c>
      <c r="F6" s="165" t="s">
        <v>160</v>
      </c>
    </row>
    <row r="7" spans="1:7" x14ac:dyDescent="0.3">
      <c r="A7" s="166" t="s">
        <v>134</v>
      </c>
      <c r="E7" s="168">
        <f>'App.2-EC_Account 1576 Final'!M23*-1</f>
        <v>4080916.5993495332</v>
      </c>
      <c r="F7" s="165" t="s">
        <v>160</v>
      </c>
      <c r="G7" s="188">
        <f>SUM(E6:E7)</f>
        <v>-690413.34269508813</v>
      </c>
    </row>
    <row r="8" spans="1:7" x14ac:dyDescent="0.3">
      <c r="A8" s="166" t="s">
        <v>135</v>
      </c>
      <c r="E8" s="168">
        <f>E31</f>
        <v>333215.22607887181</v>
      </c>
      <c r="F8" s="165" t="s">
        <v>161</v>
      </c>
    </row>
    <row r="9" spans="1:7" x14ac:dyDescent="0.3">
      <c r="A9" s="166" t="s">
        <v>136</v>
      </c>
      <c r="E9" s="168">
        <f>E41</f>
        <v>146624.52498516193</v>
      </c>
      <c r="F9" s="165" t="s">
        <v>161</v>
      </c>
    </row>
    <row r="10" spans="1:7" x14ac:dyDescent="0.3">
      <c r="A10" s="166" t="s">
        <v>137</v>
      </c>
      <c r="E10" s="168">
        <f>E33</f>
        <v>406678.34288337361</v>
      </c>
      <c r="F10" s="165" t="s">
        <v>161</v>
      </c>
      <c r="G10" s="188">
        <f>SUM(E8:E10)</f>
        <v>886518.09394740732</v>
      </c>
    </row>
    <row r="11" spans="1:7" x14ac:dyDescent="0.3">
      <c r="A11" s="166" t="s">
        <v>138</v>
      </c>
      <c r="E11" s="169">
        <f>SUM(E6:E10)</f>
        <v>196104.75125231923</v>
      </c>
      <c r="F11" s="171" t="s">
        <v>60</v>
      </c>
      <c r="G11" s="189">
        <f>SUM(G10,G7)</f>
        <v>196104.7512523192</v>
      </c>
    </row>
    <row r="12" spans="1:7" ht="14.5" thickBot="1" x14ac:dyDescent="0.35">
      <c r="A12" s="166"/>
      <c r="E12" s="167"/>
    </row>
    <row r="13" spans="1:7" ht="14.5" thickBot="1" x14ac:dyDescent="0.35">
      <c r="A13" s="197" t="s">
        <v>162</v>
      </c>
      <c r="B13" s="198"/>
      <c r="C13" s="198"/>
      <c r="D13" s="198"/>
      <c r="E13" s="199"/>
    </row>
    <row r="14" spans="1:7" x14ac:dyDescent="0.3">
      <c r="A14" s="166"/>
      <c r="E14" s="167"/>
    </row>
    <row r="15" spans="1:7" x14ac:dyDescent="0.3">
      <c r="A15" s="193" t="s">
        <v>139</v>
      </c>
      <c r="B15" s="194"/>
      <c r="C15" s="194"/>
      <c r="D15" s="194"/>
      <c r="E15" s="195"/>
    </row>
    <row r="16" spans="1:7" x14ac:dyDescent="0.3">
      <c r="A16" s="170" t="s">
        <v>140</v>
      </c>
      <c r="B16" s="171"/>
      <c r="C16" s="171"/>
      <c r="D16" s="171"/>
      <c r="E16" s="167"/>
    </row>
    <row r="17" spans="1:6" x14ac:dyDescent="0.3">
      <c r="A17" s="166" t="s">
        <v>141</v>
      </c>
      <c r="E17" s="168">
        <f>'App.2-EC_Account 1576 Final'!L26*-1</f>
        <v>10179595.038108297</v>
      </c>
      <c r="F17" s="165" t="s">
        <v>160</v>
      </c>
    </row>
    <row r="18" spans="1:6" x14ac:dyDescent="0.3">
      <c r="A18" s="166" t="s">
        <v>142</v>
      </c>
      <c r="E18" s="168">
        <f>'App.2-EC_Account 1576 Final'!M26*-1</f>
        <v>10870008.630803376</v>
      </c>
      <c r="F18" s="165" t="s">
        <v>160</v>
      </c>
    </row>
    <row r="19" spans="1:6" x14ac:dyDescent="0.3">
      <c r="A19" s="166" t="s">
        <v>143</v>
      </c>
      <c r="E19" s="169">
        <f>AVERAGE(E17:E18)</f>
        <v>10524801.834455837</v>
      </c>
    </row>
    <row r="20" spans="1:6" x14ac:dyDescent="0.3">
      <c r="A20" s="166"/>
      <c r="E20" s="167"/>
    </row>
    <row r="21" spans="1:6" x14ac:dyDescent="0.3">
      <c r="A21" s="170" t="s">
        <v>144</v>
      </c>
      <c r="B21" s="171"/>
      <c r="C21" s="171"/>
      <c r="D21" s="171"/>
      <c r="E21" s="168"/>
    </row>
    <row r="22" spans="1:6" x14ac:dyDescent="0.3">
      <c r="A22" s="166" t="s">
        <v>145</v>
      </c>
      <c r="E22" s="168">
        <v>0</v>
      </c>
    </row>
    <row r="23" spans="1:6" x14ac:dyDescent="0.3">
      <c r="A23" s="166" t="s">
        <v>156</v>
      </c>
      <c r="E23" s="177">
        <v>0.15</v>
      </c>
    </row>
    <row r="24" spans="1:6" x14ac:dyDescent="0.3">
      <c r="A24" s="166" t="s">
        <v>146</v>
      </c>
      <c r="E24" s="168">
        <f>E22*E23</f>
        <v>0</v>
      </c>
    </row>
    <row r="25" spans="1:6" x14ac:dyDescent="0.3">
      <c r="A25" s="170" t="s">
        <v>139</v>
      </c>
      <c r="B25" s="171"/>
      <c r="C25" s="171"/>
      <c r="D25" s="171"/>
      <c r="E25" s="190">
        <f>E19+E24</f>
        <v>10524801.834455837</v>
      </c>
    </row>
    <row r="26" spans="1:6" x14ac:dyDescent="0.3">
      <c r="A26" s="166"/>
      <c r="E26" s="167"/>
    </row>
    <row r="27" spans="1:6" x14ac:dyDescent="0.3">
      <c r="A27" s="193" t="s">
        <v>147</v>
      </c>
      <c r="B27" s="194"/>
      <c r="C27" s="194"/>
      <c r="D27" s="194"/>
      <c r="E27" s="195"/>
    </row>
    <row r="28" spans="1:6" x14ac:dyDescent="0.3">
      <c r="A28" s="172"/>
      <c r="B28" s="173" t="s">
        <v>148</v>
      </c>
      <c r="C28" s="173" t="s">
        <v>80</v>
      </c>
      <c r="D28" s="173" t="s">
        <v>148</v>
      </c>
      <c r="E28" s="174" t="s">
        <v>80</v>
      </c>
    </row>
    <row r="29" spans="1:6" x14ac:dyDescent="0.3">
      <c r="A29" s="166" t="s">
        <v>149</v>
      </c>
      <c r="B29" s="178">
        <v>0.56000000000000005</v>
      </c>
      <c r="C29" s="179">
        <f>$E$25*B29</f>
        <v>5893889.0272952691</v>
      </c>
      <c r="D29" s="181">
        <v>5.4800000000000001E-2</v>
      </c>
      <c r="E29" s="183">
        <f>C29*D29</f>
        <v>322985.11869578075</v>
      </c>
    </row>
    <row r="30" spans="1:6" x14ac:dyDescent="0.3">
      <c r="A30" s="166" t="s">
        <v>150</v>
      </c>
      <c r="B30" s="178">
        <v>0.04</v>
      </c>
      <c r="C30" s="179">
        <f>$E$25*B30</f>
        <v>420992.07337823347</v>
      </c>
      <c r="D30" s="181">
        <v>2.4299999999999999E-2</v>
      </c>
      <c r="E30" s="183">
        <f>C30*D30</f>
        <v>10230.107383091074</v>
      </c>
    </row>
    <row r="31" spans="1:6" x14ac:dyDescent="0.3">
      <c r="A31" s="170" t="s">
        <v>151</v>
      </c>
      <c r="B31" s="178">
        <f>SUM(B29:B30)</f>
        <v>0.60000000000000009</v>
      </c>
      <c r="C31" s="180">
        <f>SUM(C29:C30)</f>
        <v>6314881.1006735023</v>
      </c>
      <c r="D31" s="187">
        <f>E31/C31</f>
        <v>5.276666666666667E-2</v>
      </c>
      <c r="E31" s="182">
        <f>SUM(E29:E30)</f>
        <v>333215.22607887181</v>
      </c>
    </row>
    <row r="32" spans="1:6" x14ac:dyDescent="0.3">
      <c r="A32" s="166"/>
      <c r="B32" s="178"/>
      <c r="E32" s="167"/>
    </row>
    <row r="33" spans="1:6" x14ac:dyDescent="0.3">
      <c r="A33" s="166" t="s">
        <v>152</v>
      </c>
      <c r="B33" s="178">
        <v>0.4</v>
      </c>
      <c r="C33" s="185">
        <f>$E$25*B33</f>
        <v>4209920.7337823352</v>
      </c>
      <c r="D33" s="187">
        <v>9.6600000000000005E-2</v>
      </c>
      <c r="E33" s="184">
        <f>C33*D33</f>
        <v>406678.34288337361</v>
      </c>
    </row>
    <row r="34" spans="1:6" x14ac:dyDescent="0.3">
      <c r="A34" s="166"/>
      <c r="E34" s="167"/>
    </row>
    <row r="35" spans="1:6" x14ac:dyDescent="0.3">
      <c r="A35" s="166" t="s">
        <v>60</v>
      </c>
      <c r="C35" s="180">
        <f>C31+C33</f>
        <v>10524801.834455837</v>
      </c>
      <c r="D35" s="187">
        <f>E35/C35</f>
        <v>7.0300000000000015E-2</v>
      </c>
      <c r="E35" s="182">
        <f>E31+E33</f>
        <v>739893.56896224548</v>
      </c>
    </row>
    <row r="36" spans="1:6" x14ac:dyDescent="0.3">
      <c r="A36" s="166"/>
      <c r="E36" s="167"/>
    </row>
    <row r="37" spans="1:6" x14ac:dyDescent="0.3">
      <c r="A37" s="193" t="s">
        <v>157</v>
      </c>
      <c r="B37" s="194"/>
      <c r="C37" s="194"/>
      <c r="D37" s="194"/>
      <c r="E37" s="195"/>
    </row>
    <row r="38" spans="1:6" x14ac:dyDescent="0.3">
      <c r="A38" s="166" t="s">
        <v>137</v>
      </c>
      <c r="E38" s="183">
        <f>E33</f>
        <v>406678.34288337361</v>
      </c>
    </row>
    <row r="39" spans="1:6" x14ac:dyDescent="0.3">
      <c r="A39" s="166" t="s">
        <v>153</v>
      </c>
      <c r="E39" s="183">
        <f>E38*0.265</f>
        <v>107769.76086409402</v>
      </c>
    </row>
    <row r="40" spans="1:6" x14ac:dyDescent="0.3">
      <c r="A40" s="166" t="s">
        <v>154</v>
      </c>
      <c r="E40" s="186">
        <f>(E39/(1-0.265))-E39-1</f>
        <v>38854.764121067914</v>
      </c>
      <c r="F40" s="191"/>
    </row>
    <row r="41" spans="1:6" ht="14.5" thickBot="1" x14ac:dyDescent="0.35">
      <c r="A41" s="175" t="s">
        <v>155</v>
      </c>
      <c r="B41" s="176"/>
      <c r="C41" s="176"/>
      <c r="D41" s="176"/>
      <c r="E41" s="192">
        <f>E39+E40</f>
        <v>146624.52498516193</v>
      </c>
    </row>
  </sheetData>
  <mergeCells count="6">
    <mergeCell ref="A37:E37"/>
    <mergeCell ref="A2:E2"/>
    <mergeCell ref="A4:E4"/>
    <mergeCell ref="A13:E13"/>
    <mergeCell ref="A15:E15"/>
    <mergeCell ref="A27:E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F5C50-42B8-48CB-97A1-7C40F024276C}">
  <sheetPr codeName="Sheet5">
    <tabColor rgb="FF0070C0"/>
    <pageSetUpPr fitToPage="1"/>
  </sheetPr>
  <dimension ref="B1:JB77"/>
  <sheetViews>
    <sheetView showGridLines="0" topLeftCell="A4" zoomScale="80" zoomScaleNormal="80" workbookViewId="0">
      <selection activeCell="R31" sqref="R31"/>
    </sheetView>
  </sheetViews>
  <sheetFormatPr defaultRowHeight="14.5" x14ac:dyDescent="0.35"/>
  <cols>
    <col min="2" max="2" width="52.90625" customWidth="1"/>
    <col min="3" max="3" width="9.6328125" customWidth="1"/>
    <col min="4" max="4" width="6.6328125" bestFit="1" customWidth="1"/>
    <col min="5" max="13" width="12.36328125" customWidth="1"/>
    <col min="14" max="14" width="15" bestFit="1" customWidth="1"/>
    <col min="15" max="15" width="10.453125" bestFit="1" customWidth="1"/>
    <col min="16" max="16" width="13.6328125" customWidth="1"/>
    <col min="17" max="17" width="11.08984375" bestFit="1" customWidth="1"/>
  </cols>
  <sheetData>
    <row r="1" spans="2:262" ht="18.5" x14ac:dyDescent="0.45">
      <c r="B1" s="102" t="s">
        <v>121</v>
      </c>
    </row>
    <row r="2" spans="2:262" ht="39" customHeight="1" x14ac:dyDescent="0.45">
      <c r="B2" s="137"/>
      <c r="C2" s="220" t="s">
        <v>120</v>
      </c>
      <c r="D2" s="220"/>
      <c r="E2" s="220"/>
      <c r="F2" s="220"/>
      <c r="G2" s="220"/>
      <c r="H2" s="220"/>
      <c r="I2" s="220"/>
      <c r="J2" s="220"/>
      <c r="K2" s="220"/>
      <c r="L2" s="220"/>
      <c r="M2" s="220"/>
      <c r="N2" s="220"/>
      <c r="O2" s="138"/>
      <c r="P2" s="138"/>
      <c r="Q2" s="138"/>
    </row>
    <row r="3" spans="2:262" ht="18" x14ac:dyDescent="0.4">
      <c r="B3" s="220" t="s">
        <v>72</v>
      </c>
      <c r="C3" s="221"/>
      <c r="D3" s="221"/>
      <c r="E3" s="221"/>
      <c r="F3" s="221"/>
      <c r="G3" s="221"/>
      <c r="H3" s="221"/>
      <c r="I3" s="221"/>
      <c r="J3" s="221"/>
      <c r="K3" s="221"/>
      <c r="L3" s="221"/>
      <c r="M3" s="221"/>
      <c r="N3" s="221"/>
      <c r="O3" s="221"/>
      <c r="P3" s="221"/>
      <c r="Q3" s="221"/>
    </row>
    <row r="4" spans="2:262" ht="18" x14ac:dyDescent="0.4">
      <c r="B4" s="220" t="s">
        <v>73</v>
      </c>
      <c r="C4" s="221"/>
      <c r="D4" s="221"/>
      <c r="E4" s="221"/>
      <c r="F4" s="221"/>
      <c r="G4" s="221"/>
      <c r="H4" s="221"/>
      <c r="I4" s="221"/>
      <c r="J4" s="221"/>
      <c r="K4" s="221"/>
      <c r="L4" s="221"/>
      <c r="M4" s="221"/>
      <c r="N4" s="221"/>
      <c r="O4" s="221"/>
      <c r="P4" s="221"/>
      <c r="Q4" s="221"/>
    </row>
    <row r="5" spans="2:262" x14ac:dyDescent="0.35">
      <c r="B5" s="140"/>
      <c r="C5" s="140"/>
      <c r="D5" s="140"/>
      <c r="E5" s="140"/>
      <c r="F5" s="140"/>
      <c r="G5" s="140"/>
      <c r="H5" s="140"/>
      <c r="I5" s="140"/>
      <c r="J5" s="140"/>
      <c r="K5" s="140"/>
      <c r="L5" s="140"/>
      <c r="M5" s="149"/>
      <c r="N5" s="140"/>
      <c r="O5" s="140"/>
      <c r="P5" s="140"/>
      <c r="Q5" s="140"/>
    </row>
    <row r="6" spans="2:262" x14ac:dyDescent="0.35">
      <c r="B6" s="222" t="s">
        <v>74</v>
      </c>
      <c r="C6" s="222"/>
      <c r="D6" s="222"/>
      <c r="E6" s="222"/>
      <c r="F6" s="222"/>
      <c r="G6" s="222"/>
      <c r="H6" s="222"/>
      <c r="I6" s="222"/>
      <c r="J6" s="222"/>
      <c r="K6" s="222"/>
      <c r="L6" s="222"/>
      <c r="M6" s="222"/>
      <c r="N6" s="222"/>
      <c r="O6" s="222"/>
      <c r="P6" s="222"/>
      <c r="Q6" s="222"/>
      <c r="R6" s="50"/>
      <c r="S6" s="50"/>
      <c r="T6" s="50"/>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row>
    <row r="7" spans="2:262" x14ac:dyDescent="0.35">
      <c r="B7" s="52"/>
      <c r="C7" s="52"/>
      <c r="D7" s="52"/>
      <c r="E7" s="52"/>
      <c r="F7" s="52"/>
      <c r="G7" s="52"/>
      <c r="H7" s="52"/>
      <c r="I7" s="52"/>
      <c r="J7" s="52"/>
      <c r="K7" s="52"/>
      <c r="L7" s="52"/>
      <c r="M7" s="52"/>
      <c r="N7" s="52"/>
      <c r="O7" s="52"/>
      <c r="P7" s="52"/>
      <c r="Q7" s="52"/>
      <c r="R7" s="53"/>
      <c r="S7" s="53"/>
    </row>
    <row r="8" spans="2:262" x14ac:dyDescent="0.35">
      <c r="B8" s="223"/>
      <c r="C8" s="223"/>
      <c r="D8" s="223"/>
      <c r="E8" s="223"/>
      <c r="F8" s="223"/>
      <c r="G8" s="223"/>
      <c r="H8" s="223"/>
      <c r="I8" s="223"/>
      <c r="J8" s="223"/>
      <c r="K8" s="223"/>
      <c r="L8" s="223"/>
      <c r="M8" s="223"/>
      <c r="N8" s="223"/>
      <c r="O8" s="223"/>
      <c r="P8" s="223"/>
      <c r="Q8" s="223"/>
      <c r="R8" s="53"/>
      <c r="S8" s="53"/>
    </row>
    <row r="9" spans="2:262" x14ac:dyDescent="0.35">
      <c r="B9" s="52"/>
      <c r="C9" s="52"/>
      <c r="D9" s="52"/>
      <c r="E9" s="52"/>
      <c r="F9" s="52"/>
      <c r="G9" s="52"/>
      <c r="H9" s="52"/>
      <c r="I9" s="52"/>
      <c r="J9" s="52"/>
      <c r="K9" s="52"/>
      <c r="L9" s="52"/>
      <c r="M9" s="52"/>
      <c r="N9" s="52"/>
      <c r="O9" s="52"/>
      <c r="P9" s="52"/>
      <c r="Q9" s="52"/>
      <c r="R9" s="53"/>
      <c r="S9" s="53"/>
    </row>
    <row r="10" spans="2:262" ht="26.5" x14ac:dyDescent="0.35">
      <c r="B10" s="52"/>
      <c r="C10" s="54" t="s">
        <v>75</v>
      </c>
      <c r="D10" s="54">
        <v>2011</v>
      </c>
      <c r="E10" s="54">
        <v>2012</v>
      </c>
      <c r="F10" s="54">
        <v>2013</v>
      </c>
      <c r="G10" s="54">
        <v>2014</v>
      </c>
      <c r="H10" s="54">
        <v>2015</v>
      </c>
      <c r="I10" s="54">
        <v>2016</v>
      </c>
      <c r="J10" s="54">
        <v>2017</v>
      </c>
      <c r="K10" s="92">
        <v>2018</v>
      </c>
      <c r="L10" s="92">
        <v>2019</v>
      </c>
      <c r="M10" s="92">
        <v>2020</v>
      </c>
      <c r="N10" s="54" t="s">
        <v>60</v>
      </c>
      <c r="O10" s="53"/>
    </row>
    <row r="11" spans="2:262" x14ac:dyDescent="0.35">
      <c r="B11" s="55" t="s">
        <v>76</v>
      </c>
      <c r="C11" s="56" t="s">
        <v>3</v>
      </c>
      <c r="D11" s="56" t="s">
        <v>77</v>
      </c>
      <c r="E11" s="56" t="s">
        <v>77</v>
      </c>
      <c r="F11" s="56" t="s">
        <v>77</v>
      </c>
      <c r="G11" s="56" t="s">
        <v>77</v>
      </c>
      <c r="H11" s="56" t="s">
        <v>77</v>
      </c>
      <c r="I11" s="56" t="s">
        <v>77</v>
      </c>
      <c r="J11" s="56"/>
      <c r="K11" s="93"/>
      <c r="L11" s="93"/>
      <c r="M11" s="93"/>
      <c r="N11" s="57"/>
      <c r="O11" s="53"/>
    </row>
    <row r="12" spans="2:262" x14ac:dyDescent="0.35">
      <c r="B12" s="55"/>
      <c r="C12" s="56" t="s">
        <v>78</v>
      </c>
      <c r="D12" s="56" t="s">
        <v>79</v>
      </c>
      <c r="E12" s="56" t="s">
        <v>79</v>
      </c>
      <c r="F12" s="56" t="s">
        <v>79</v>
      </c>
      <c r="G12" s="56" t="s">
        <v>79</v>
      </c>
      <c r="H12" s="56" t="s">
        <v>79</v>
      </c>
      <c r="I12" s="56" t="s">
        <v>79</v>
      </c>
      <c r="J12" s="56" t="s">
        <v>79</v>
      </c>
      <c r="K12" s="93" t="s">
        <v>79</v>
      </c>
      <c r="L12" s="93" t="s">
        <v>79</v>
      </c>
      <c r="M12" s="93" t="s">
        <v>79</v>
      </c>
      <c r="N12" s="56"/>
      <c r="O12" s="53"/>
    </row>
    <row r="13" spans="2:262" x14ac:dyDescent="0.35">
      <c r="B13" s="52"/>
      <c r="C13" s="58"/>
      <c r="D13" s="58"/>
      <c r="E13" s="59" t="s">
        <v>80</v>
      </c>
      <c r="F13" s="59" t="s">
        <v>80</v>
      </c>
      <c r="G13" s="59" t="s">
        <v>80</v>
      </c>
      <c r="H13" s="59" t="s">
        <v>80</v>
      </c>
      <c r="I13" s="59" t="s">
        <v>80</v>
      </c>
      <c r="J13" s="59" t="s">
        <v>80</v>
      </c>
      <c r="K13" s="59" t="s">
        <v>80</v>
      </c>
      <c r="L13" s="59" t="s">
        <v>80</v>
      </c>
      <c r="M13" s="59" t="s">
        <v>80</v>
      </c>
      <c r="N13" s="59"/>
      <c r="O13" s="53"/>
    </row>
    <row r="14" spans="2:262" x14ac:dyDescent="0.35">
      <c r="B14" s="55" t="s">
        <v>81</v>
      </c>
      <c r="C14" s="209"/>
      <c r="D14" s="210"/>
      <c r="E14" s="210"/>
      <c r="F14" s="210"/>
      <c r="G14" s="210"/>
      <c r="H14" s="210"/>
      <c r="I14" s="210"/>
      <c r="J14" s="210"/>
      <c r="K14" s="211"/>
      <c r="L14" s="212"/>
      <c r="M14" s="213"/>
      <c r="N14" s="214"/>
      <c r="O14" s="53"/>
    </row>
    <row r="15" spans="2:262" x14ac:dyDescent="0.35">
      <c r="B15" s="58" t="s">
        <v>82</v>
      </c>
      <c r="C15" s="60"/>
      <c r="D15" s="60"/>
      <c r="E15" s="61">
        <f>'App.2-BA_FAC_CGAAP'!D52+'App.2-BA_FAC_CGAAP'!I52</f>
        <v>51625726.149999999</v>
      </c>
      <c r="F15" s="61">
        <f>+E18</f>
        <v>52002568.307623588</v>
      </c>
      <c r="G15" s="61">
        <f t="shared" ref="G15:M15" si="0">+F18</f>
        <v>51583549.031137981</v>
      </c>
      <c r="H15" s="61">
        <f t="shared" si="0"/>
        <v>49735533.655767031</v>
      </c>
      <c r="I15" s="61">
        <f t="shared" si="0"/>
        <v>57873948.98707892</v>
      </c>
      <c r="J15" s="61">
        <f t="shared" si="0"/>
        <v>56429287.441346839</v>
      </c>
      <c r="K15" s="61">
        <f t="shared" si="0"/>
        <v>56715639.992168359</v>
      </c>
      <c r="L15" s="61">
        <f t="shared" si="0"/>
        <v>52926580.385206312</v>
      </c>
      <c r="M15" s="61">
        <f t="shared" si="0"/>
        <v>51243939.975751758</v>
      </c>
      <c r="N15" s="60"/>
      <c r="O15" s="53"/>
    </row>
    <row r="16" spans="2:262" x14ac:dyDescent="0.35">
      <c r="B16" s="58" t="s">
        <v>83</v>
      </c>
      <c r="C16" s="60"/>
      <c r="D16" s="60"/>
      <c r="E16" s="88">
        <f>'App.2-BA_FAC_CGAAP'!E52+'App.2-BA_FAC_CGAAP'!F52</f>
        <v>4050758.6611142834</v>
      </c>
      <c r="F16" s="88">
        <f>'App.2-BA_FAC_CGAAP'!E129+'App.2-BA_FAC_CGAAP'!F129</f>
        <v>3989479.1570000015</v>
      </c>
      <c r="G16" s="88">
        <f>'App.2-BA_FAC_CGAAP'!E249+'App.2-BA_FAC_CGAAP'!F249</f>
        <v>2727802.4861999997</v>
      </c>
      <c r="H16" s="88">
        <f>'App.2-BA_FAC_CGAAP'!E368+'App.2-BA_FAC_CGAAP'!F368</f>
        <v>12491420.254600001</v>
      </c>
      <c r="I16" s="88">
        <f>'App.2-BA_FAC_CGAAP'!E488+'App.2-BA_FAC_CGAAP'!F488</f>
        <v>2955376.0600000005</v>
      </c>
      <c r="J16" s="88">
        <f>'App.2-BA_FAC_CGAAP'!E610+'App.2-BA_FAC_CGAAP'!F610</f>
        <v>4760268.7800000031</v>
      </c>
      <c r="K16" s="95">
        <f>'App.2-BA_FAC_CGAAP'!E731+'App.2-BA_FAC_CGAAP'!F731</f>
        <v>-410094.35000000265</v>
      </c>
      <c r="L16" s="95">
        <f>'App.2-BA_FAC_CGAAP'!E855+'App.2-BA_FAC_CGAAP'!F855</f>
        <v>2626157</v>
      </c>
      <c r="M16" s="95">
        <f>'App.2-BA_FAC_CGAAP'!E917+'App.2-BA_FAC_CGAAP'!F917</f>
        <v>5823301</v>
      </c>
      <c r="N16" s="60"/>
      <c r="O16" s="53"/>
    </row>
    <row r="17" spans="2:262" x14ac:dyDescent="0.35">
      <c r="B17" s="58" t="s">
        <v>84</v>
      </c>
      <c r="C17" s="60"/>
      <c r="D17" s="60"/>
      <c r="E17" s="88">
        <f>'App.2-BA_FAC_CGAAP'!J52+'App.2-BA_FAC_CGAAP'!K52</f>
        <v>-3673916.5034906929</v>
      </c>
      <c r="F17" s="88">
        <f>'App.2-BA_FAC_CGAAP'!J129+'App.2-BA_FAC_CGAAP'!K129-1</f>
        <v>-4408498.433485603</v>
      </c>
      <c r="G17" s="88">
        <f>'App.2-BA_FAC_CGAAP'!J249+'App.2-BA_FAC_CGAAP'!K249</f>
        <v>-4575817.8615709441</v>
      </c>
      <c r="H17" s="88">
        <f>'App.2-BA_FAC_CGAAP'!J368+'App.2-BA_FAC_CGAAP'!K368</f>
        <v>-4353004.9232881162</v>
      </c>
      <c r="I17" s="88">
        <f>'App.2-BA_FAC_CGAAP'!J488+'App.2-BA_FAC_CGAAP'!K488</f>
        <v>-4400037.6057320805</v>
      </c>
      <c r="J17" s="88">
        <f>'App.2-BA_FAC_CGAAP'!J610+'App.2-BA_FAC_CGAAP'!K610</f>
        <v>-4473916.2291784808</v>
      </c>
      <c r="K17" s="95">
        <f>'App.2-BA_FAC_CGAAP'!J731+'App.2-BA_FAC_CGAAP'!K731</f>
        <v>-3378965.2569620423</v>
      </c>
      <c r="L17" s="95">
        <f>'App.2-BA_FAC_CGAAP'!J855+'App.2-BA_FAC_CGAAP'!K855</f>
        <v>-4308797.4094545571</v>
      </c>
      <c r="M17" s="95">
        <f>'App.2-BA_FAC_CGAAP'!J917+'App.2-BA_FAC_CGAAP'!K917</f>
        <v>-4771329.9420446213</v>
      </c>
      <c r="N17" s="60"/>
      <c r="O17" s="53"/>
      <c r="P17" s="80"/>
    </row>
    <row r="18" spans="2:262" x14ac:dyDescent="0.35">
      <c r="B18" s="62" t="s">
        <v>85</v>
      </c>
      <c r="C18" s="60"/>
      <c r="D18" s="60"/>
      <c r="E18" s="63">
        <f>SUM(E15:E17)</f>
        <v>52002568.307623588</v>
      </c>
      <c r="F18" s="63">
        <f>SUM(F15:F17)</f>
        <v>51583549.031137981</v>
      </c>
      <c r="G18" s="63">
        <f>SUM(G15:G17)</f>
        <v>49735533.655767031</v>
      </c>
      <c r="H18" s="63">
        <f>SUM(H15:H17)</f>
        <v>57873948.98707892</v>
      </c>
      <c r="I18" s="63">
        <f>SUM(I15:I17)</f>
        <v>56429287.441346839</v>
      </c>
      <c r="J18" s="63">
        <f t="shared" ref="J18:L18" si="1">SUM(J15:J17)</f>
        <v>56715639.992168359</v>
      </c>
      <c r="K18" s="63">
        <f t="shared" si="1"/>
        <v>52926580.385206312</v>
      </c>
      <c r="L18" s="63">
        <f t="shared" si="1"/>
        <v>51243939.975751758</v>
      </c>
      <c r="M18" s="63">
        <f t="shared" ref="M18" si="2">SUM(M15:M17)</f>
        <v>52295911.033707134</v>
      </c>
      <c r="N18" s="60"/>
      <c r="O18" s="53"/>
    </row>
    <row r="19" spans="2:262" x14ac:dyDescent="0.35">
      <c r="B19" s="52"/>
      <c r="C19" s="201"/>
      <c r="D19" s="202"/>
      <c r="E19" s="202"/>
      <c r="F19" s="202"/>
      <c r="G19" s="202"/>
      <c r="H19" s="202"/>
      <c r="I19" s="202"/>
      <c r="J19" s="202"/>
      <c r="K19" s="203"/>
      <c r="L19" s="203"/>
      <c r="M19" s="204"/>
      <c r="N19" s="205"/>
      <c r="O19" s="53"/>
      <c r="P19" s="80"/>
    </row>
    <row r="20" spans="2:262" x14ac:dyDescent="0.35">
      <c r="B20" s="64" t="s">
        <v>103</v>
      </c>
      <c r="C20" s="206"/>
      <c r="D20" s="207"/>
      <c r="E20" s="207"/>
      <c r="F20" s="207"/>
      <c r="G20" s="207"/>
      <c r="H20" s="207"/>
      <c r="I20" s="207"/>
      <c r="J20" s="207"/>
      <c r="K20" s="207"/>
      <c r="L20" s="207"/>
      <c r="M20" s="207"/>
      <c r="N20" s="208"/>
      <c r="O20" s="53"/>
    </row>
    <row r="21" spans="2:262" x14ac:dyDescent="0.35">
      <c r="B21" s="58" t="s">
        <v>86</v>
      </c>
      <c r="C21" s="60"/>
      <c r="D21" s="60"/>
      <c r="E21" s="65">
        <f>'App.2-BA_FAC_IFRS'!D66+'App.2-BA_FAC_IFRS'!I66</f>
        <v>51625725.520000003</v>
      </c>
      <c r="F21" s="65">
        <f>'App.2-BA_FAC_IFRS'!D189+'App.2-BA_FAC_IFRS'!I189</f>
        <v>53883097.989999987</v>
      </c>
      <c r="G21" s="65">
        <f>'App.2-BA_FAC_IFRS'!M189</f>
        <v>55285336.56000001</v>
      </c>
      <c r="H21" s="65">
        <f>+'App.2-BA_FAC_IFRS'!D419+'App.2-BA_FAC_IFRS'!I419</f>
        <v>55135557.133860059</v>
      </c>
      <c r="I21" s="65">
        <f>+'App.2-BA_FAC_IFRS'!D532+'App.2-BA_FAC_IFRS'!I532</f>
        <v>64799717.21386008</v>
      </c>
      <c r="J21" s="65">
        <f>+'App.2-BA_FAC_IFRS'!D590+'App.2-BA_FAC_IFRS'!I587</f>
        <v>64736570.333860062</v>
      </c>
      <c r="K21" s="95">
        <f>+J24</f>
        <v>66616065.913860053</v>
      </c>
      <c r="L21" s="95">
        <f>+K24</f>
        <v>62344564.513860054</v>
      </c>
      <c r="M21" s="95">
        <f>+L24</f>
        <v>61423535.013860054</v>
      </c>
      <c r="N21" s="60"/>
      <c r="O21" s="53"/>
    </row>
    <row r="22" spans="2:262" x14ac:dyDescent="0.35">
      <c r="B22" s="58" t="s">
        <v>83</v>
      </c>
      <c r="C22" s="60"/>
      <c r="D22" s="60"/>
      <c r="E22" s="65">
        <f>'App.2-BA_FAC_IFRS'!E69+'App.2-BA_FAC_IFRS'!F69</f>
        <v>4050758.5500000021</v>
      </c>
      <c r="F22" s="65">
        <f>'App.2-BA_FAC_IFRS'!E189+'App.2-BA_FAC_IFRS'!F189</f>
        <v>3989479.1800000016</v>
      </c>
      <c r="G22" s="65">
        <f>'App.2-BA_FAC_IFRS'!F301+'App.2-BA_FAC_IFRS'!G301</f>
        <v>2727801.6400000011</v>
      </c>
      <c r="H22" s="65">
        <f>'App.2-BA_FAC_IFRS'!E419+'App.2-BA_FAC_IFRS'!F419</f>
        <v>12491420.27</v>
      </c>
      <c r="I22" s="65">
        <f>'App.2-BA_FAC_IFRS'!E535+'App.2-BA_FAC_IFRS'!F535</f>
        <v>2955376.0999999992</v>
      </c>
      <c r="J22" s="65">
        <f>'App.2-BA_FAC_IFRS'!E590+'App.2-BA_FAC_IFRS'!F590</f>
        <v>4760269.01</v>
      </c>
      <c r="K22" s="94">
        <f>+'App.2-BA_FAC_IFRS'!E643+'App.2-BA_FAC_IFRS'!F643</f>
        <v>-410094.07999999938</v>
      </c>
      <c r="L22" s="94">
        <f>'App.2-BA_FAC_IFRS'!E699+'App.2-BA_FAC_IFRS'!F699</f>
        <v>2626157</v>
      </c>
      <c r="M22" s="94">
        <f>'App.2-BA_FAC_IFRS'!E758+'App.2-BA_FAC_IFRS'!F758</f>
        <v>5823301.25</v>
      </c>
      <c r="N22" s="60"/>
      <c r="O22" s="53"/>
    </row>
    <row r="23" spans="2:262" x14ac:dyDescent="0.35">
      <c r="B23" s="58" t="s">
        <v>84</v>
      </c>
      <c r="C23" s="60"/>
      <c r="D23" s="60"/>
      <c r="E23" s="65">
        <f>'App.2-BA_FAC_IFRS'!J69+'App.2-BA_FAC_IFRS'!K69</f>
        <v>-1793386.0799999996</v>
      </c>
      <c r="F23" s="65">
        <f>'App.2-BA_FAC_IFRS'!J189+'App.2-BA_FAC_IFRS'!K189</f>
        <v>-2587240.6100000003</v>
      </c>
      <c r="G23" s="65">
        <f>'App.2-BA_FAC_IFRS'!J301+'App.2-BA_FAC_IFRS'!K301</f>
        <v>-2877581.0661399323</v>
      </c>
      <c r="H23" s="65">
        <f>'App.2-BA_FAC_IFRS'!J419+'App.2-BA_FAC_IFRS'!K419</f>
        <v>-2827260.1900000004</v>
      </c>
      <c r="I23" s="65">
        <f>'App.2-BA_FAC_IFRS'!J532+'App.2-BA_FAC_IFRS'!K532</f>
        <v>-3018522.98</v>
      </c>
      <c r="J23" s="65">
        <f>'App.2-BA_FAC_IFRS'!J590+'App.2-BA_FAC_IFRS'!K590+'App.2-BA_FAC_IFRS'!J593</f>
        <v>-2880773.4300000062</v>
      </c>
      <c r="K23" s="94">
        <f>'App.2-BA_FAC_IFRS'!J646+'App.2-BA_FAC_IFRS'!K646+'App.2-BA_FAC_IFRS'!J649</f>
        <v>-3861407.3199999989</v>
      </c>
      <c r="L23" s="94">
        <f>'App.2-BA_FAC_IFRS'!J699+'App.2-BA_FAC_IFRS'!K699+'App.2-BA_FAC_IFRS'!J705</f>
        <v>-3547186.5</v>
      </c>
      <c r="M23" s="94">
        <f>'App.2-BA_FAC_IFRS'!J758+'App.2-BA_FAC_IFRS'!K758+'App.2-BA_FAC_IFRS'!J761</f>
        <v>-4080916.5993495332</v>
      </c>
      <c r="N23" s="60"/>
      <c r="O23" s="53"/>
      <c r="P23" s="80"/>
    </row>
    <row r="24" spans="2:262" x14ac:dyDescent="0.35">
      <c r="B24" s="62" t="s">
        <v>87</v>
      </c>
      <c r="C24" s="60"/>
      <c r="D24" s="60"/>
      <c r="E24" s="63">
        <f t="shared" ref="E24:J24" si="3">SUM(E21:E23)</f>
        <v>53883097.99000001</v>
      </c>
      <c r="F24" s="63">
        <f t="shared" si="3"/>
        <v>55285336.559999987</v>
      </c>
      <c r="G24" s="63">
        <f t="shared" si="3"/>
        <v>55135557.133860081</v>
      </c>
      <c r="H24" s="63">
        <f t="shared" si="3"/>
        <v>64799717.213860065</v>
      </c>
      <c r="I24" s="63">
        <f t="shared" si="3"/>
        <v>64736570.333860077</v>
      </c>
      <c r="J24" s="63">
        <f t="shared" si="3"/>
        <v>66616065.913860053</v>
      </c>
      <c r="K24" s="63">
        <f t="shared" ref="K24:L24" si="4">SUM(K21:K23)</f>
        <v>62344564.513860054</v>
      </c>
      <c r="L24" s="63">
        <f t="shared" si="4"/>
        <v>61423535.013860054</v>
      </c>
      <c r="M24" s="63">
        <f t="shared" ref="M24" si="5">SUM(M21:M23)</f>
        <v>63165919.664510511</v>
      </c>
      <c r="N24" s="60"/>
      <c r="O24" s="53"/>
    </row>
    <row r="25" spans="2:262" x14ac:dyDescent="0.35">
      <c r="B25" s="52"/>
      <c r="C25" s="209"/>
      <c r="D25" s="210"/>
      <c r="E25" s="210"/>
      <c r="F25" s="210"/>
      <c r="G25" s="210"/>
      <c r="H25" s="210"/>
      <c r="I25" s="210"/>
      <c r="J25" s="210"/>
      <c r="K25" s="211"/>
      <c r="L25" s="212"/>
      <c r="M25" s="213"/>
      <c r="N25" s="214"/>
      <c r="O25" s="53"/>
    </row>
    <row r="26" spans="2:262" ht="26.5" x14ac:dyDescent="0.35">
      <c r="B26" s="66" t="s">
        <v>88</v>
      </c>
      <c r="C26" s="60"/>
      <c r="D26" s="60"/>
      <c r="E26" s="63">
        <f>E18-E24</f>
        <v>-1880529.682376422</v>
      </c>
      <c r="F26" s="63">
        <f t="shared" ref="F26:G26" si="6">F18-F24</f>
        <v>-3701787.528862007</v>
      </c>
      <c r="G26" s="63">
        <f t="shared" si="6"/>
        <v>-5400023.4780930504</v>
      </c>
      <c r="H26" s="63">
        <f t="shared" ref="H26:M26" si="7">H18-H24</f>
        <v>-6925768.2267811447</v>
      </c>
      <c r="I26" s="63">
        <f t="shared" si="7"/>
        <v>-8307282.8925132379</v>
      </c>
      <c r="J26" s="63">
        <f t="shared" si="7"/>
        <v>-9900425.9216916934</v>
      </c>
      <c r="K26" s="63">
        <f t="shared" si="7"/>
        <v>-9417984.1286537424</v>
      </c>
      <c r="L26" s="63">
        <f t="shared" si="7"/>
        <v>-10179595.038108297</v>
      </c>
      <c r="M26" s="63">
        <f t="shared" si="7"/>
        <v>-10870008.630803376</v>
      </c>
      <c r="N26" s="60"/>
      <c r="O26" s="53"/>
    </row>
    <row r="27" spans="2:262" x14ac:dyDescent="0.35">
      <c r="B27" s="55"/>
      <c r="C27" s="52"/>
      <c r="D27" s="52"/>
      <c r="E27" s="67"/>
      <c r="F27" s="67"/>
      <c r="G27" s="67"/>
      <c r="H27" s="67"/>
      <c r="I27" s="67"/>
      <c r="J27" s="67"/>
      <c r="K27" s="67"/>
      <c r="L27" s="67"/>
      <c r="M27" s="67"/>
      <c r="N27" s="67"/>
      <c r="O27" s="67"/>
      <c r="P27" s="67"/>
      <c r="Q27" s="52"/>
      <c r="R27" s="53"/>
      <c r="S27" s="53"/>
    </row>
    <row r="28" spans="2:262" x14ac:dyDescent="0.35">
      <c r="B28" s="55"/>
      <c r="C28" s="52"/>
      <c r="D28" s="52"/>
      <c r="E28" s="67"/>
      <c r="F28" s="67"/>
      <c r="G28" s="67"/>
      <c r="H28" s="67"/>
      <c r="I28" s="67"/>
      <c r="J28" s="67"/>
      <c r="K28" s="67"/>
      <c r="L28" s="67"/>
      <c r="M28" s="67"/>
      <c r="N28" s="67"/>
      <c r="O28" s="67"/>
      <c r="P28" s="67"/>
      <c r="Q28" s="52"/>
      <c r="R28" s="53"/>
      <c r="S28" s="53"/>
    </row>
    <row r="29" spans="2:262" x14ac:dyDescent="0.35">
      <c r="B29" s="55" t="s">
        <v>89</v>
      </c>
      <c r="C29" s="52"/>
      <c r="D29" s="52"/>
      <c r="E29" s="67"/>
      <c r="F29" s="67"/>
      <c r="G29" s="67"/>
      <c r="H29" s="67"/>
      <c r="I29" s="67"/>
      <c r="J29" s="67"/>
      <c r="K29" s="67"/>
      <c r="L29" s="67"/>
      <c r="M29" s="67"/>
      <c r="N29" s="67"/>
      <c r="O29" s="67"/>
      <c r="P29" s="67"/>
      <c r="Q29" s="52"/>
      <c r="R29" s="53"/>
      <c r="S29" s="53"/>
    </row>
    <row r="30" spans="2:262" x14ac:dyDescent="0.35">
      <c r="B30" s="68" t="s">
        <v>90</v>
      </c>
      <c r="C30" s="69"/>
      <c r="D30" s="69"/>
      <c r="E30" s="85"/>
      <c r="F30" s="85"/>
      <c r="G30" s="85"/>
      <c r="H30" s="85">
        <f>H26</f>
        <v>-6925768.2267811447</v>
      </c>
      <c r="I30" s="85">
        <f>I26-H26</f>
        <v>-1381514.6657320932</v>
      </c>
      <c r="J30" s="85">
        <f>+J26-I26</f>
        <v>-1593143.0291784555</v>
      </c>
      <c r="K30" s="85">
        <f>+K26-J26</f>
        <v>482441.79303795099</v>
      </c>
      <c r="L30" s="85">
        <f>+L26-K26</f>
        <v>-761610.90945455432</v>
      </c>
      <c r="M30" s="85">
        <f>+M26-L26</f>
        <v>-690413.59269507974</v>
      </c>
      <c r="N30" s="87">
        <f>SUM(E30:M30)</f>
        <v>-10870008.630803376</v>
      </c>
      <c r="O30" s="52"/>
      <c r="P30" s="70" t="s">
        <v>91</v>
      </c>
      <c r="Q30" s="71">
        <v>7.0300000000000001E-2</v>
      </c>
      <c r="R30" s="53"/>
      <c r="S30" s="53"/>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c r="IX30" s="72"/>
      <c r="IY30" s="72"/>
      <c r="IZ30" s="72"/>
      <c r="JA30" s="72"/>
      <c r="JB30" s="72"/>
    </row>
    <row r="31" spans="2:262" ht="26" x14ac:dyDescent="0.35">
      <c r="B31" s="68" t="s">
        <v>92</v>
      </c>
      <c r="C31" s="69"/>
      <c r="D31" s="69"/>
      <c r="E31" s="85"/>
      <c r="F31" s="85"/>
      <c r="G31" s="85"/>
      <c r="H31" s="85">
        <f t="shared" ref="H31:M31" si="8">H30*$Q$30*$Q$31</f>
        <v>-486881.50634271448</v>
      </c>
      <c r="I31" s="85">
        <f t="shared" si="8"/>
        <v>-97120.481000966145</v>
      </c>
      <c r="J31" s="85">
        <f t="shared" si="8"/>
        <v>-111997.95495124543</v>
      </c>
      <c r="K31" s="85">
        <f t="shared" si="8"/>
        <v>33915.658050567952</v>
      </c>
      <c r="L31" s="85">
        <f t="shared" si="8"/>
        <v>-53541.246934655166</v>
      </c>
      <c r="M31" s="85">
        <f t="shared" si="8"/>
        <v>-48536.075566464104</v>
      </c>
      <c r="N31" s="87">
        <f>SUM(E31:M31)</f>
        <v>-764161.6067454773</v>
      </c>
      <c r="O31" s="215" t="s">
        <v>93</v>
      </c>
      <c r="P31" s="215"/>
      <c r="Q31" s="216">
        <v>1</v>
      </c>
      <c r="R31" s="73"/>
      <c r="S31" s="53"/>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c r="IW31" s="72"/>
      <c r="IX31" s="72"/>
      <c r="IY31" s="72"/>
      <c r="IZ31" s="72"/>
      <c r="JA31" s="72"/>
      <c r="JB31" s="72"/>
    </row>
    <row r="32" spans="2:262" x14ac:dyDescent="0.35">
      <c r="B32" s="74" t="s">
        <v>102</v>
      </c>
      <c r="C32" s="75"/>
      <c r="D32" s="75"/>
      <c r="E32" s="86"/>
      <c r="F32" s="86"/>
      <c r="G32" s="86"/>
      <c r="H32" s="86">
        <f t="shared" ref="H32:J32" si="9">SUM(H30:H31)</f>
        <v>-7412649.7331238594</v>
      </c>
      <c r="I32" s="86">
        <f t="shared" si="9"/>
        <v>-1478635.1467330593</v>
      </c>
      <c r="J32" s="86">
        <f t="shared" si="9"/>
        <v>-1705140.9841297008</v>
      </c>
      <c r="K32" s="86">
        <f>SUM(K30:K31)</f>
        <v>516357.45108851895</v>
      </c>
      <c r="L32" s="86">
        <f>SUM(L30:L31)</f>
        <v>-815152.15638920944</v>
      </c>
      <c r="M32" s="86">
        <f>SUM(M30:M31)</f>
        <v>-738949.66826154385</v>
      </c>
      <c r="N32" s="86">
        <f>SUM(N30:N31)</f>
        <v>-11634170.237548854</v>
      </c>
      <c r="O32" s="215"/>
      <c r="P32" s="215"/>
      <c r="Q32" s="217"/>
      <c r="R32" s="53"/>
      <c r="S32" s="53"/>
    </row>
    <row r="33" spans="2:19" x14ac:dyDescent="0.35">
      <c r="B33" s="55"/>
      <c r="C33" s="52"/>
      <c r="D33" s="52"/>
      <c r="E33" s="52"/>
      <c r="F33" s="52"/>
      <c r="G33" s="52"/>
      <c r="H33" s="67"/>
      <c r="I33" s="67"/>
      <c r="J33" t="s">
        <v>132</v>
      </c>
      <c r="N33" s="106">
        <f>[1]Rec!O13</f>
        <v>9685921.6599999759</v>
      </c>
      <c r="P33" s="52"/>
      <c r="Q33" s="52"/>
      <c r="R33" s="53"/>
      <c r="S33" s="53"/>
    </row>
    <row r="34" spans="2:19" x14ac:dyDescent="0.35">
      <c r="B34" s="55"/>
      <c r="C34" s="52"/>
      <c r="D34" s="52"/>
      <c r="E34" s="52"/>
      <c r="F34" s="52"/>
      <c r="G34" s="52"/>
      <c r="H34" s="67"/>
      <c r="I34" s="67"/>
      <c r="J34" s="136" t="s">
        <v>101</v>
      </c>
      <c r="K34" s="136"/>
      <c r="L34" s="136"/>
      <c r="M34" s="136"/>
      <c r="N34" s="164">
        <f>N32+N33</f>
        <v>-1948248.5775488783</v>
      </c>
      <c r="P34" s="52"/>
      <c r="Q34" s="52"/>
      <c r="R34" s="53"/>
      <c r="S34" s="53"/>
    </row>
    <row r="35" spans="2:19" x14ac:dyDescent="0.35">
      <c r="B35" s="55" t="s">
        <v>64</v>
      </c>
      <c r="C35" s="52"/>
      <c r="D35" s="52"/>
      <c r="E35" s="52"/>
      <c r="F35" s="52"/>
      <c r="G35" s="52"/>
      <c r="H35" s="52"/>
      <c r="I35" s="52"/>
      <c r="P35" s="52"/>
      <c r="Q35" s="52"/>
      <c r="R35" s="53"/>
      <c r="S35" s="53"/>
    </row>
    <row r="36" spans="2:19" x14ac:dyDescent="0.35">
      <c r="B36" s="218" t="s">
        <v>94</v>
      </c>
      <c r="C36" s="218"/>
      <c r="D36" s="218"/>
      <c r="E36" s="218"/>
      <c r="F36" s="218"/>
      <c r="G36" s="218"/>
      <c r="H36" s="218"/>
      <c r="I36" s="218"/>
      <c r="J36" s="218"/>
      <c r="K36" s="218"/>
      <c r="L36" s="218"/>
      <c r="M36" s="218"/>
      <c r="N36" s="218"/>
      <c r="O36" s="218"/>
      <c r="P36" s="218"/>
      <c r="Q36" s="218"/>
      <c r="R36" s="218"/>
      <c r="S36" s="53"/>
    </row>
    <row r="37" spans="2:19" x14ac:dyDescent="0.35">
      <c r="B37" s="52" t="s">
        <v>95</v>
      </c>
      <c r="C37" s="52"/>
      <c r="D37" s="52"/>
      <c r="E37" s="52"/>
      <c r="F37" s="52"/>
      <c r="G37" s="52"/>
      <c r="H37" s="52"/>
      <c r="I37" s="52"/>
      <c r="J37" s="52"/>
      <c r="K37" s="52"/>
      <c r="L37" s="52"/>
      <c r="M37" s="52"/>
      <c r="N37" s="52"/>
      <c r="O37" s="52"/>
      <c r="P37" s="52"/>
      <c r="Q37" s="52"/>
      <c r="R37" s="53"/>
      <c r="S37" s="53"/>
    </row>
    <row r="38" spans="2:19" x14ac:dyDescent="0.35">
      <c r="B38" s="52" t="s">
        <v>96</v>
      </c>
      <c r="C38" s="52"/>
      <c r="D38" s="52"/>
      <c r="E38" s="52"/>
      <c r="F38" s="52"/>
      <c r="G38" s="52"/>
      <c r="H38" s="52"/>
      <c r="I38" s="52"/>
      <c r="J38" s="52"/>
      <c r="K38" s="52"/>
      <c r="L38" s="52"/>
      <c r="M38" s="52"/>
      <c r="N38" s="52"/>
      <c r="O38" s="52"/>
      <c r="P38" s="52"/>
      <c r="Q38" s="52"/>
      <c r="R38" s="53"/>
      <c r="S38" s="53"/>
    </row>
    <row r="39" spans="2:19" x14ac:dyDescent="0.35">
      <c r="B39" s="52" t="s">
        <v>97</v>
      </c>
      <c r="C39" s="52"/>
      <c r="D39" s="52"/>
      <c r="E39" s="52"/>
      <c r="F39" s="52"/>
      <c r="G39" s="52"/>
      <c r="H39" s="52"/>
      <c r="I39" s="52"/>
      <c r="J39" s="52"/>
      <c r="K39" s="52"/>
      <c r="L39" s="52"/>
      <c r="M39" s="52"/>
      <c r="N39" s="52"/>
      <c r="O39" s="52"/>
      <c r="P39" s="52"/>
      <c r="Q39" s="52"/>
      <c r="R39" s="53"/>
      <c r="S39" s="53"/>
    </row>
    <row r="40" spans="2:19" x14ac:dyDescent="0.35">
      <c r="B40" s="219" t="s">
        <v>98</v>
      </c>
      <c r="C40" s="219"/>
      <c r="D40" s="219"/>
      <c r="E40" s="219"/>
      <c r="F40" s="219"/>
      <c r="G40" s="219"/>
      <c r="H40" s="219"/>
      <c r="I40" s="219"/>
      <c r="J40" s="219"/>
      <c r="K40" s="219"/>
      <c r="L40" s="219"/>
      <c r="M40" s="219"/>
      <c r="N40" s="219"/>
      <c r="O40" s="219"/>
      <c r="P40" s="219"/>
      <c r="Q40" s="52"/>
      <c r="R40" s="53"/>
      <c r="S40" s="53"/>
    </row>
    <row r="41" spans="2:19" x14ac:dyDescent="0.35">
      <c r="B41" s="52" t="s">
        <v>99</v>
      </c>
      <c r="C41" s="53"/>
      <c r="D41" s="53"/>
      <c r="E41" s="53"/>
      <c r="F41" s="53"/>
      <c r="G41" s="53"/>
      <c r="H41" s="53"/>
      <c r="I41" s="53"/>
      <c r="J41" s="53"/>
      <c r="K41" s="53"/>
      <c r="L41" s="53"/>
      <c r="M41" s="53"/>
      <c r="N41" s="53"/>
      <c r="O41" s="53"/>
      <c r="P41" s="53"/>
      <c r="Q41" s="139"/>
      <c r="R41" s="53"/>
      <c r="S41" s="53"/>
    </row>
    <row r="42" spans="2:19" x14ac:dyDescent="0.35">
      <c r="B42" s="200"/>
      <c r="C42" s="200"/>
      <c r="D42" s="200"/>
      <c r="E42" s="200"/>
      <c r="F42" s="200"/>
      <c r="G42" s="200"/>
      <c r="H42" s="200"/>
      <c r="I42" s="200"/>
      <c r="J42" s="200"/>
      <c r="K42" s="200"/>
      <c r="L42" s="200"/>
      <c r="M42" s="200"/>
      <c r="N42" s="200"/>
      <c r="O42" s="200"/>
      <c r="P42" s="200"/>
      <c r="Q42" s="200"/>
      <c r="R42" s="200"/>
      <c r="S42" s="53"/>
    </row>
    <row r="43" spans="2:19" x14ac:dyDescent="0.35">
      <c r="F43" s="52"/>
      <c r="G43" s="52"/>
      <c r="N43" s="80"/>
      <c r="P43" s="52"/>
      <c r="Q43" s="52"/>
      <c r="R43" s="53"/>
      <c r="S43" s="53"/>
    </row>
    <row r="44" spans="2:19" x14ac:dyDescent="0.35">
      <c r="F44" s="52"/>
      <c r="G44" s="52"/>
      <c r="P44" s="52"/>
      <c r="Q44" s="52"/>
      <c r="R44" s="53"/>
      <c r="S44" s="53"/>
    </row>
    <row r="45" spans="2:19" x14ac:dyDescent="0.35">
      <c r="F45" s="52"/>
      <c r="G45" s="52"/>
      <c r="P45" s="52"/>
      <c r="Q45" s="52"/>
      <c r="R45" s="53"/>
      <c r="S45" s="53"/>
    </row>
    <row r="46" spans="2:19" x14ac:dyDescent="0.35">
      <c r="F46" s="52"/>
      <c r="G46" s="52"/>
      <c r="P46" s="52"/>
      <c r="Q46" s="52"/>
      <c r="R46" s="53"/>
      <c r="S46" s="53"/>
    </row>
    <row r="47" spans="2:19" x14ac:dyDescent="0.35">
      <c r="G47" s="83"/>
      <c r="P47" s="83"/>
      <c r="Q47" s="83"/>
    </row>
    <row r="50" spans="5:17" x14ac:dyDescent="0.35">
      <c r="E50" s="131"/>
      <c r="F50" s="132"/>
      <c r="G50" s="132"/>
      <c r="H50" s="133"/>
    </row>
    <row r="51" spans="5:17" x14ac:dyDescent="0.35">
      <c r="E51" s="131"/>
      <c r="F51" s="132"/>
      <c r="G51" s="132"/>
      <c r="H51" s="133"/>
      <c r="Q51" s="84"/>
    </row>
    <row r="52" spans="5:17" x14ac:dyDescent="0.35">
      <c r="E52" s="131"/>
      <c r="F52" s="132"/>
      <c r="G52" s="132"/>
      <c r="H52" s="133"/>
    </row>
    <row r="53" spans="5:17" x14ac:dyDescent="0.35">
      <c r="E53" s="131"/>
      <c r="F53" s="132"/>
      <c r="G53" s="132"/>
      <c r="H53" s="133"/>
    </row>
    <row r="54" spans="5:17" x14ac:dyDescent="0.35">
      <c r="E54" s="131"/>
      <c r="F54" s="132"/>
      <c r="G54" s="132"/>
      <c r="H54" s="125"/>
      <c r="I54" s="83"/>
      <c r="J54" s="83"/>
      <c r="K54" s="83"/>
      <c r="L54" s="83"/>
      <c r="M54" s="83"/>
      <c r="N54" s="84"/>
    </row>
    <row r="55" spans="5:17" x14ac:dyDescent="0.35">
      <c r="E55" s="131"/>
      <c r="F55" s="132"/>
      <c r="G55" s="132"/>
      <c r="H55" s="134"/>
      <c r="I55" s="83"/>
      <c r="J55" s="83"/>
      <c r="K55" s="83"/>
      <c r="L55" s="83"/>
      <c r="M55" s="83"/>
      <c r="N55" s="84"/>
    </row>
    <row r="56" spans="5:17" x14ac:dyDescent="0.35">
      <c r="E56" s="131"/>
      <c r="F56" s="132"/>
      <c r="G56" s="132"/>
      <c r="H56" s="134"/>
      <c r="I56" s="83"/>
      <c r="J56" s="83"/>
      <c r="K56" s="83"/>
      <c r="L56" s="83"/>
      <c r="M56" s="83"/>
      <c r="N56" s="84"/>
    </row>
    <row r="57" spans="5:17" x14ac:dyDescent="0.35">
      <c r="E57" s="131"/>
      <c r="F57" s="132"/>
      <c r="G57" s="132"/>
      <c r="H57" s="134"/>
      <c r="I57" s="83"/>
      <c r="J57" s="83"/>
      <c r="K57" s="83"/>
      <c r="L57" s="83"/>
      <c r="M57" s="83"/>
      <c r="N57" s="84"/>
    </row>
    <row r="58" spans="5:17" x14ac:dyDescent="0.35">
      <c r="E58" s="131"/>
      <c r="F58" s="132"/>
      <c r="G58" s="132"/>
      <c r="H58" s="126"/>
      <c r="I58" s="83"/>
      <c r="J58" s="83"/>
      <c r="K58" s="83"/>
      <c r="L58" s="83"/>
      <c r="M58" s="83"/>
      <c r="N58" s="84"/>
    </row>
    <row r="59" spans="5:17" x14ac:dyDescent="0.35">
      <c r="E59" s="131"/>
      <c r="F59" s="132"/>
      <c r="G59" s="132"/>
      <c r="H59" s="127"/>
      <c r="I59" s="83"/>
      <c r="J59" s="83"/>
      <c r="K59" s="83"/>
      <c r="L59" s="83"/>
      <c r="M59" s="83"/>
      <c r="N59" s="84"/>
    </row>
    <row r="60" spans="5:17" x14ac:dyDescent="0.35">
      <c r="E60" s="131"/>
      <c r="F60" s="132"/>
      <c r="G60" s="132"/>
      <c r="H60" s="127"/>
      <c r="I60" s="83"/>
      <c r="J60" s="83"/>
      <c r="K60" s="83"/>
      <c r="L60" s="83"/>
      <c r="M60" s="83"/>
      <c r="N60" s="84"/>
    </row>
    <row r="61" spans="5:17" x14ac:dyDescent="0.35">
      <c r="E61" s="131"/>
      <c r="F61" s="132"/>
      <c r="G61" s="132"/>
      <c r="H61" s="128"/>
      <c r="I61" s="83"/>
      <c r="J61" s="83"/>
      <c r="K61" s="83"/>
      <c r="L61" s="83"/>
      <c r="M61" s="83"/>
      <c r="N61" s="84"/>
    </row>
    <row r="62" spans="5:17" x14ac:dyDescent="0.35">
      <c r="E62" s="131"/>
      <c r="F62" s="132"/>
      <c r="G62" s="132"/>
      <c r="H62" s="128"/>
      <c r="I62" s="83"/>
      <c r="J62" s="83"/>
      <c r="K62" s="83"/>
      <c r="L62" s="83"/>
      <c r="M62" s="83"/>
      <c r="N62" s="84"/>
    </row>
    <row r="63" spans="5:17" x14ac:dyDescent="0.35">
      <c r="E63" s="131"/>
      <c r="F63" s="132"/>
      <c r="G63" s="132"/>
      <c r="H63" s="133"/>
    </row>
    <row r="64" spans="5:17" x14ac:dyDescent="0.35">
      <c r="E64" s="131"/>
      <c r="F64" s="132"/>
      <c r="G64" s="132"/>
      <c r="H64" s="129"/>
    </row>
    <row r="65" spans="5:8" x14ac:dyDescent="0.35">
      <c r="E65" s="131"/>
      <c r="F65" s="132"/>
      <c r="G65" s="132"/>
      <c r="H65" s="129"/>
    </row>
    <row r="66" spans="5:8" x14ac:dyDescent="0.35">
      <c r="E66" s="131"/>
      <c r="F66" s="132"/>
      <c r="G66" s="132"/>
      <c r="H66" s="129"/>
    </row>
    <row r="67" spans="5:8" x14ac:dyDescent="0.35">
      <c r="E67" s="131"/>
      <c r="F67" s="132"/>
      <c r="G67" s="132"/>
      <c r="H67" s="128"/>
    </row>
    <row r="68" spans="5:8" x14ac:dyDescent="0.35">
      <c r="E68" s="131"/>
      <c r="F68" s="132"/>
      <c r="G68" s="132"/>
      <c r="H68" s="129"/>
    </row>
    <row r="69" spans="5:8" x14ac:dyDescent="0.35">
      <c r="E69" s="131"/>
      <c r="F69" s="132"/>
      <c r="G69" s="132"/>
      <c r="H69" s="129"/>
    </row>
    <row r="70" spans="5:8" x14ac:dyDescent="0.35">
      <c r="E70" s="131"/>
      <c r="F70" s="132"/>
      <c r="G70" s="132"/>
      <c r="H70" s="129"/>
    </row>
    <row r="71" spans="5:8" x14ac:dyDescent="0.35">
      <c r="E71" s="131"/>
      <c r="F71" s="132"/>
      <c r="G71" s="132"/>
      <c r="H71" s="130"/>
    </row>
    <row r="72" spans="5:8" x14ac:dyDescent="0.35">
      <c r="E72" s="131"/>
      <c r="F72" s="132"/>
      <c r="G72" s="132"/>
      <c r="H72" s="133"/>
    </row>
    <row r="73" spans="5:8" x14ac:dyDescent="0.35">
      <c r="E73" s="131"/>
      <c r="F73" s="132"/>
      <c r="G73" s="132"/>
      <c r="H73" s="129"/>
    </row>
    <row r="74" spans="5:8" x14ac:dyDescent="0.35">
      <c r="E74" s="131"/>
      <c r="F74" s="131"/>
      <c r="G74" s="131"/>
      <c r="H74" s="131"/>
    </row>
    <row r="75" spans="5:8" x14ac:dyDescent="0.35">
      <c r="E75" s="131"/>
      <c r="F75" s="131"/>
      <c r="G75" s="131"/>
      <c r="H75" s="131"/>
    </row>
    <row r="76" spans="5:8" x14ac:dyDescent="0.35">
      <c r="E76" s="131"/>
      <c r="F76" s="131"/>
      <c r="G76" s="131"/>
      <c r="H76" s="131"/>
    </row>
    <row r="77" spans="5:8" x14ac:dyDescent="0.35">
      <c r="E77" s="131"/>
      <c r="F77" s="131"/>
      <c r="G77" s="131"/>
      <c r="H77" s="131"/>
    </row>
  </sheetData>
  <mergeCells count="13">
    <mergeCell ref="C14:N14"/>
    <mergeCell ref="C2:N2"/>
    <mergeCell ref="B3:Q3"/>
    <mergeCell ref="B4:Q4"/>
    <mergeCell ref="B6:Q6"/>
    <mergeCell ref="B8:Q8"/>
    <mergeCell ref="B42:R42"/>
    <mergeCell ref="C19:N20"/>
    <mergeCell ref="C25:N25"/>
    <mergeCell ref="O31:P32"/>
    <mergeCell ref="Q31:Q32"/>
    <mergeCell ref="B36:R36"/>
    <mergeCell ref="B40:P40"/>
  </mergeCells>
  <pageMargins left="0.23622047244094491" right="0" top="0.27559055118110237" bottom="0.23622047244094491" header="0" footer="0"/>
  <pageSetup scale="63" orientation="landscape" r:id="rId1"/>
  <headerFooter>
    <oddFooter>&amp;L&amp;D&amp;R&amp;Z&amp;F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pageSetUpPr fitToPage="1"/>
  </sheetPr>
  <dimension ref="A1:S761"/>
  <sheetViews>
    <sheetView workbookViewId="0">
      <selection activeCell="A2" sqref="A2"/>
    </sheetView>
  </sheetViews>
  <sheetFormatPr defaultRowHeight="14.5" x14ac:dyDescent="0.35"/>
  <cols>
    <col min="3" max="3" width="31.36328125" customWidth="1"/>
    <col min="4" max="5" width="14.453125" customWidth="1"/>
    <col min="6" max="6" width="15.36328125" customWidth="1"/>
    <col min="7" max="7" width="14.453125" customWidth="1"/>
    <col min="8" max="8" width="16.1796875" customWidth="1"/>
    <col min="9" max="9" width="17.6328125" customWidth="1"/>
    <col min="10" max="10" width="14" customWidth="1"/>
    <col min="11" max="11" width="17.08984375" customWidth="1"/>
    <col min="12" max="12" width="14.453125" customWidth="1"/>
    <col min="13" max="13" width="15.6328125" customWidth="1"/>
    <col min="14" max="14" width="3.90625" customWidth="1"/>
    <col min="15" max="16" width="13.54296875" bestFit="1" customWidth="1"/>
    <col min="17" max="18" width="12.453125" bestFit="1" customWidth="1"/>
    <col min="19" max="19" width="11.453125" bestFit="1" customWidth="1"/>
    <col min="20" max="20" width="11.36328125" customWidth="1"/>
    <col min="21" max="21" width="14.453125" customWidth="1"/>
  </cols>
  <sheetData>
    <row r="1" spans="1:13" x14ac:dyDescent="0.35">
      <c r="A1" s="48" t="s">
        <v>64</v>
      </c>
    </row>
    <row r="3" spans="1:13" x14ac:dyDescent="0.35">
      <c r="A3" s="49">
        <v>1</v>
      </c>
      <c r="B3" s="231" t="s">
        <v>65</v>
      </c>
      <c r="C3" s="231"/>
      <c r="D3" s="231"/>
      <c r="E3" s="231"/>
      <c r="F3" s="231"/>
      <c r="G3" s="231"/>
      <c r="H3" s="231"/>
      <c r="I3" s="231"/>
      <c r="J3" s="231"/>
      <c r="K3" s="231"/>
      <c r="L3" s="231"/>
      <c r="M3" s="231"/>
    </row>
    <row r="4" spans="1:13" x14ac:dyDescent="0.35">
      <c r="B4" s="231"/>
      <c r="C4" s="231"/>
      <c r="D4" s="231"/>
      <c r="E4" s="231"/>
      <c r="F4" s="231"/>
      <c r="G4" s="231"/>
      <c r="H4" s="231"/>
      <c r="I4" s="231"/>
      <c r="J4" s="231"/>
      <c r="K4" s="231"/>
      <c r="L4" s="231"/>
      <c r="M4" s="231"/>
    </row>
    <row r="6" spans="1:13" x14ac:dyDescent="0.35">
      <c r="A6" s="49">
        <v>2</v>
      </c>
      <c r="B6" s="231" t="s">
        <v>66</v>
      </c>
      <c r="C6" s="231"/>
      <c r="D6" s="231"/>
      <c r="E6" s="231"/>
      <c r="F6" s="231"/>
      <c r="G6" s="231"/>
      <c r="H6" s="231"/>
      <c r="I6" s="231"/>
      <c r="J6" s="231"/>
      <c r="K6" s="231"/>
      <c r="L6" s="231"/>
      <c r="M6" s="231"/>
    </row>
    <row r="7" spans="1:13" x14ac:dyDescent="0.35">
      <c r="B7" s="231"/>
      <c r="C7" s="231"/>
      <c r="D7" s="231"/>
      <c r="E7" s="231"/>
      <c r="F7" s="231"/>
      <c r="G7" s="231"/>
      <c r="H7" s="231"/>
      <c r="I7" s="231"/>
      <c r="J7" s="231"/>
      <c r="K7" s="231"/>
      <c r="L7" s="231"/>
      <c r="M7" s="231"/>
    </row>
    <row r="9" spans="1:13" x14ac:dyDescent="0.35">
      <c r="A9" s="49">
        <v>3</v>
      </c>
      <c r="B9" s="232" t="s">
        <v>67</v>
      </c>
      <c r="C9" s="232"/>
      <c r="D9" s="232"/>
      <c r="E9" s="232"/>
      <c r="F9" s="232"/>
      <c r="G9" s="232"/>
      <c r="H9" s="232"/>
      <c r="I9" s="232"/>
      <c r="J9" s="232"/>
      <c r="K9" s="232"/>
      <c r="L9" s="232"/>
      <c r="M9" s="232"/>
    </row>
    <row r="11" spans="1:13" x14ac:dyDescent="0.35">
      <c r="A11" s="49">
        <v>4</v>
      </c>
      <c r="B11" s="47" t="s">
        <v>68</v>
      </c>
      <c r="C11" s="6"/>
    </row>
    <row r="13" spans="1:13" x14ac:dyDescent="0.35">
      <c r="A13" s="49">
        <v>5</v>
      </c>
      <c r="B13" s="47" t="s">
        <v>69</v>
      </c>
    </row>
    <row r="15" spans="1:13" x14ac:dyDescent="0.35">
      <c r="A15" s="49">
        <v>6</v>
      </c>
      <c r="B15" s="232" t="s">
        <v>70</v>
      </c>
      <c r="C15" s="232"/>
      <c r="D15" s="232"/>
      <c r="E15" s="232"/>
      <c r="F15" s="232"/>
      <c r="G15" s="232"/>
      <c r="H15" s="232"/>
      <c r="I15" s="232"/>
      <c r="J15" s="232"/>
      <c r="K15" s="232"/>
      <c r="L15" s="232"/>
      <c r="M15" s="232"/>
    </row>
    <row r="16" spans="1:13" x14ac:dyDescent="0.35">
      <c r="B16" s="232"/>
      <c r="C16" s="232"/>
      <c r="D16" s="232"/>
      <c r="E16" s="232"/>
      <c r="F16" s="232"/>
      <c r="G16" s="232"/>
      <c r="H16" s="232"/>
      <c r="I16" s="232"/>
      <c r="J16" s="232"/>
      <c r="K16" s="232"/>
      <c r="L16" s="232"/>
      <c r="M16" s="232"/>
    </row>
    <row r="18" spans="1:13" ht="18" x14ac:dyDescent="0.35">
      <c r="A18" s="227" t="s">
        <v>0</v>
      </c>
      <c r="B18" s="227"/>
      <c r="C18" s="227"/>
      <c r="D18" s="227"/>
      <c r="E18" s="227"/>
      <c r="F18" s="227"/>
      <c r="G18" s="227"/>
      <c r="H18" s="227"/>
      <c r="I18" s="227"/>
      <c r="J18" s="227"/>
      <c r="K18" s="227"/>
      <c r="L18" s="227"/>
      <c r="M18" s="227"/>
    </row>
    <row r="19" spans="1:13" ht="21" x14ac:dyDescent="0.35">
      <c r="A19" s="227" t="s">
        <v>1</v>
      </c>
      <c r="B19" s="227"/>
      <c r="C19" s="227"/>
      <c r="D19" s="227"/>
      <c r="E19" s="227"/>
      <c r="F19" s="227"/>
      <c r="G19" s="227"/>
      <c r="H19" s="227"/>
      <c r="I19" s="227"/>
      <c r="J19" s="227"/>
      <c r="K19" s="227"/>
      <c r="L19" s="227"/>
      <c r="M19" s="227"/>
    </row>
    <row r="20" spans="1:13" x14ac:dyDescent="0.35">
      <c r="H20" s="6"/>
    </row>
    <row r="21" spans="1:13" x14ac:dyDescent="0.35">
      <c r="E21" s="8" t="s">
        <v>2</v>
      </c>
      <c r="F21" s="36" t="s">
        <v>119</v>
      </c>
      <c r="G21" s="45" t="s">
        <v>71</v>
      </c>
      <c r="H21" s="6"/>
    </row>
    <row r="22" spans="1:13" x14ac:dyDescent="0.35">
      <c r="C22" s="6"/>
      <c r="E22" s="8" t="s">
        <v>4</v>
      </c>
      <c r="F22" s="9">
        <v>2012</v>
      </c>
      <c r="G22" s="10"/>
    </row>
    <row r="24" spans="1:13" x14ac:dyDescent="0.35">
      <c r="D24" s="228" t="s">
        <v>5</v>
      </c>
      <c r="E24" s="229"/>
      <c r="F24" s="229"/>
      <c r="G24" s="230"/>
      <c r="I24" s="11"/>
      <c r="J24" s="12" t="s">
        <v>6</v>
      </c>
      <c r="K24" s="12"/>
      <c r="L24" s="13"/>
      <c r="M24" s="6"/>
    </row>
    <row r="25" spans="1:13" ht="41.5" x14ac:dyDescent="0.35">
      <c r="A25" s="14" t="s">
        <v>7</v>
      </c>
      <c r="B25" s="14" t="s">
        <v>8</v>
      </c>
      <c r="C25" s="15" t="s">
        <v>9</v>
      </c>
      <c r="D25" s="14" t="s">
        <v>10</v>
      </c>
      <c r="E25" s="16" t="s">
        <v>11</v>
      </c>
      <c r="F25" s="16" t="s">
        <v>12</v>
      </c>
      <c r="G25" s="14" t="s">
        <v>13</v>
      </c>
      <c r="H25" s="17"/>
      <c r="I25" s="18" t="s">
        <v>10</v>
      </c>
      <c r="J25" s="19" t="s">
        <v>14</v>
      </c>
      <c r="K25" s="19" t="s">
        <v>12</v>
      </c>
      <c r="L25" s="20" t="s">
        <v>13</v>
      </c>
      <c r="M25" s="14" t="s">
        <v>15</v>
      </c>
    </row>
    <row r="26" spans="1:13" ht="25" x14ac:dyDescent="0.35">
      <c r="A26" s="7">
        <v>12</v>
      </c>
      <c r="B26" s="24">
        <v>1611</v>
      </c>
      <c r="C26" s="21" t="s">
        <v>16</v>
      </c>
      <c r="D26" s="44">
        <v>1136391.1499999997</v>
      </c>
      <c r="E26" s="44">
        <v>136843.37</v>
      </c>
      <c r="F26" s="44">
        <v>-388689.6</v>
      </c>
      <c r="G26" s="38">
        <f>SUM(D26:F26)</f>
        <v>884544.91999999958</v>
      </c>
      <c r="H26" s="22"/>
      <c r="I26" s="39">
        <v>-544506.58000000007</v>
      </c>
      <c r="J26" s="44">
        <v>-215730.57</v>
      </c>
      <c r="K26" s="44">
        <v>388689.6</v>
      </c>
      <c r="L26" s="38">
        <f>SUM(I26:K26)</f>
        <v>-371547.55000000016</v>
      </c>
      <c r="M26" s="23">
        <f>G26+L26</f>
        <v>512997.36999999941</v>
      </c>
    </row>
    <row r="27" spans="1:13" ht="25" x14ac:dyDescent="0.35">
      <c r="A27" s="7" t="s">
        <v>17</v>
      </c>
      <c r="B27" s="24">
        <v>1612</v>
      </c>
      <c r="C27" s="21" t="s">
        <v>18</v>
      </c>
      <c r="D27" s="44">
        <v>510698.12</v>
      </c>
      <c r="E27" s="44">
        <v>0</v>
      </c>
      <c r="F27" s="44">
        <v>0</v>
      </c>
      <c r="G27" s="38">
        <f t="shared" ref="G27:G65" si="0">SUM(D27:F27)</f>
        <v>510698.12</v>
      </c>
      <c r="H27" s="22"/>
      <c r="I27" s="39">
        <v>-84096.76999999999</v>
      </c>
      <c r="J27" s="44">
        <v>-16350.47</v>
      </c>
      <c r="K27" s="44">
        <v>0</v>
      </c>
      <c r="L27" s="38">
        <f t="shared" ref="L27:L65" si="1">I27+J27+K27</f>
        <v>-100447.23999999999</v>
      </c>
      <c r="M27" s="23">
        <f t="shared" ref="M27:M65" si="2">G27+L27</f>
        <v>410250.88</v>
      </c>
    </row>
    <row r="28" spans="1:13" x14ac:dyDescent="0.35">
      <c r="A28" s="7" t="s">
        <v>19</v>
      </c>
      <c r="B28" s="24">
        <v>1805</v>
      </c>
      <c r="C28" s="21" t="s">
        <v>20</v>
      </c>
      <c r="D28" s="44">
        <v>3139179.6700000004</v>
      </c>
      <c r="E28" s="44">
        <v>1836821.21</v>
      </c>
      <c r="F28" s="44">
        <v>-1366609.84</v>
      </c>
      <c r="G28" s="38">
        <f t="shared" si="0"/>
        <v>3609391.040000001</v>
      </c>
      <c r="H28" s="22"/>
      <c r="I28" s="39">
        <v>0</v>
      </c>
      <c r="J28" s="44">
        <v>0</v>
      </c>
      <c r="K28" s="44">
        <v>0</v>
      </c>
      <c r="L28" s="38">
        <f t="shared" si="1"/>
        <v>0</v>
      </c>
      <c r="M28" s="23">
        <f t="shared" si="2"/>
        <v>3609391.040000001</v>
      </c>
    </row>
    <row r="29" spans="1:13" x14ac:dyDescent="0.35">
      <c r="A29" s="7">
        <v>47</v>
      </c>
      <c r="B29" s="24">
        <v>1808</v>
      </c>
      <c r="C29" s="21" t="s">
        <v>21</v>
      </c>
      <c r="D29" s="44">
        <v>0</v>
      </c>
      <c r="E29" s="44">
        <v>0</v>
      </c>
      <c r="F29" s="44">
        <v>0</v>
      </c>
      <c r="G29" s="38">
        <f t="shared" si="0"/>
        <v>0</v>
      </c>
      <c r="H29" s="22"/>
      <c r="I29" s="39">
        <v>0</v>
      </c>
      <c r="J29" s="44">
        <v>0</v>
      </c>
      <c r="K29" s="44">
        <v>0</v>
      </c>
      <c r="L29" s="38">
        <f t="shared" si="1"/>
        <v>0</v>
      </c>
      <c r="M29" s="23">
        <f t="shared" si="2"/>
        <v>0</v>
      </c>
    </row>
    <row r="30" spans="1:13" x14ac:dyDescent="0.35">
      <c r="A30" s="7">
        <v>13</v>
      </c>
      <c r="B30" s="24">
        <v>1810</v>
      </c>
      <c r="C30" s="21" t="s">
        <v>22</v>
      </c>
      <c r="D30" s="44">
        <v>0</v>
      </c>
      <c r="E30" s="44">
        <v>0</v>
      </c>
      <c r="F30" s="44">
        <v>0</v>
      </c>
      <c r="G30" s="38">
        <f t="shared" si="0"/>
        <v>0</v>
      </c>
      <c r="H30" s="22"/>
      <c r="I30" s="39">
        <v>0</v>
      </c>
      <c r="J30" s="44">
        <v>0</v>
      </c>
      <c r="K30" s="44">
        <v>0</v>
      </c>
      <c r="L30" s="38">
        <f t="shared" si="1"/>
        <v>0</v>
      </c>
      <c r="M30" s="23">
        <f t="shared" si="2"/>
        <v>0</v>
      </c>
    </row>
    <row r="31" spans="1:13" ht="25" x14ac:dyDescent="0.35">
      <c r="A31" s="7">
        <v>47</v>
      </c>
      <c r="B31" s="24">
        <v>1815</v>
      </c>
      <c r="C31" s="21" t="s">
        <v>23</v>
      </c>
      <c r="D31" s="44">
        <v>0</v>
      </c>
      <c r="E31" s="44">
        <v>0</v>
      </c>
      <c r="F31" s="44">
        <v>0</v>
      </c>
      <c r="G31" s="38">
        <f t="shared" si="0"/>
        <v>0</v>
      </c>
      <c r="H31" s="22"/>
      <c r="I31" s="39">
        <v>0</v>
      </c>
      <c r="J31" s="44">
        <v>0</v>
      </c>
      <c r="K31" s="44">
        <v>0</v>
      </c>
      <c r="L31" s="38">
        <f t="shared" si="1"/>
        <v>0</v>
      </c>
      <c r="M31" s="23">
        <f t="shared" si="2"/>
        <v>0</v>
      </c>
    </row>
    <row r="32" spans="1:13" x14ac:dyDescent="0.35">
      <c r="A32" s="7">
        <v>47</v>
      </c>
      <c r="B32" s="24">
        <v>1820</v>
      </c>
      <c r="C32" s="21" t="s">
        <v>24</v>
      </c>
      <c r="D32" s="44">
        <v>8558910.1899999995</v>
      </c>
      <c r="E32" s="44">
        <v>18734.72</v>
      </c>
      <c r="F32" s="44">
        <v>0</v>
      </c>
      <c r="G32" s="38">
        <f t="shared" si="0"/>
        <v>8577644.9100000001</v>
      </c>
      <c r="H32" s="22"/>
      <c r="I32" s="39">
        <v>-4529643.6900000004</v>
      </c>
      <c r="J32" s="44">
        <v>-161341.07</v>
      </c>
      <c r="K32" s="44">
        <v>0</v>
      </c>
      <c r="L32" s="38">
        <f t="shared" si="1"/>
        <v>-4690984.7600000007</v>
      </c>
      <c r="M32" s="23">
        <f t="shared" si="2"/>
        <v>3886660.1499999994</v>
      </c>
    </row>
    <row r="33" spans="1:13" x14ac:dyDescent="0.35">
      <c r="A33" s="7">
        <v>47</v>
      </c>
      <c r="B33" s="24">
        <v>1825</v>
      </c>
      <c r="C33" s="21" t="s">
        <v>25</v>
      </c>
      <c r="D33" s="44">
        <v>0</v>
      </c>
      <c r="E33" s="44">
        <v>0</v>
      </c>
      <c r="F33" s="44">
        <v>0</v>
      </c>
      <c r="G33" s="38">
        <f t="shared" si="0"/>
        <v>0</v>
      </c>
      <c r="H33" s="22"/>
      <c r="I33" s="39">
        <v>0</v>
      </c>
      <c r="J33" s="44">
        <v>0</v>
      </c>
      <c r="K33" s="44">
        <v>0</v>
      </c>
      <c r="L33" s="38">
        <f t="shared" si="1"/>
        <v>0</v>
      </c>
      <c r="M33" s="23">
        <f t="shared" si="2"/>
        <v>0</v>
      </c>
    </row>
    <row r="34" spans="1:13" x14ac:dyDescent="0.35">
      <c r="A34" s="7">
        <v>47</v>
      </c>
      <c r="B34" s="24">
        <v>1830</v>
      </c>
      <c r="C34" s="21" t="s">
        <v>26</v>
      </c>
      <c r="D34" s="44">
        <v>14368216.049999999</v>
      </c>
      <c r="E34" s="44">
        <v>3273143.9</v>
      </c>
      <c r="F34" s="44">
        <v>0</v>
      </c>
      <c r="G34" s="38">
        <f t="shared" si="0"/>
        <v>17641359.949999999</v>
      </c>
      <c r="H34" s="22"/>
      <c r="I34" s="39">
        <v>-6751285.1899999995</v>
      </c>
      <c r="J34" s="44">
        <v>-215423.1</v>
      </c>
      <c r="K34" s="44">
        <v>0</v>
      </c>
      <c r="L34" s="38">
        <f t="shared" si="1"/>
        <v>-6966708.2899999991</v>
      </c>
      <c r="M34" s="23">
        <f t="shared" si="2"/>
        <v>10674651.66</v>
      </c>
    </row>
    <row r="35" spans="1:13" x14ac:dyDescent="0.35">
      <c r="A35" s="7">
        <v>47</v>
      </c>
      <c r="B35" s="24">
        <v>1835</v>
      </c>
      <c r="C35" s="21" t="s">
        <v>27</v>
      </c>
      <c r="D35" s="44">
        <v>16377556.849999998</v>
      </c>
      <c r="E35" s="44">
        <v>1770398.3399999999</v>
      </c>
      <c r="F35" s="44">
        <v>0</v>
      </c>
      <c r="G35" s="38">
        <f t="shared" si="0"/>
        <v>18147955.189999998</v>
      </c>
      <c r="H35" s="22"/>
      <c r="I35" s="39">
        <v>-8036058.7499999991</v>
      </c>
      <c r="J35" s="44">
        <v>-222906.44</v>
      </c>
      <c r="K35" s="44">
        <v>0</v>
      </c>
      <c r="L35" s="38">
        <f t="shared" si="1"/>
        <v>-8258965.1899999995</v>
      </c>
      <c r="M35" s="23">
        <f t="shared" si="2"/>
        <v>9888989.9999999981</v>
      </c>
    </row>
    <row r="36" spans="1:13" x14ac:dyDescent="0.35">
      <c r="A36" s="7">
        <v>47</v>
      </c>
      <c r="B36" s="24">
        <v>1840</v>
      </c>
      <c r="C36" s="21" t="s">
        <v>28</v>
      </c>
      <c r="D36" s="44">
        <v>8594838.660000002</v>
      </c>
      <c r="E36" s="44">
        <v>285515.27</v>
      </c>
      <c r="F36" s="44">
        <v>0</v>
      </c>
      <c r="G36" s="38">
        <f t="shared" si="0"/>
        <v>8880353.9300000016</v>
      </c>
      <c r="H36" s="22"/>
      <c r="I36" s="39">
        <v>-3998650.0700000003</v>
      </c>
      <c r="J36" s="44">
        <v>-146546.85999999999</v>
      </c>
      <c r="K36" s="44">
        <v>0</v>
      </c>
      <c r="L36" s="38">
        <f t="shared" si="1"/>
        <v>-4145196.93</v>
      </c>
      <c r="M36" s="23">
        <f t="shared" si="2"/>
        <v>4735157.0000000019</v>
      </c>
    </row>
    <row r="37" spans="1:13" x14ac:dyDescent="0.35">
      <c r="A37" s="7">
        <v>47</v>
      </c>
      <c r="B37" s="24">
        <v>1845</v>
      </c>
      <c r="C37" s="21" t="s">
        <v>29</v>
      </c>
      <c r="D37" s="44">
        <v>24704689.570000004</v>
      </c>
      <c r="E37" s="44">
        <v>1003795.59</v>
      </c>
      <c r="F37" s="44">
        <v>0</v>
      </c>
      <c r="G37" s="38">
        <f t="shared" si="0"/>
        <v>25708485.160000004</v>
      </c>
      <c r="H37" s="22"/>
      <c r="I37" s="39">
        <v>-12876027.500000002</v>
      </c>
      <c r="J37" s="44">
        <v>-425828.67</v>
      </c>
      <c r="K37" s="44">
        <v>0</v>
      </c>
      <c r="L37" s="38">
        <f t="shared" si="1"/>
        <v>-13301856.170000002</v>
      </c>
      <c r="M37" s="23">
        <f t="shared" si="2"/>
        <v>12406628.990000002</v>
      </c>
    </row>
    <row r="38" spans="1:13" x14ac:dyDescent="0.35">
      <c r="A38" s="7">
        <v>47</v>
      </c>
      <c r="B38" s="24">
        <v>1850</v>
      </c>
      <c r="C38" s="21" t="s">
        <v>30</v>
      </c>
      <c r="D38" s="44">
        <v>17161916.050000001</v>
      </c>
      <c r="E38" s="44">
        <v>1024432.8200000001</v>
      </c>
      <c r="F38" s="44">
        <v>0</v>
      </c>
      <c r="G38" s="38">
        <f t="shared" si="0"/>
        <v>18186348.870000001</v>
      </c>
      <c r="H38" s="22"/>
      <c r="I38" s="39">
        <v>-8028348.0499999998</v>
      </c>
      <c r="J38" s="44">
        <v>-356959.55</v>
      </c>
      <c r="K38" s="44">
        <v>0</v>
      </c>
      <c r="L38" s="38">
        <f t="shared" si="1"/>
        <v>-8385307.5999999996</v>
      </c>
      <c r="M38" s="23">
        <f t="shared" si="2"/>
        <v>9801041.2700000014</v>
      </c>
    </row>
    <row r="39" spans="1:13" x14ac:dyDescent="0.35">
      <c r="A39" s="7">
        <v>47</v>
      </c>
      <c r="B39" s="24">
        <v>1855</v>
      </c>
      <c r="C39" s="21" t="s">
        <v>31</v>
      </c>
      <c r="D39" s="44">
        <v>8757744.379999999</v>
      </c>
      <c r="E39" s="44">
        <v>869099.76</v>
      </c>
      <c r="F39" s="44">
        <v>0</v>
      </c>
      <c r="G39" s="38">
        <f t="shared" si="0"/>
        <v>9626844.1399999987</v>
      </c>
      <c r="H39" s="22"/>
      <c r="I39" s="39">
        <v>-1827774.1400000001</v>
      </c>
      <c r="J39" s="44">
        <v>-160382.62</v>
      </c>
      <c r="K39" s="44">
        <v>0</v>
      </c>
      <c r="L39" s="38">
        <f t="shared" si="1"/>
        <v>-1988156.7600000002</v>
      </c>
      <c r="M39" s="23">
        <f t="shared" si="2"/>
        <v>7638687.379999999</v>
      </c>
    </row>
    <row r="40" spans="1:13" x14ac:dyDescent="0.35">
      <c r="A40" s="7">
        <v>47</v>
      </c>
      <c r="B40" s="24">
        <v>1860</v>
      </c>
      <c r="C40" s="21" t="s">
        <v>32</v>
      </c>
      <c r="D40" s="44">
        <v>3780334.5700000008</v>
      </c>
      <c r="E40" s="44">
        <v>12557.15</v>
      </c>
      <c r="F40" s="44">
        <v>-11594.18</v>
      </c>
      <c r="G40" s="38">
        <f t="shared" si="0"/>
        <v>3781297.5400000005</v>
      </c>
      <c r="H40" s="22"/>
      <c r="I40" s="39">
        <v>-1711758.0799999996</v>
      </c>
      <c r="J40" s="44">
        <v>-127980.04</v>
      </c>
      <c r="K40" s="44">
        <v>6857.18</v>
      </c>
      <c r="L40" s="38">
        <f t="shared" si="1"/>
        <v>-1832880.9399999997</v>
      </c>
      <c r="M40" s="23">
        <f t="shared" si="2"/>
        <v>1948416.6000000008</v>
      </c>
    </row>
    <row r="41" spans="1:13" x14ac:dyDescent="0.35">
      <c r="A41" s="7">
        <v>47</v>
      </c>
      <c r="B41" s="24">
        <v>1860</v>
      </c>
      <c r="C41" s="21" t="s">
        <v>33</v>
      </c>
      <c r="D41" s="44">
        <v>6933229.3600000003</v>
      </c>
      <c r="E41" s="44">
        <v>284679.13</v>
      </c>
      <c r="F41" s="44">
        <v>-66600</v>
      </c>
      <c r="G41" s="38">
        <f t="shared" si="0"/>
        <v>7151308.4900000002</v>
      </c>
      <c r="H41" s="22"/>
      <c r="I41" s="39">
        <v>-1522215.52</v>
      </c>
      <c r="J41" s="44">
        <v>-469707.59</v>
      </c>
      <c r="K41" s="44">
        <v>22200</v>
      </c>
      <c r="L41" s="38">
        <f t="shared" si="1"/>
        <v>-1969723.11</v>
      </c>
      <c r="M41" s="23">
        <f t="shared" si="2"/>
        <v>5181585.38</v>
      </c>
    </row>
    <row r="42" spans="1:13" x14ac:dyDescent="0.35">
      <c r="A42" s="7" t="s">
        <v>19</v>
      </c>
      <c r="B42" s="24">
        <v>1905</v>
      </c>
      <c r="C42" s="21" t="s">
        <v>20</v>
      </c>
      <c r="D42" s="44">
        <v>0</v>
      </c>
      <c r="E42" s="44">
        <v>0</v>
      </c>
      <c r="F42" s="44">
        <v>0</v>
      </c>
      <c r="G42" s="38">
        <f t="shared" si="0"/>
        <v>0</v>
      </c>
      <c r="H42" s="22"/>
      <c r="I42" s="39">
        <v>0</v>
      </c>
      <c r="J42" s="44">
        <v>0</v>
      </c>
      <c r="K42" s="44">
        <v>0</v>
      </c>
      <c r="L42" s="38">
        <f t="shared" si="1"/>
        <v>0</v>
      </c>
      <c r="M42" s="23">
        <f t="shared" si="2"/>
        <v>0</v>
      </c>
    </row>
    <row r="43" spans="1:13" x14ac:dyDescent="0.35">
      <c r="A43" s="7">
        <v>47</v>
      </c>
      <c r="B43" s="24">
        <v>1908</v>
      </c>
      <c r="C43" s="21" t="s">
        <v>34</v>
      </c>
      <c r="D43" s="44">
        <v>277609.57000000007</v>
      </c>
      <c r="E43" s="44">
        <v>4095</v>
      </c>
      <c r="F43" s="44">
        <v>0</v>
      </c>
      <c r="G43" s="38">
        <f t="shared" si="0"/>
        <v>281704.57000000007</v>
      </c>
      <c r="H43" s="22"/>
      <c r="I43" s="39">
        <v>-70686.579999999987</v>
      </c>
      <c r="J43" s="44">
        <v>-8370.42</v>
      </c>
      <c r="K43" s="44">
        <v>0</v>
      </c>
      <c r="L43" s="38">
        <f t="shared" si="1"/>
        <v>-79056.999999999985</v>
      </c>
      <c r="M43" s="23">
        <f t="shared" si="2"/>
        <v>202647.57000000007</v>
      </c>
    </row>
    <row r="44" spans="1:13" x14ac:dyDescent="0.35">
      <c r="A44" s="7">
        <v>13</v>
      </c>
      <c r="B44" s="24">
        <v>1910</v>
      </c>
      <c r="C44" s="21" t="s">
        <v>22</v>
      </c>
      <c r="D44" s="44">
        <v>948396.19000000018</v>
      </c>
      <c r="E44" s="44">
        <v>92733.69</v>
      </c>
      <c r="F44" s="44">
        <v>-29109.17</v>
      </c>
      <c r="G44" s="38">
        <f t="shared" si="0"/>
        <v>1012020.7100000001</v>
      </c>
      <c r="H44" s="22"/>
      <c r="I44" s="39">
        <v>-377464.97000000003</v>
      </c>
      <c r="J44" s="44">
        <v>-144780.88</v>
      </c>
      <c r="K44" s="44">
        <v>29109.17</v>
      </c>
      <c r="L44" s="38">
        <f t="shared" si="1"/>
        <v>-493136.68000000005</v>
      </c>
      <c r="M44" s="23">
        <f t="shared" si="2"/>
        <v>518884.03</v>
      </c>
    </row>
    <row r="45" spans="1:13" ht="25" x14ac:dyDescent="0.35">
      <c r="A45" s="7">
        <v>8</v>
      </c>
      <c r="B45" s="24">
        <v>1915</v>
      </c>
      <c r="C45" s="21" t="s">
        <v>35</v>
      </c>
      <c r="D45" s="44">
        <v>351419.67000000004</v>
      </c>
      <c r="E45" s="44">
        <v>1617</v>
      </c>
      <c r="F45" s="44">
        <v>-19923.41</v>
      </c>
      <c r="G45" s="38">
        <f t="shared" si="0"/>
        <v>333113.26000000007</v>
      </c>
      <c r="H45" s="22"/>
      <c r="I45" s="39">
        <v>-156526.85999999999</v>
      </c>
      <c r="J45" s="44">
        <v>-32954.080000000002</v>
      </c>
      <c r="K45" s="44">
        <v>19923.59</v>
      </c>
      <c r="L45" s="38">
        <f t="shared" si="1"/>
        <v>-169557.35</v>
      </c>
      <c r="M45" s="23">
        <f t="shared" si="2"/>
        <v>163555.91000000006</v>
      </c>
    </row>
    <row r="46" spans="1:13" ht="25" x14ac:dyDescent="0.35">
      <c r="A46" s="7">
        <v>8</v>
      </c>
      <c r="B46" s="24">
        <v>1915</v>
      </c>
      <c r="C46" s="21" t="s">
        <v>36</v>
      </c>
      <c r="D46" s="44">
        <v>0</v>
      </c>
      <c r="E46" s="44">
        <v>0</v>
      </c>
      <c r="F46" s="44">
        <v>0</v>
      </c>
      <c r="G46" s="38">
        <f t="shared" si="0"/>
        <v>0</v>
      </c>
      <c r="H46" s="22"/>
      <c r="I46" s="39">
        <v>0</v>
      </c>
      <c r="J46" s="44">
        <v>0</v>
      </c>
      <c r="K46" s="44">
        <v>0</v>
      </c>
      <c r="L46" s="38">
        <f t="shared" si="1"/>
        <v>0</v>
      </c>
      <c r="M46" s="23">
        <f t="shared" si="2"/>
        <v>0</v>
      </c>
    </row>
    <row r="47" spans="1:13" x14ac:dyDescent="0.35">
      <c r="A47" s="7">
        <v>10</v>
      </c>
      <c r="B47" s="24">
        <v>1920</v>
      </c>
      <c r="C47" s="21" t="s">
        <v>37</v>
      </c>
      <c r="D47" s="44">
        <v>539605.16999999993</v>
      </c>
      <c r="E47" s="44">
        <v>69710.039999999994</v>
      </c>
      <c r="F47" s="44">
        <v>-207285.19</v>
      </c>
      <c r="G47" s="38">
        <f t="shared" si="0"/>
        <v>402030.01999999996</v>
      </c>
      <c r="H47" s="22"/>
      <c r="I47" s="39">
        <v>-293860.73000000004</v>
      </c>
      <c r="J47" s="44">
        <v>-84470.68</v>
      </c>
      <c r="K47" s="44">
        <v>207285.19</v>
      </c>
      <c r="L47" s="38">
        <f t="shared" si="1"/>
        <v>-171046.22000000003</v>
      </c>
      <c r="M47" s="23">
        <f t="shared" si="2"/>
        <v>230983.79999999993</v>
      </c>
    </row>
    <row r="48" spans="1:13" ht="25" x14ac:dyDescent="0.35">
      <c r="A48" s="7">
        <v>45</v>
      </c>
      <c r="B48" s="24">
        <v>1920</v>
      </c>
      <c r="C48" s="21" t="s">
        <v>38</v>
      </c>
      <c r="D48" s="44">
        <v>0</v>
      </c>
      <c r="E48" s="44">
        <v>0</v>
      </c>
      <c r="F48" s="44">
        <v>0</v>
      </c>
      <c r="G48" s="38">
        <f t="shared" si="0"/>
        <v>0</v>
      </c>
      <c r="H48" s="22"/>
      <c r="I48" s="39">
        <v>0</v>
      </c>
      <c r="J48" s="44">
        <v>0</v>
      </c>
      <c r="K48" s="44">
        <v>0</v>
      </c>
      <c r="L48" s="38">
        <f t="shared" si="1"/>
        <v>0</v>
      </c>
      <c r="M48" s="23">
        <f t="shared" si="2"/>
        <v>0</v>
      </c>
    </row>
    <row r="49" spans="1:13" ht="25" x14ac:dyDescent="0.35">
      <c r="A49" s="7">
        <v>45.1</v>
      </c>
      <c r="B49" s="24">
        <v>1920</v>
      </c>
      <c r="C49" s="21" t="s">
        <v>39</v>
      </c>
      <c r="D49" s="44">
        <v>0</v>
      </c>
      <c r="E49" s="44">
        <v>0</v>
      </c>
      <c r="F49" s="44">
        <v>0</v>
      </c>
      <c r="G49" s="38">
        <f t="shared" si="0"/>
        <v>0</v>
      </c>
      <c r="H49" s="22"/>
      <c r="I49" s="39">
        <v>0</v>
      </c>
      <c r="J49" s="44">
        <v>0</v>
      </c>
      <c r="K49" s="44">
        <v>0</v>
      </c>
      <c r="L49" s="38">
        <f t="shared" si="1"/>
        <v>0</v>
      </c>
      <c r="M49" s="23">
        <f t="shared" si="2"/>
        <v>0</v>
      </c>
    </row>
    <row r="50" spans="1:13" x14ac:dyDescent="0.35">
      <c r="A50" s="7">
        <v>10</v>
      </c>
      <c r="B50" s="24">
        <v>1930</v>
      </c>
      <c r="C50" s="21" t="s">
        <v>40</v>
      </c>
      <c r="D50" s="44">
        <v>2457126.3800000008</v>
      </c>
      <c r="E50" s="44">
        <v>512446.81</v>
      </c>
      <c r="F50" s="44">
        <v>0</v>
      </c>
      <c r="G50" s="38">
        <f t="shared" si="0"/>
        <v>2969573.1900000009</v>
      </c>
      <c r="H50" s="22"/>
      <c r="I50" s="39">
        <v>-1576976.3199999998</v>
      </c>
      <c r="J50" s="44">
        <v>-183555.53</v>
      </c>
      <c r="K50" s="44">
        <v>0</v>
      </c>
      <c r="L50" s="38">
        <f t="shared" si="1"/>
        <v>-1760531.8499999999</v>
      </c>
      <c r="M50" s="23">
        <f t="shared" si="2"/>
        <v>1209041.340000001</v>
      </c>
    </row>
    <row r="51" spans="1:13" x14ac:dyDescent="0.35">
      <c r="A51" s="7">
        <v>8</v>
      </c>
      <c r="B51" s="24">
        <v>1935</v>
      </c>
      <c r="C51" s="21" t="s">
        <v>41</v>
      </c>
      <c r="D51" s="44">
        <v>80332.180000000022</v>
      </c>
      <c r="E51" s="44">
        <v>0</v>
      </c>
      <c r="F51" s="44">
        <v>-14126.3</v>
      </c>
      <c r="G51" s="38">
        <f t="shared" si="0"/>
        <v>66205.880000000019</v>
      </c>
      <c r="H51" s="22"/>
      <c r="I51" s="39">
        <v>-61132.21</v>
      </c>
      <c r="J51" s="44">
        <v>-6062.51</v>
      </c>
      <c r="K51" s="44">
        <v>14126.3</v>
      </c>
      <c r="L51" s="38">
        <f t="shared" si="1"/>
        <v>-53068.42</v>
      </c>
      <c r="M51" s="23">
        <f t="shared" si="2"/>
        <v>13137.460000000021</v>
      </c>
    </row>
    <row r="52" spans="1:13" x14ac:dyDescent="0.35">
      <c r="A52" s="7">
        <v>8</v>
      </c>
      <c r="B52" s="24">
        <v>1940</v>
      </c>
      <c r="C52" s="21" t="s">
        <v>42</v>
      </c>
      <c r="D52" s="44">
        <v>236013.69999999998</v>
      </c>
      <c r="E52" s="44">
        <v>45084.72</v>
      </c>
      <c r="F52" s="44">
        <v>-29593.7</v>
      </c>
      <c r="G52" s="38">
        <f t="shared" si="0"/>
        <v>251504.71999999997</v>
      </c>
      <c r="H52" s="22"/>
      <c r="I52" s="39">
        <v>-125840.32000000004</v>
      </c>
      <c r="J52" s="44">
        <v>-22435.43</v>
      </c>
      <c r="K52" s="44">
        <v>29593.7</v>
      </c>
      <c r="L52" s="38">
        <f t="shared" si="1"/>
        <v>-118682.05000000003</v>
      </c>
      <c r="M52" s="23">
        <f t="shared" si="2"/>
        <v>132822.66999999993</v>
      </c>
    </row>
    <row r="53" spans="1:13" x14ac:dyDescent="0.35">
      <c r="A53" s="7">
        <v>8</v>
      </c>
      <c r="B53" s="24">
        <v>1945</v>
      </c>
      <c r="C53" s="21" t="s">
        <v>43</v>
      </c>
      <c r="D53" s="44">
        <v>100319.91</v>
      </c>
      <c r="E53" s="44">
        <v>0</v>
      </c>
      <c r="F53" s="44">
        <v>-3007.2</v>
      </c>
      <c r="G53" s="38">
        <f t="shared" si="0"/>
        <v>97312.71</v>
      </c>
      <c r="H53" s="22"/>
      <c r="I53" s="39">
        <v>-58957.79</v>
      </c>
      <c r="J53" s="44">
        <v>-9601.7099999999991</v>
      </c>
      <c r="K53" s="44">
        <v>3007.2</v>
      </c>
      <c r="L53" s="38">
        <f t="shared" si="1"/>
        <v>-65552.3</v>
      </c>
      <c r="M53" s="23">
        <f t="shared" si="2"/>
        <v>31760.410000000003</v>
      </c>
    </row>
    <row r="54" spans="1:13" x14ac:dyDescent="0.35">
      <c r="A54" s="7">
        <v>8</v>
      </c>
      <c r="B54" s="24">
        <v>1950</v>
      </c>
      <c r="C54" s="21" t="s">
        <v>44</v>
      </c>
      <c r="D54" s="44">
        <v>0</v>
      </c>
      <c r="E54" s="44">
        <v>0</v>
      </c>
      <c r="F54" s="44">
        <v>0</v>
      </c>
      <c r="G54" s="38">
        <f t="shared" si="0"/>
        <v>0</v>
      </c>
      <c r="H54" s="22"/>
      <c r="I54" s="39">
        <v>0</v>
      </c>
      <c r="J54" s="44">
        <v>0</v>
      </c>
      <c r="K54" s="44">
        <v>0</v>
      </c>
      <c r="L54" s="38">
        <f t="shared" si="1"/>
        <v>0</v>
      </c>
      <c r="M54" s="23">
        <f t="shared" si="2"/>
        <v>0</v>
      </c>
    </row>
    <row r="55" spans="1:13" x14ac:dyDescent="0.35">
      <c r="A55" s="7">
        <v>8</v>
      </c>
      <c r="B55" s="24">
        <v>1955</v>
      </c>
      <c r="C55" s="21" t="s">
        <v>45</v>
      </c>
      <c r="D55" s="44">
        <v>0</v>
      </c>
      <c r="E55" s="44">
        <v>0</v>
      </c>
      <c r="F55" s="44">
        <v>0</v>
      </c>
      <c r="G55" s="38">
        <f t="shared" si="0"/>
        <v>0</v>
      </c>
      <c r="H55" s="22"/>
      <c r="I55" s="39">
        <v>0</v>
      </c>
      <c r="J55" s="44">
        <v>0</v>
      </c>
      <c r="K55" s="44">
        <v>0</v>
      </c>
      <c r="L55" s="38">
        <f t="shared" si="1"/>
        <v>0</v>
      </c>
      <c r="M55" s="23">
        <f t="shared" si="2"/>
        <v>0</v>
      </c>
    </row>
    <row r="56" spans="1:13" ht="25" x14ac:dyDescent="0.35">
      <c r="A56" s="7">
        <v>8</v>
      </c>
      <c r="B56" s="24">
        <v>1955</v>
      </c>
      <c r="C56" s="21" t="s">
        <v>46</v>
      </c>
      <c r="D56" s="44">
        <v>0</v>
      </c>
      <c r="E56" s="44">
        <v>0</v>
      </c>
      <c r="F56" s="44">
        <v>0</v>
      </c>
      <c r="G56" s="38">
        <f t="shared" si="0"/>
        <v>0</v>
      </c>
      <c r="H56" s="22"/>
      <c r="I56" s="39">
        <v>0</v>
      </c>
      <c r="J56" s="44">
        <v>0</v>
      </c>
      <c r="K56" s="44">
        <v>0</v>
      </c>
      <c r="L56" s="38">
        <f t="shared" si="1"/>
        <v>0</v>
      </c>
      <c r="M56" s="23">
        <f t="shared" si="2"/>
        <v>0</v>
      </c>
    </row>
    <row r="57" spans="1:13" x14ac:dyDescent="0.35">
      <c r="A57" s="7">
        <v>8</v>
      </c>
      <c r="B57" s="24">
        <v>1960</v>
      </c>
      <c r="C57" s="21" t="s">
        <v>47</v>
      </c>
      <c r="D57" s="44">
        <v>0</v>
      </c>
      <c r="E57" s="44">
        <v>0</v>
      </c>
      <c r="F57" s="44">
        <v>0</v>
      </c>
      <c r="G57" s="38">
        <f t="shared" si="0"/>
        <v>0</v>
      </c>
      <c r="H57" s="22"/>
      <c r="I57" s="39">
        <v>0</v>
      </c>
      <c r="J57" s="44">
        <v>0</v>
      </c>
      <c r="K57" s="44">
        <v>0</v>
      </c>
      <c r="L57" s="38">
        <f t="shared" si="1"/>
        <v>0</v>
      </c>
      <c r="M57" s="23">
        <f t="shared" si="2"/>
        <v>0</v>
      </c>
    </row>
    <row r="58" spans="1:13" ht="25" x14ac:dyDescent="0.35">
      <c r="A58" s="25">
        <v>47</v>
      </c>
      <c r="B58" s="24">
        <v>1970</v>
      </c>
      <c r="C58" s="21" t="s">
        <v>48</v>
      </c>
      <c r="D58" s="44">
        <v>0</v>
      </c>
      <c r="E58" s="44">
        <v>0</v>
      </c>
      <c r="F58" s="44">
        <v>0</v>
      </c>
      <c r="G58" s="38">
        <f t="shared" si="0"/>
        <v>0</v>
      </c>
      <c r="H58" s="22"/>
      <c r="I58" s="39">
        <v>0</v>
      </c>
      <c r="J58" s="44">
        <v>0</v>
      </c>
      <c r="K58" s="44">
        <v>0</v>
      </c>
      <c r="L58" s="38">
        <f t="shared" si="1"/>
        <v>0</v>
      </c>
      <c r="M58" s="23">
        <f t="shared" si="2"/>
        <v>0</v>
      </c>
    </row>
    <row r="59" spans="1:13" ht="25" x14ac:dyDescent="0.35">
      <c r="A59" s="7">
        <v>47</v>
      </c>
      <c r="B59" s="24">
        <v>1975</v>
      </c>
      <c r="C59" s="21" t="s">
        <v>49</v>
      </c>
      <c r="D59" s="44">
        <v>0</v>
      </c>
      <c r="E59" s="44">
        <v>0</v>
      </c>
      <c r="F59" s="44">
        <v>0</v>
      </c>
      <c r="G59" s="38">
        <f t="shared" si="0"/>
        <v>0</v>
      </c>
      <c r="H59" s="22"/>
      <c r="I59" s="39">
        <v>0</v>
      </c>
      <c r="J59" s="44">
        <v>0</v>
      </c>
      <c r="K59" s="44">
        <v>0</v>
      </c>
      <c r="L59" s="38">
        <f t="shared" si="1"/>
        <v>0</v>
      </c>
      <c r="M59" s="23">
        <f t="shared" si="2"/>
        <v>0</v>
      </c>
    </row>
    <row r="60" spans="1:13" x14ac:dyDescent="0.35">
      <c r="A60" s="7">
        <v>47</v>
      </c>
      <c r="B60" s="24">
        <v>1980</v>
      </c>
      <c r="C60" s="21" t="s">
        <v>50</v>
      </c>
      <c r="D60" s="44">
        <v>429269.35</v>
      </c>
      <c r="E60" s="44">
        <v>0</v>
      </c>
      <c r="F60" s="44">
        <v>-147540.57</v>
      </c>
      <c r="G60" s="38">
        <f t="shared" si="0"/>
        <v>281728.77999999997</v>
      </c>
      <c r="H60" s="22"/>
      <c r="I60" s="39">
        <v>-311008.67</v>
      </c>
      <c r="J60" s="44">
        <v>-20047.8</v>
      </c>
      <c r="K60" s="44">
        <v>147540.57</v>
      </c>
      <c r="L60" s="38">
        <f t="shared" si="1"/>
        <v>-183515.89999999997</v>
      </c>
      <c r="M60" s="23">
        <f t="shared" si="2"/>
        <v>98212.88</v>
      </c>
    </row>
    <row r="61" spans="1:13" x14ac:dyDescent="0.35">
      <c r="A61" s="7">
        <v>47</v>
      </c>
      <c r="B61" s="24">
        <v>1985</v>
      </c>
      <c r="C61" s="21" t="s">
        <v>51</v>
      </c>
      <c r="D61" s="44">
        <v>0.15000000000145519</v>
      </c>
      <c r="E61" s="44">
        <v>0</v>
      </c>
      <c r="F61" s="44">
        <v>0</v>
      </c>
      <c r="G61" s="38">
        <f t="shared" si="0"/>
        <v>0.15000000000145519</v>
      </c>
      <c r="H61" s="22"/>
      <c r="I61" s="39">
        <v>0</v>
      </c>
      <c r="J61" s="44">
        <v>0</v>
      </c>
      <c r="K61" s="44">
        <v>0</v>
      </c>
      <c r="L61" s="38">
        <f t="shared" si="1"/>
        <v>0</v>
      </c>
      <c r="M61" s="23">
        <f t="shared" si="2"/>
        <v>0.15000000000145519</v>
      </c>
    </row>
    <row r="62" spans="1:13" x14ac:dyDescent="0.35">
      <c r="A62" s="25">
        <v>47</v>
      </c>
      <c r="B62" s="24">
        <v>1990</v>
      </c>
      <c r="C62" s="35" t="s">
        <v>52</v>
      </c>
      <c r="D62" s="44">
        <v>0</v>
      </c>
      <c r="E62" s="44">
        <v>0</v>
      </c>
      <c r="F62" s="44">
        <v>0</v>
      </c>
      <c r="G62" s="38">
        <f t="shared" si="0"/>
        <v>0</v>
      </c>
      <c r="H62" s="22"/>
      <c r="I62" s="39">
        <v>0</v>
      </c>
      <c r="J62" s="44">
        <v>0</v>
      </c>
      <c r="K62" s="44">
        <v>0</v>
      </c>
      <c r="L62" s="38">
        <f t="shared" si="1"/>
        <v>0</v>
      </c>
      <c r="M62" s="23">
        <f t="shared" si="2"/>
        <v>0</v>
      </c>
    </row>
    <row r="63" spans="1:13" x14ac:dyDescent="0.35">
      <c r="A63" s="7">
        <v>47</v>
      </c>
      <c r="B63" s="24">
        <v>1995</v>
      </c>
      <c r="C63" s="21" t="s">
        <v>53</v>
      </c>
      <c r="D63" s="44">
        <v>-20286814.359999999</v>
      </c>
      <c r="E63" s="44">
        <v>-4906870.8099999996</v>
      </c>
      <c r="F63" s="44">
        <v>0</v>
      </c>
      <c r="G63" s="38">
        <f t="shared" si="0"/>
        <v>-25193685.169999998</v>
      </c>
      <c r="H63" s="22"/>
      <c r="I63" s="39">
        <v>5411561.7800000003</v>
      </c>
      <c r="J63" s="44">
        <v>369717.44</v>
      </c>
      <c r="K63" s="44">
        <v>0</v>
      </c>
      <c r="L63" s="38">
        <f t="shared" si="1"/>
        <v>5781279.2200000007</v>
      </c>
      <c r="M63" s="23">
        <f t="shared" si="2"/>
        <v>-19412405.949999996</v>
      </c>
    </row>
    <row r="64" spans="1:13" x14ac:dyDescent="0.35">
      <c r="A64" s="7">
        <v>47</v>
      </c>
      <c r="B64" s="24">
        <v>2440</v>
      </c>
      <c r="C64" s="21" t="s">
        <v>54</v>
      </c>
      <c r="D64" s="44">
        <v>0</v>
      </c>
      <c r="E64" s="44">
        <v>0</v>
      </c>
      <c r="F64" s="44">
        <v>0</v>
      </c>
      <c r="G64" s="38">
        <f t="shared" si="0"/>
        <v>0</v>
      </c>
      <c r="H64" s="22"/>
      <c r="I64" s="39">
        <v>0</v>
      </c>
      <c r="J64" s="44">
        <v>0</v>
      </c>
      <c r="K64" s="44">
        <v>0</v>
      </c>
      <c r="L64" s="38">
        <f t="shared" si="1"/>
        <v>0</v>
      </c>
      <c r="M64" s="23">
        <f t="shared" si="2"/>
        <v>0</v>
      </c>
    </row>
    <row r="65" spans="1:13" x14ac:dyDescent="0.35">
      <c r="A65" s="26"/>
      <c r="B65" s="26"/>
      <c r="C65" s="27"/>
      <c r="D65" s="44">
        <v>0</v>
      </c>
      <c r="E65" s="44">
        <v>0</v>
      </c>
      <c r="F65" s="44">
        <v>0</v>
      </c>
      <c r="G65" s="38">
        <f t="shared" si="0"/>
        <v>0</v>
      </c>
      <c r="H65" s="22"/>
      <c r="I65" s="39">
        <v>0</v>
      </c>
      <c r="J65" s="44">
        <v>0</v>
      </c>
      <c r="K65" s="44">
        <v>0</v>
      </c>
      <c r="L65" s="38">
        <f t="shared" si="1"/>
        <v>0</v>
      </c>
      <c r="M65" s="23">
        <f t="shared" si="2"/>
        <v>0</v>
      </c>
    </row>
    <row r="66" spans="1:13" x14ac:dyDescent="0.35">
      <c r="A66" s="26"/>
      <c r="B66" s="26"/>
      <c r="C66" s="29" t="s">
        <v>55</v>
      </c>
      <c r="D66" s="30">
        <v>99156982.530000001</v>
      </c>
      <c r="E66" s="30">
        <v>6334837.7100000018</v>
      </c>
      <c r="F66" s="30">
        <v>-2284079.1599999997</v>
      </c>
      <c r="G66" s="30">
        <f>SUM(G26:G65)</f>
        <v>103207741.07999998</v>
      </c>
      <c r="H66" s="30"/>
      <c r="I66" s="30">
        <v>-47531257.009999998</v>
      </c>
      <c r="J66" s="30">
        <v>-2661718.5799999996</v>
      </c>
      <c r="K66" s="30">
        <v>868332.5</v>
      </c>
      <c r="L66" s="30">
        <f>SUM(L26:L65)</f>
        <v>-49324643.089999996</v>
      </c>
      <c r="M66" s="30">
        <f>SUM(M26:M65)</f>
        <v>53883097.990000002</v>
      </c>
    </row>
    <row r="67" spans="1:13" ht="37.5" x14ac:dyDescent="0.35">
      <c r="A67" s="26"/>
      <c r="B67" s="26"/>
      <c r="C67" s="31" t="s">
        <v>56</v>
      </c>
      <c r="D67" s="28"/>
      <c r="E67" s="28"/>
      <c r="F67" s="28"/>
      <c r="G67" s="38">
        <v>0</v>
      </c>
      <c r="I67" s="28"/>
      <c r="J67" s="28"/>
      <c r="K67" s="28"/>
      <c r="L67" s="38">
        <v>0</v>
      </c>
      <c r="M67" s="23">
        <v>0</v>
      </c>
    </row>
    <row r="68" spans="1:13" ht="26" x14ac:dyDescent="0.35">
      <c r="A68" s="26"/>
      <c r="B68" s="26"/>
      <c r="C68" s="32" t="s">
        <v>57</v>
      </c>
      <c r="D68" s="28"/>
      <c r="E68" s="28"/>
      <c r="F68" s="28"/>
      <c r="G68" s="38">
        <v>0</v>
      </c>
      <c r="I68" s="28"/>
      <c r="J68" s="28"/>
      <c r="K68" s="28"/>
      <c r="L68" s="38">
        <v>0</v>
      </c>
      <c r="M68" s="23">
        <v>0</v>
      </c>
    </row>
    <row r="69" spans="1:13" x14ac:dyDescent="0.35">
      <c r="A69" s="26"/>
      <c r="B69" s="26"/>
      <c r="C69" s="29" t="s">
        <v>58</v>
      </c>
      <c r="D69" s="30">
        <v>99156982.530000001</v>
      </c>
      <c r="E69" s="30">
        <v>6334837.7100000018</v>
      </c>
      <c r="F69" s="30">
        <v>-2284079.1599999997</v>
      </c>
      <c r="G69" s="30">
        <f>SUM(G66:G68)</f>
        <v>103207741.07999998</v>
      </c>
      <c r="H69" s="30"/>
      <c r="I69" s="30">
        <v>-47531257.009999998</v>
      </c>
      <c r="J69" s="30">
        <v>-2661718.5799999996</v>
      </c>
      <c r="K69" s="30">
        <v>868332.5</v>
      </c>
      <c r="L69" s="30">
        <f>SUM(L66:L68)</f>
        <v>-49324643.089999996</v>
      </c>
      <c r="M69" s="30">
        <f>SUM(M66:M68)</f>
        <v>53883097.990000002</v>
      </c>
    </row>
    <row r="70" spans="1:13" ht="15.5" x14ac:dyDescent="0.35">
      <c r="A70" s="26"/>
      <c r="B70" s="26"/>
      <c r="C70" s="224" t="s">
        <v>59</v>
      </c>
      <c r="D70" s="225"/>
      <c r="E70" s="225"/>
      <c r="F70" s="225"/>
      <c r="G70" s="225"/>
      <c r="H70" s="225"/>
      <c r="I70" s="226"/>
      <c r="J70" s="28"/>
      <c r="K70" s="6"/>
      <c r="L70" s="40"/>
      <c r="M70" s="33"/>
    </row>
    <row r="71" spans="1:13" x14ac:dyDescent="0.35">
      <c r="A71" s="26"/>
      <c r="B71" s="26"/>
      <c r="C71" s="224" t="s">
        <v>60</v>
      </c>
      <c r="D71" s="225"/>
      <c r="E71" s="225"/>
      <c r="F71" s="225"/>
      <c r="G71" s="225"/>
      <c r="H71" s="225"/>
      <c r="I71" s="226"/>
      <c r="J71" s="30">
        <v>-2661718.5799999996</v>
      </c>
      <c r="K71" s="6"/>
      <c r="L71" s="40"/>
      <c r="M71" s="33"/>
    </row>
    <row r="73" spans="1:13" x14ac:dyDescent="0.35">
      <c r="E73" s="77"/>
      <c r="I73" s="6" t="s">
        <v>61</v>
      </c>
      <c r="J73" s="6"/>
    </row>
    <row r="74" spans="1:13" x14ac:dyDescent="0.35">
      <c r="A74" s="26">
        <v>10</v>
      </c>
      <c r="B74" s="26"/>
      <c r="I74" s="6" t="s">
        <v>62</v>
      </c>
      <c r="J74" s="41"/>
    </row>
    <row r="75" spans="1:13" x14ac:dyDescent="0.35">
      <c r="A75" s="26">
        <v>8</v>
      </c>
      <c r="B75" s="26"/>
      <c r="I75" s="6" t="s">
        <v>41</v>
      </c>
      <c r="J75" s="42"/>
    </row>
    <row r="76" spans="1:13" x14ac:dyDescent="0.35">
      <c r="I76" s="34" t="s">
        <v>63</v>
      </c>
      <c r="J76" s="43">
        <v>-2661718.5799999996</v>
      </c>
      <c r="M76" s="33"/>
    </row>
    <row r="78" spans="1:13" ht="18" hidden="1" x14ac:dyDescent="0.35">
      <c r="A78" s="227" t="s">
        <v>0</v>
      </c>
      <c r="B78" s="227"/>
      <c r="C78" s="227"/>
      <c r="D78" s="227"/>
      <c r="E78" s="227"/>
      <c r="F78" s="227"/>
      <c r="G78" s="227"/>
      <c r="H78" s="227"/>
      <c r="I78" s="227"/>
      <c r="J78" s="227"/>
      <c r="K78" s="227"/>
      <c r="L78" s="227"/>
      <c r="M78" s="227"/>
    </row>
    <row r="79" spans="1:13" ht="21" hidden="1" x14ac:dyDescent="0.35">
      <c r="A79" s="227" t="s">
        <v>109</v>
      </c>
      <c r="B79" s="227"/>
      <c r="C79" s="227"/>
      <c r="D79" s="227"/>
      <c r="E79" s="227"/>
      <c r="F79" s="227"/>
      <c r="G79" s="227"/>
      <c r="H79" s="227"/>
      <c r="I79" s="227"/>
      <c r="J79" s="227"/>
      <c r="K79" s="227"/>
      <c r="L79" s="227"/>
      <c r="M79" s="227"/>
    </row>
    <row r="80" spans="1:13" hidden="1" x14ac:dyDescent="0.35">
      <c r="H80" s="6"/>
    </row>
    <row r="81" spans="1:13" hidden="1" x14ac:dyDescent="0.35">
      <c r="E81" s="8" t="s">
        <v>2</v>
      </c>
      <c r="F81" s="36" t="s">
        <v>3</v>
      </c>
      <c r="H81" s="6"/>
    </row>
    <row r="82" spans="1:13" hidden="1" x14ac:dyDescent="0.35">
      <c r="C82" s="6"/>
      <c r="E82" s="8" t="s">
        <v>4</v>
      </c>
      <c r="F82" s="9">
        <v>2013</v>
      </c>
      <c r="G82" s="10"/>
    </row>
    <row r="83" spans="1:13" hidden="1" x14ac:dyDescent="0.35"/>
    <row r="84" spans="1:13" hidden="1" x14ac:dyDescent="0.35">
      <c r="D84" s="228" t="s">
        <v>5</v>
      </c>
      <c r="E84" s="229"/>
      <c r="F84" s="229"/>
      <c r="G84" s="230"/>
      <c r="I84" s="11"/>
      <c r="J84" s="12" t="s">
        <v>6</v>
      </c>
      <c r="K84" s="12"/>
      <c r="L84" s="13"/>
      <c r="M84" s="6"/>
    </row>
    <row r="85" spans="1:13" ht="41.5" hidden="1" x14ac:dyDescent="0.35">
      <c r="A85" s="14" t="s">
        <v>7</v>
      </c>
      <c r="B85" s="14" t="s">
        <v>8</v>
      </c>
      <c r="C85" s="15" t="s">
        <v>9</v>
      </c>
      <c r="D85" s="14" t="s">
        <v>10</v>
      </c>
      <c r="E85" s="16" t="s">
        <v>11</v>
      </c>
      <c r="F85" s="16" t="s">
        <v>12</v>
      </c>
      <c r="G85" s="14" t="s">
        <v>13</v>
      </c>
      <c r="H85" s="17"/>
      <c r="I85" s="18" t="s">
        <v>10</v>
      </c>
      <c r="J85" s="19" t="s">
        <v>14</v>
      </c>
      <c r="K85" s="19" t="s">
        <v>12</v>
      </c>
      <c r="L85" s="20" t="s">
        <v>13</v>
      </c>
      <c r="M85" s="14" t="s">
        <v>15</v>
      </c>
    </row>
    <row r="86" spans="1:13" ht="25" hidden="1" x14ac:dyDescent="0.35">
      <c r="A86" s="7">
        <v>12</v>
      </c>
      <c r="B86" s="24">
        <v>1611</v>
      </c>
      <c r="C86" s="21" t="s">
        <v>16</v>
      </c>
      <c r="D86" s="1" t="e">
        <v>#REF!</v>
      </c>
      <c r="E86" s="46">
        <v>239579.57</v>
      </c>
      <c r="F86" s="44">
        <v>0</v>
      </c>
      <c r="G86" s="38" t="e">
        <f>D86+E86+F86</f>
        <v>#REF!</v>
      </c>
      <c r="H86" s="22"/>
      <c r="I86" s="2" t="e">
        <v>#REF!</v>
      </c>
      <c r="J86" s="44">
        <v>-216045.15</v>
      </c>
      <c r="K86" s="44">
        <v>0</v>
      </c>
      <c r="L86" s="38" t="e">
        <f>SUM(I86:K86)</f>
        <v>#REF!</v>
      </c>
      <c r="M86" s="23" t="e">
        <f>+G86+L86</f>
        <v>#REF!</v>
      </c>
    </row>
    <row r="87" spans="1:13" ht="25" hidden="1" x14ac:dyDescent="0.35">
      <c r="A87" s="7" t="s">
        <v>17</v>
      </c>
      <c r="B87" s="24">
        <v>1612</v>
      </c>
      <c r="C87" s="21" t="s">
        <v>18</v>
      </c>
      <c r="D87" s="1" t="e">
        <v>#REF!</v>
      </c>
      <c r="E87" s="44">
        <v>6475</v>
      </c>
      <c r="F87" s="44">
        <v>0</v>
      </c>
      <c r="G87" s="38" t="e">
        <f t="shared" ref="G87:G125" si="3">D87+E87+F87</f>
        <v>#REF!</v>
      </c>
      <c r="H87" s="22"/>
      <c r="I87" s="2" t="e">
        <v>#REF!</v>
      </c>
      <c r="J87" s="44">
        <v>-16368.46</v>
      </c>
      <c r="K87" s="44">
        <v>0</v>
      </c>
      <c r="L87" s="38" t="e">
        <f t="shared" ref="L87:L125" si="4">SUM(I87:K87)</f>
        <v>#REF!</v>
      </c>
      <c r="M87" s="23" t="e">
        <f t="shared" ref="M87:M125" si="5">+G87+L87</f>
        <v>#REF!</v>
      </c>
    </row>
    <row r="88" spans="1:13" hidden="1" x14ac:dyDescent="0.35">
      <c r="A88" s="7" t="s">
        <v>19</v>
      </c>
      <c r="B88" s="24">
        <v>1805</v>
      </c>
      <c r="C88" s="21" t="s">
        <v>20</v>
      </c>
      <c r="D88" s="1" t="e">
        <v>#REF!</v>
      </c>
      <c r="E88" s="76">
        <v>608751.82999999996</v>
      </c>
      <c r="F88" s="44">
        <v>0</v>
      </c>
      <c r="G88" s="38" t="e">
        <f t="shared" si="3"/>
        <v>#REF!</v>
      </c>
      <c r="H88" s="22"/>
      <c r="I88" s="2" t="e">
        <v>#REF!</v>
      </c>
      <c r="J88" s="44">
        <v>0</v>
      </c>
      <c r="K88" s="44">
        <v>0</v>
      </c>
      <c r="L88" s="38" t="e">
        <f t="shared" si="4"/>
        <v>#REF!</v>
      </c>
      <c r="M88" s="23" t="e">
        <f t="shared" si="5"/>
        <v>#REF!</v>
      </c>
    </row>
    <row r="89" spans="1:13" hidden="1" x14ac:dyDescent="0.35">
      <c r="A89" s="7">
        <v>47</v>
      </c>
      <c r="B89" s="24">
        <v>1808</v>
      </c>
      <c r="C89" s="21" t="s">
        <v>21</v>
      </c>
      <c r="D89" s="1" t="e">
        <v>#REF!</v>
      </c>
      <c r="E89" s="44">
        <v>0</v>
      </c>
      <c r="F89" s="44">
        <v>0</v>
      </c>
      <c r="G89" s="38" t="e">
        <f t="shared" si="3"/>
        <v>#REF!</v>
      </c>
      <c r="H89" s="22"/>
      <c r="I89" s="2" t="e">
        <v>#REF!</v>
      </c>
      <c r="J89" s="44">
        <v>0</v>
      </c>
      <c r="K89" s="44">
        <v>0</v>
      </c>
      <c r="L89" s="38" t="e">
        <f t="shared" si="4"/>
        <v>#REF!</v>
      </c>
      <c r="M89" s="23" t="e">
        <f t="shared" si="5"/>
        <v>#REF!</v>
      </c>
    </row>
    <row r="90" spans="1:13" hidden="1" x14ac:dyDescent="0.35">
      <c r="A90" s="7">
        <v>13</v>
      </c>
      <c r="B90" s="24">
        <v>1810</v>
      </c>
      <c r="C90" s="21" t="s">
        <v>22</v>
      </c>
      <c r="D90" s="1" t="e">
        <v>#REF!</v>
      </c>
      <c r="E90" s="44">
        <v>0</v>
      </c>
      <c r="F90" s="44">
        <v>0</v>
      </c>
      <c r="G90" s="38" t="e">
        <f t="shared" si="3"/>
        <v>#REF!</v>
      </c>
      <c r="H90" s="22"/>
      <c r="I90" s="2" t="e">
        <v>#REF!</v>
      </c>
      <c r="J90" s="44">
        <v>0</v>
      </c>
      <c r="K90" s="44">
        <v>0</v>
      </c>
      <c r="L90" s="38" t="e">
        <f t="shared" si="4"/>
        <v>#REF!</v>
      </c>
      <c r="M90" s="23" t="e">
        <f t="shared" si="5"/>
        <v>#REF!</v>
      </c>
    </row>
    <row r="91" spans="1:13" ht="25" hidden="1" x14ac:dyDescent="0.35">
      <c r="A91" s="7">
        <v>47</v>
      </c>
      <c r="B91" s="24">
        <v>1815</v>
      </c>
      <c r="C91" s="21" t="s">
        <v>23</v>
      </c>
      <c r="D91" s="1" t="e">
        <v>#REF!</v>
      </c>
      <c r="E91" s="44">
        <v>0</v>
      </c>
      <c r="F91" s="44">
        <v>0</v>
      </c>
      <c r="G91" s="38" t="e">
        <f t="shared" si="3"/>
        <v>#REF!</v>
      </c>
      <c r="H91" s="22"/>
      <c r="I91" s="2" t="e">
        <v>#REF!</v>
      </c>
      <c r="J91" s="44">
        <v>0</v>
      </c>
      <c r="K91" s="44">
        <v>0</v>
      </c>
      <c r="L91" s="38" t="e">
        <f t="shared" si="4"/>
        <v>#REF!</v>
      </c>
      <c r="M91" s="23" t="e">
        <f t="shared" si="5"/>
        <v>#REF!</v>
      </c>
    </row>
    <row r="92" spans="1:13" hidden="1" x14ac:dyDescent="0.35">
      <c r="A92" s="7">
        <v>47</v>
      </c>
      <c r="B92" s="24">
        <v>1820</v>
      </c>
      <c r="C92" s="21" t="s">
        <v>24</v>
      </c>
      <c r="D92" s="1" t="e">
        <v>#REF!</v>
      </c>
      <c r="E92" s="44">
        <v>22371.75</v>
      </c>
      <c r="F92" s="44">
        <v>0</v>
      </c>
      <c r="G92" s="38" t="e">
        <f t="shared" si="3"/>
        <v>#REF!</v>
      </c>
      <c r="H92" s="22"/>
      <c r="I92" s="2" t="e">
        <v>#REF!</v>
      </c>
      <c r="J92" s="44">
        <v>-293914.33</v>
      </c>
      <c r="K92" s="44">
        <v>0</v>
      </c>
      <c r="L92" s="38" t="e">
        <f t="shared" si="4"/>
        <v>#REF!</v>
      </c>
      <c r="M92" s="23" t="e">
        <f t="shared" si="5"/>
        <v>#REF!</v>
      </c>
    </row>
    <row r="93" spans="1:13" hidden="1" x14ac:dyDescent="0.35">
      <c r="A93" s="7">
        <v>47</v>
      </c>
      <c r="B93" s="24">
        <v>1825</v>
      </c>
      <c r="C93" s="21" t="s">
        <v>25</v>
      </c>
      <c r="D93" s="1" t="e">
        <v>#REF!</v>
      </c>
      <c r="E93" s="44">
        <v>0</v>
      </c>
      <c r="F93" s="44">
        <v>0</v>
      </c>
      <c r="G93" s="38" t="e">
        <f t="shared" si="3"/>
        <v>#REF!</v>
      </c>
      <c r="H93" s="22"/>
      <c r="I93" s="2" t="e">
        <v>#REF!</v>
      </c>
      <c r="J93" s="44">
        <v>0</v>
      </c>
      <c r="K93" s="44">
        <v>0</v>
      </c>
      <c r="L93" s="38" t="e">
        <f t="shared" si="4"/>
        <v>#REF!</v>
      </c>
      <c r="M93" s="23" t="e">
        <f t="shared" si="5"/>
        <v>#REF!</v>
      </c>
    </row>
    <row r="94" spans="1:13" hidden="1" x14ac:dyDescent="0.35">
      <c r="A94" s="7">
        <v>47</v>
      </c>
      <c r="B94" s="24">
        <v>1830</v>
      </c>
      <c r="C94" s="21" t="s">
        <v>26</v>
      </c>
      <c r="D94" s="1" t="e">
        <v>#REF!</v>
      </c>
      <c r="E94" s="44">
        <v>1424245.72</v>
      </c>
      <c r="F94" s="44">
        <v>0</v>
      </c>
      <c r="G94" s="38" t="e">
        <f t="shared" si="3"/>
        <v>#REF!</v>
      </c>
      <c r="H94" s="22"/>
      <c r="I94" s="2" t="e">
        <v>#REF!</v>
      </c>
      <c r="J94" s="44">
        <v>-774495.88175888755</v>
      </c>
      <c r="K94" s="44">
        <v>0</v>
      </c>
      <c r="L94" s="38" t="e">
        <f t="shared" si="4"/>
        <v>#REF!</v>
      </c>
      <c r="M94" s="23" t="e">
        <f t="shared" si="5"/>
        <v>#REF!</v>
      </c>
    </row>
    <row r="95" spans="1:13" hidden="1" x14ac:dyDescent="0.35">
      <c r="A95" s="7">
        <v>47</v>
      </c>
      <c r="B95" s="24">
        <v>1835</v>
      </c>
      <c r="C95" s="21" t="s">
        <v>27</v>
      </c>
      <c r="D95" s="1" t="e">
        <v>#REF!</v>
      </c>
      <c r="E95" s="44">
        <v>1366845.65</v>
      </c>
      <c r="F95" s="44">
        <v>0</v>
      </c>
      <c r="G95" s="38" t="e">
        <f t="shared" si="3"/>
        <v>#REF!</v>
      </c>
      <c r="H95" s="22"/>
      <c r="I95" s="2" t="e">
        <v>#REF!</v>
      </c>
      <c r="J95" s="44">
        <v>-618588.92225403455</v>
      </c>
      <c r="K95" s="44">
        <v>0</v>
      </c>
      <c r="L95" s="38" t="e">
        <f t="shared" si="4"/>
        <v>#REF!</v>
      </c>
      <c r="M95" s="23" t="e">
        <f t="shared" si="5"/>
        <v>#REF!</v>
      </c>
    </row>
    <row r="96" spans="1:13" hidden="1" x14ac:dyDescent="0.35">
      <c r="A96" s="7">
        <v>47</v>
      </c>
      <c r="B96" s="24">
        <v>1840</v>
      </c>
      <c r="C96" s="21" t="s">
        <v>28</v>
      </c>
      <c r="D96" s="1" t="e">
        <v>#REF!</v>
      </c>
      <c r="E96" s="44">
        <v>696750.38</v>
      </c>
      <c r="F96" s="44">
        <v>0</v>
      </c>
      <c r="G96" s="38" t="e">
        <f t="shared" si="3"/>
        <v>#REF!</v>
      </c>
      <c r="H96" s="22"/>
      <c r="I96" s="2" t="e">
        <v>#REF!</v>
      </c>
      <c r="J96" s="44">
        <v>-406068.82640223915</v>
      </c>
      <c r="K96" s="44">
        <v>0</v>
      </c>
      <c r="L96" s="38" t="e">
        <f t="shared" si="4"/>
        <v>#REF!</v>
      </c>
      <c r="M96" s="23" t="e">
        <f t="shared" si="5"/>
        <v>#REF!</v>
      </c>
    </row>
    <row r="97" spans="1:13" hidden="1" x14ac:dyDescent="0.35">
      <c r="A97" s="7">
        <v>47</v>
      </c>
      <c r="B97" s="24">
        <v>1845</v>
      </c>
      <c r="C97" s="21" t="s">
        <v>29</v>
      </c>
      <c r="D97" s="1" t="e">
        <v>#REF!</v>
      </c>
      <c r="E97" s="44">
        <v>946643.72</v>
      </c>
      <c r="F97" s="44">
        <v>0</v>
      </c>
      <c r="G97" s="38" t="e">
        <f t="shared" si="3"/>
        <v>#REF!</v>
      </c>
      <c r="H97" s="22"/>
      <c r="I97" s="2" t="e">
        <v>#REF!</v>
      </c>
      <c r="J97" s="44">
        <v>-882703.80256738502</v>
      </c>
      <c r="K97" s="44">
        <v>0</v>
      </c>
      <c r="L97" s="38" t="e">
        <f t="shared" si="4"/>
        <v>#REF!</v>
      </c>
      <c r="M97" s="23" t="e">
        <f t="shared" si="5"/>
        <v>#REF!</v>
      </c>
    </row>
    <row r="98" spans="1:13" hidden="1" x14ac:dyDescent="0.35">
      <c r="A98" s="7">
        <v>47</v>
      </c>
      <c r="B98" s="24">
        <v>1850</v>
      </c>
      <c r="C98" s="21" t="s">
        <v>30</v>
      </c>
      <c r="D98" s="1" t="e">
        <v>#REF!</v>
      </c>
      <c r="E98" s="44">
        <v>862366.33</v>
      </c>
      <c r="F98" s="44">
        <v>0</v>
      </c>
      <c r="G98" s="38" t="e">
        <f t="shared" si="3"/>
        <v>#REF!</v>
      </c>
      <c r="H98" s="22"/>
      <c r="I98" s="2" t="e">
        <v>#REF!</v>
      </c>
      <c r="J98" s="44">
        <v>-669800.45338013303</v>
      </c>
      <c r="K98" s="44">
        <v>0</v>
      </c>
      <c r="L98" s="38" t="e">
        <f t="shared" si="4"/>
        <v>#REF!</v>
      </c>
      <c r="M98" s="23" t="e">
        <f t="shared" si="5"/>
        <v>#REF!</v>
      </c>
    </row>
    <row r="99" spans="1:13" hidden="1" x14ac:dyDescent="0.35">
      <c r="A99" s="7">
        <v>47</v>
      </c>
      <c r="B99" s="24">
        <v>1855</v>
      </c>
      <c r="C99" s="21" t="s">
        <v>31</v>
      </c>
      <c r="D99" s="1" t="e">
        <v>#REF!</v>
      </c>
      <c r="E99" s="44">
        <v>756199.83</v>
      </c>
      <c r="F99" s="44">
        <v>0</v>
      </c>
      <c r="G99" s="38" t="e">
        <f t="shared" si="3"/>
        <v>#REF!</v>
      </c>
      <c r="H99" s="22"/>
      <c r="I99" s="2" t="e">
        <v>#REF!</v>
      </c>
      <c r="J99" s="44">
        <v>-383507.60065940244</v>
      </c>
      <c r="K99" s="44">
        <v>0</v>
      </c>
      <c r="L99" s="38" t="e">
        <f t="shared" si="4"/>
        <v>#REF!</v>
      </c>
      <c r="M99" s="23" t="e">
        <f t="shared" si="5"/>
        <v>#REF!</v>
      </c>
    </row>
    <row r="100" spans="1:13" hidden="1" x14ac:dyDescent="0.35">
      <c r="A100" s="7">
        <v>47</v>
      </c>
      <c r="B100" s="24">
        <v>1860</v>
      </c>
      <c r="C100" s="21" t="s">
        <v>32</v>
      </c>
      <c r="D100" s="1" t="e">
        <v>#REF!</v>
      </c>
      <c r="E100" s="44">
        <v>62536.11</v>
      </c>
      <c r="F100" s="44">
        <v>0</v>
      </c>
      <c r="G100" s="38" t="e">
        <f t="shared" si="3"/>
        <v>#REF!</v>
      </c>
      <c r="H100" s="22"/>
      <c r="I100" s="2" t="e">
        <v>#REF!</v>
      </c>
      <c r="J100" s="44">
        <v>-141397.98485529493</v>
      </c>
      <c r="K100" s="44">
        <v>0</v>
      </c>
      <c r="L100" s="38" t="e">
        <f t="shared" si="4"/>
        <v>#REF!</v>
      </c>
      <c r="M100" s="23" t="e">
        <f t="shared" si="5"/>
        <v>#REF!</v>
      </c>
    </row>
    <row r="101" spans="1:13" hidden="1" x14ac:dyDescent="0.35">
      <c r="A101" s="7">
        <v>47</v>
      </c>
      <c r="B101" s="24">
        <v>1860</v>
      </c>
      <c r="C101" s="21" t="s">
        <v>33</v>
      </c>
      <c r="D101" s="1" t="e">
        <v>#REF!</v>
      </c>
      <c r="E101" s="44">
        <v>306540.86000000004</v>
      </c>
      <c r="F101" s="44">
        <v>-201921.97999999998</v>
      </c>
      <c r="G101" s="38" t="e">
        <f t="shared" si="3"/>
        <v>#REF!</v>
      </c>
      <c r="H101" s="22"/>
      <c r="I101" s="2" t="e">
        <v>#REF!</v>
      </c>
      <c r="J101" s="44">
        <v>-470701.82812262332</v>
      </c>
      <c r="K101" s="44">
        <v>78259.13</v>
      </c>
      <c r="L101" s="38" t="e">
        <f t="shared" si="4"/>
        <v>#REF!</v>
      </c>
      <c r="M101" s="23" t="e">
        <f t="shared" si="5"/>
        <v>#REF!</v>
      </c>
    </row>
    <row r="102" spans="1:13" hidden="1" x14ac:dyDescent="0.35">
      <c r="A102" s="7" t="s">
        <v>19</v>
      </c>
      <c r="B102" s="24">
        <v>1905</v>
      </c>
      <c r="C102" s="21" t="s">
        <v>20</v>
      </c>
      <c r="D102" s="1" t="e">
        <v>#REF!</v>
      </c>
      <c r="E102" s="44">
        <v>0</v>
      </c>
      <c r="F102" s="44">
        <v>0</v>
      </c>
      <c r="G102" s="38" t="e">
        <f t="shared" si="3"/>
        <v>#REF!</v>
      </c>
      <c r="H102" s="22"/>
      <c r="I102" s="2" t="e">
        <v>#REF!</v>
      </c>
      <c r="J102" s="44">
        <v>0</v>
      </c>
      <c r="K102" s="44">
        <v>0</v>
      </c>
      <c r="L102" s="38" t="e">
        <f t="shared" si="4"/>
        <v>#REF!</v>
      </c>
      <c r="M102" s="23" t="e">
        <f t="shared" si="5"/>
        <v>#REF!</v>
      </c>
    </row>
    <row r="103" spans="1:13" hidden="1" x14ac:dyDescent="0.35">
      <c r="A103" s="7">
        <v>47</v>
      </c>
      <c r="B103" s="24">
        <v>1908</v>
      </c>
      <c r="C103" s="21" t="s">
        <v>34</v>
      </c>
      <c r="D103" s="1" t="e">
        <v>#REF!</v>
      </c>
      <c r="E103" s="44">
        <v>9825</v>
      </c>
      <c r="F103" s="44">
        <v>0</v>
      </c>
      <c r="G103" s="38" t="e">
        <f t="shared" si="3"/>
        <v>#REF!</v>
      </c>
      <c r="H103" s="22"/>
      <c r="I103" s="2" t="e">
        <v>#REF!</v>
      </c>
      <c r="J103" s="44">
        <v>-8596.9699999999993</v>
      </c>
      <c r="K103" s="44">
        <v>0</v>
      </c>
      <c r="L103" s="38" t="e">
        <f t="shared" si="4"/>
        <v>#REF!</v>
      </c>
      <c r="M103" s="23" t="e">
        <f t="shared" si="5"/>
        <v>#REF!</v>
      </c>
    </row>
    <row r="104" spans="1:13" hidden="1" x14ac:dyDescent="0.35">
      <c r="A104" s="7">
        <v>13</v>
      </c>
      <c r="B104" s="24">
        <v>1910</v>
      </c>
      <c r="C104" s="21" t="s">
        <v>22</v>
      </c>
      <c r="D104" s="1" t="e">
        <v>#REF!</v>
      </c>
      <c r="E104" s="44">
        <v>83020.399999999994</v>
      </c>
      <c r="F104" s="44">
        <v>0</v>
      </c>
      <c r="G104" s="38" t="e">
        <f t="shared" si="3"/>
        <v>#REF!</v>
      </c>
      <c r="H104" s="22"/>
      <c r="I104" s="2" t="e">
        <v>#REF!</v>
      </c>
      <c r="J104" s="44">
        <v>-192438.76</v>
      </c>
      <c r="K104" s="44">
        <v>0</v>
      </c>
      <c r="L104" s="38" t="e">
        <f t="shared" si="4"/>
        <v>#REF!</v>
      </c>
      <c r="M104" s="23" t="e">
        <f t="shared" si="5"/>
        <v>#REF!</v>
      </c>
    </row>
    <row r="105" spans="1:13" ht="25" hidden="1" x14ac:dyDescent="0.35">
      <c r="A105" s="7">
        <v>8</v>
      </c>
      <c r="B105" s="24">
        <v>1915</v>
      </c>
      <c r="C105" s="21" t="s">
        <v>35</v>
      </c>
      <c r="D105" s="1" t="e">
        <v>#REF!</v>
      </c>
      <c r="E105" s="44">
        <v>10921.45</v>
      </c>
      <c r="F105" s="44">
        <v>0</v>
      </c>
      <c r="G105" s="38" t="e">
        <f t="shared" si="3"/>
        <v>#REF!</v>
      </c>
      <c r="H105" s="22"/>
      <c r="I105" s="2" t="e">
        <v>#REF!</v>
      </c>
      <c r="J105" s="44">
        <v>-33026.559999999998</v>
      </c>
      <c r="K105" s="44">
        <v>0</v>
      </c>
      <c r="L105" s="38" t="e">
        <f t="shared" si="4"/>
        <v>#REF!</v>
      </c>
      <c r="M105" s="23" t="e">
        <f t="shared" si="5"/>
        <v>#REF!</v>
      </c>
    </row>
    <row r="106" spans="1:13" ht="25" hidden="1" x14ac:dyDescent="0.35">
      <c r="A106" s="7">
        <v>8</v>
      </c>
      <c r="B106" s="24">
        <v>1915</v>
      </c>
      <c r="C106" s="21" t="s">
        <v>36</v>
      </c>
      <c r="D106" s="1" t="e">
        <v>#REF!</v>
      </c>
      <c r="E106" s="44">
        <v>0</v>
      </c>
      <c r="F106" s="44">
        <v>0</v>
      </c>
      <c r="G106" s="38" t="e">
        <f t="shared" si="3"/>
        <v>#REF!</v>
      </c>
      <c r="H106" s="22"/>
      <c r="I106" s="2" t="e">
        <v>#REF!</v>
      </c>
      <c r="J106" s="44"/>
      <c r="K106" s="44">
        <v>0</v>
      </c>
      <c r="L106" s="38" t="e">
        <f t="shared" si="4"/>
        <v>#REF!</v>
      </c>
      <c r="M106" s="23" t="e">
        <f t="shared" si="5"/>
        <v>#REF!</v>
      </c>
    </row>
    <row r="107" spans="1:13" hidden="1" x14ac:dyDescent="0.35">
      <c r="A107" s="7">
        <v>10</v>
      </c>
      <c r="B107" s="24">
        <v>1920</v>
      </c>
      <c r="C107" s="21" t="s">
        <v>37</v>
      </c>
      <c r="D107" s="1" t="e">
        <v>#REF!</v>
      </c>
      <c r="E107" s="44">
        <v>72198.75</v>
      </c>
      <c r="F107" s="44">
        <v>0</v>
      </c>
      <c r="G107" s="38" t="e">
        <f t="shared" si="3"/>
        <v>#REF!</v>
      </c>
      <c r="H107" s="22"/>
      <c r="I107" s="2" t="e">
        <v>#REF!</v>
      </c>
      <c r="J107" s="44">
        <v>-77378.84</v>
      </c>
      <c r="K107" s="44">
        <v>0</v>
      </c>
      <c r="L107" s="38" t="e">
        <f t="shared" si="4"/>
        <v>#REF!</v>
      </c>
      <c r="M107" s="23" t="e">
        <f t="shared" si="5"/>
        <v>#REF!</v>
      </c>
    </row>
    <row r="108" spans="1:13" ht="25" hidden="1" x14ac:dyDescent="0.35">
      <c r="A108" s="7">
        <v>45</v>
      </c>
      <c r="B108" s="24">
        <v>1920</v>
      </c>
      <c r="C108" s="21" t="s">
        <v>38</v>
      </c>
      <c r="D108" s="1" t="e">
        <v>#REF!</v>
      </c>
      <c r="E108" s="44">
        <v>0</v>
      </c>
      <c r="F108" s="44">
        <v>0</v>
      </c>
      <c r="G108" s="38" t="e">
        <f t="shared" si="3"/>
        <v>#REF!</v>
      </c>
      <c r="H108" s="22"/>
      <c r="I108" s="2" t="e">
        <v>#REF!</v>
      </c>
      <c r="J108" s="44">
        <v>0</v>
      </c>
      <c r="K108" s="44">
        <v>0</v>
      </c>
      <c r="L108" s="38" t="e">
        <f t="shared" si="4"/>
        <v>#REF!</v>
      </c>
      <c r="M108" s="23" t="e">
        <f t="shared" si="5"/>
        <v>#REF!</v>
      </c>
    </row>
    <row r="109" spans="1:13" ht="25" hidden="1" x14ac:dyDescent="0.35">
      <c r="A109" s="7">
        <v>45.1</v>
      </c>
      <c r="B109" s="24">
        <v>1920</v>
      </c>
      <c r="C109" s="21" t="s">
        <v>39</v>
      </c>
      <c r="D109" s="1" t="e">
        <v>#REF!</v>
      </c>
      <c r="E109" s="44">
        <v>0</v>
      </c>
      <c r="F109" s="44">
        <v>0</v>
      </c>
      <c r="G109" s="38" t="e">
        <f t="shared" si="3"/>
        <v>#REF!</v>
      </c>
      <c r="H109" s="22"/>
      <c r="I109" s="2" t="e">
        <v>#REF!</v>
      </c>
      <c r="J109" s="44">
        <v>0</v>
      </c>
      <c r="K109" s="44">
        <v>0</v>
      </c>
      <c r="L109" s="38" t="e">
        <f t="shared" si="4"/>
        <v>#REF!</v>
      </c>
      <c r="M109" s="23" t="e">
        <f t="shared" si="5"/>
        <v>#REF!</v>
      </c>
    </row>
    <row r="110" spans="1:13" hidden="1" x14ac:dyDescent="0.35">
      <c r="A110" s="7">
        <v>10</v>
      </c>
      <c r="B110" s="24">
        <v>1930</v>
      </c>
      <c r="C110" s="21" t="s">
        <v>40</v>
      </c>
      <c r="D110" s="1" t="e">
        <v>#REF!</v>
      </c>
      <c r="E110" s="44">
        <v>56228.42</v>
      </c>
      <c r="F110" s="44">
        <v>-79797.81</v>
      </c>
      <c r="G110" s="38" t="e">
        <f t="shared" si="3"/>
        <v>#REF!</v>
      </c>
      <c r="H110" s="22"/>
      <c r="I110" s="2" t="e">
        <v>#REF!</v>
      </c>
      <c r="J110" s="44">
        <v>-255357.4</v>
      </c>
      <c r="K110" s="44">
        <v>79797.81</v>
      </c>
      <c r="L110" s="38" t="e">
        <f t="shared" si="4"/>
        <v>#REF!</v>
      </c>
      <c r="M110" s="23" t="e">
        <f t="shared" si="5"/>
        <v>#REF!</v>
      </c>
    </row>
    <row r="111" spans="1:13" hidden="1" x14ac:dyDescent="0.35">
      <c r="A111" s="7">
        <v>8</v>
      </c>
      <c r="B111" s="24">
        <v>1935</v>
      </c>
      <c r="C111" s="21" t="s">
        <v>41</v>
      </c>
      <c r="D111" s="1" t="e">
        <v>#REF!</v>
      </c>
      <c r="E111" s="44">
        <v>29587</v>
      </c>
      <c r="F111" s="44">
        <v>0</v>
      </c>
      <c r="G111" s="38" t="e">
        <f t="shared" si="3"/>
        <v>#REF!</v>
      </c>
      <c r="H111" s="22"/>
      <c r="I111" s="2" t="e">
        <v>#REF!</v>
      </c>
      <c r="J111" s="44">
        <v>-7333</v>
      </c>
      <c r="K111" s="44">
        <v>0</v>
      </c>
      <c r="L111" s="38" t="e">
        <f t="shared" si="4"/>
        <v>#REF!</v>
      </c>
      <c r="M111" s="23" t="e">
        <f t="shared" si="5"/>
        <v>#REF!</v>
      </c>
    </row>
    <row r="112" spans="1:13" hidden="1" x14ac:dyDescent="0.35">
      <c r="A112" s="7">
        <v>8</v>
      </c>
      <c r="B112" s="24">
        <v>1940</v>
      </c>
      <c r="C112" s="21" t="s">
        <v>42</v>
      </c>
      <c r="D112" s="1" t="e">
        <v>#REF!</v>
      </c>
      <c r="E112" s="44">
        <v>15101</v>
      </c>
      <c r="F112" s="44">
        <v>0</v>
      </c>
      <c r="G112" s="38" t="e">
        <f t="shared" si="3"/>
        <v>#REF!</v>
      </c>
      <c r="H112" s="22"/>
      <c r="I112" s="2" t="e">
        <v>#REF!</v>
      </c>
      <c r="J112" s="44">
        <v>-24045.919999999998</v>
      </c>
      <c r="K112" s="44">
        <v>0</v>
      </c>
      <c r="L112" s="38" t="e">
        <f t="shared" si="4"/>
        <v>#REF!</v>
      </c>
      <c r="M112" s="23" t="e">
        <f t="shared" si="5"/>
        <v>#REF!</v>
      </c>
    </row>
    <row r="113" spans="1:13" hidden="1" x14ac:dyDescent="0.35">
      <c r="A113" s="7">
        <v>8</v>
      </c>
      <c r="B113" s="24">
        <v>1945</v>
      </c>
      <c r="C113" s="21" t="s">
        <v>43</v>
      </c>
      <c r="D113" s="1" t="e">
        <v>#REF!</v>
      </c>
      <c r="E113" s="44">
        <v>0</v>
      </c>
      <c r="F113" s="44">
        <v>0</v>
      </c>
      <c r="G113" s="38" t="e">
        <f t="shared" si="3"/>
        <v>#REF!</v>
      </c>
      <c r="H113" s="22"/>
      <c r="I113" s="2" t="e">
        <v>#REF!</v>
      </c>
      <c r="J113" s="44">
        <v>-9630.9599999999991</v>
      </c>
      <c r="K113" s="44">
        <v>0</v>
      </c>
      <c r="L113" s="38" t="e">
        <f t="shared" si="4"/>
        <v>#REF!</v>
      </c>
      <c r="M113" s="23" t="e">
        <f t="shared" si="5"/>
        <v>#REF!</v>
      </c>
    </row>
    <row r="114" spans="1:13" hidden="1" x14ac:dyDescent="0.35">
      <c r="A114" s="7">
        <v>8</v>
      </c>
      <c r="B114" s="24">
        <v>1950</v>
      </c>
      <c r="C114" s="21" t="s">
        <v>44</v>
      </c>
      <c r="D114" s="1" t="e">
        <v>#REF!</v>
      </c>
      <c r="E114" s="44">
        <v>0</v>
      </c>
      <c r="F114" s="44">
        <v>0</v>
      </c>
      <c r="G114" s="38" t="e">
        <f t="shared" si="3"/>
        <v>#REF!</v>
      </c>
      <c r="H114" s="22"/>
      <c r="I114" s="2" t="e">
        <v>#REF!</v>
      </c>
      <c r="J114" s="44">
        <v>0</v>
      </c>
      <c r="K114" s="44">
        <v>0</v>
      </c>
      <c r="L114" s="38" t="e">
        <f t="shared" si="4"/>
        <v>#REF!</v>
      </c>
      <c r="M114" s="23" t="e">
        <f t="shared" si="5"/>
        <v>#REF!</v>
      </c>
    </row>
    <row r="115" spans="1:13" hidden="1" x14ac:dyDescent="0.35">
      <c r="A115" s="7">
        <v>8</v>
      </c>
      <c r="B115" s="24">
        <v>1955</v>
      </c>
      <c r="C115" s="21" t="s">
        <v>45</v>
      </c>
      <c r="D115" s="1" t="e">
        <v>#REF!</v>
      </c>
      <c r="E115" s="44">
        <v>0</v>
      </c>
      <c r="F115" s="44">
        <v>0</v>
      </c>
      <c r="G115" s="38" t="e">
        <f t="shared" si="3"/>
        <v>#REF!</v>
      </c>
      <c r="H115" s="22"/>
      <c r="I115" s="2" t="e">
        <v>#REF!</v>
      </c>
      <c r="J115" s="44">
        <v>0</v>
      </c>
      <c r="K115" s="44">
        <v>0</v>
      </c>
      <c r="L115" s="38" t="e">
        <f t="shared" si="4"/>
        <v>#REF!</v>
      </c>
      <c r="M115" s="23" t="e">
        <f t="shared" si="5"/>
        <v>#REF!</v>
      </c>
    </row>
    <row r="116" spans="1:13" ht="25" hidden="1" x14ac:dyDescent="0.35">
      <c r="A116" s="7">
        <v>8</v>
      </c>
      <c r="B116" s="24">
        <v>1955</v>
      </c>
      <c r="C116" s="21" t="s">
        <v>46</v>
      </c>
      <c r="D116" s="1" t="e">
        <v>#REF!</v>
      </c>
      <c r="E116" s="44">
        <v>0</v>
      </c>
      <c r="F116" s="44">
        <v>0</v>
      </c>
      <c r="G116" s="38" t="e">
        <f t="shared" si="3"/>
        <v>#REF!</v>
      </c>
      <c r="H116" s="22"/>
      <c r="I116" s="2" t="e">
        <v>#REF!</v>
      </c>
      <c r="J116" s="44">
        <v>0</v>
      </c>
      <c r="K116" s="44">
        <v>0</v>
      </c>
      <c r="L116" s="38" t="e">
        <f t="shared" si="4"/>
        <v>#REF!</v>
      </c>
      <c r="M116" s="23" t="e">
        <f t="shared" si="5"/>
        <v>#REF!</v>
      </c>
    </row>
    <row r="117" spans="1:13" hidden="1" x14ac:dyDescent="0.35">
      <c r="A117" s="7">
        <v>8</v>
      </c>
      <c r="B117" s="24">
        <v>1960</v>
      </c>
      <c r="C117" s="21" t="s">
        <v>47</v>
      </c>
      <c r="D117" s="1" t="e">
        <v>#REF!</v>
      </c>
      <c r="E117" s="44">
        <v>0</v>
      </c>
      <c r="F117" s="44">
        <v>0</v>
      </c>
      <c r="G117" s="38" t="e">
        <f t="shared" si="3"/>
        <v>#REF!</v>
      </c>
      <c r="H117" s="22"/>
      <c r="I117" s="2" t="e">
        <v>#REF!</v>
      </c>
      <c r="J117" s="44">
        <v>0</v>
      </c>
      <c r="K117" s="44">
        <v>0</v>
      </c>
      <c r="L117" s="38" t="e">
        <f t="shared" si="4"/>
        <v>#REF!</v>
      </c>
      <c r="M117" s="23" t="e">
        <f t="shared" si="5"/>
        <v>#REF!</v>
      </c>
    </row>
    <row r="118" spans="1:13" ht="25" hidden="1" x14ac:dyDescent="0.35">
      <c r="A118" s="25">
        <v>47</v>
      </c>
      <c r="B118" s="24">
        <v>1970</v>
      </c>
      <c r="C118" s="21" t="s">
        <v>48</v>
      </c>
      <c r="D118" s="1" t="e">
        <v>#REF!</v>
      </c>
      <c r="E118" s="44">
        <v>0</v>
      </c>
      <c r="F118" s="44">
        <v>0</v>
      </c>
      <c r="G118" s="38" t="e">
        <f t="shared" si="3"/>
        <v>#REF!</v>
      </c>
      <c r="H118" s="22"/>
      <c r="I118" s="2" t="e">
        <v>#REF!</v>
      </c>
      <c r="J118" s="44">
        <v>0</v>
      </c>
      <c r="K118" s="44">
        <v>0</v>
      </c>
      <c r="L118" s="38" t="e">
        <f t="shared" si="4"/>
        <v>#REF!</v>
      </c>
      <c r="M118" s="23" t="e">
        <f t="shared" si="5"/>
        <v>#REF!</v>
      </c>
    </row>
    <row r="119" spans="1:13" ht="25" hidden="1" x14ac:dyDescent="0.35">
      <c r="A119" s="7">
        <v>47</v>
      </c>
      <c r="B119" s="24">
        <v>1975</v>
      </c>
      <c r="C119" s="21" t="s">
        <v>49</v>
      </c>
      <c r="D119" s="1" t="e">
        <v>#REF!</v>
      </c>
      <c r="E119" s="44">
        <v>0</v>
      </c>
      <c r="F119" s="44">
        <v>0</v>
      </c>
      <c r="G119" s="38" t="e">
        <f t="shared" si="3"/>
        <v>#REF!</v>
      </c>
      <c r="H119" s="22"/>
      <c r="I119" s="2" t="e">
        <v>#REF!</v>
      </c>
      <c r="J119" s="44">
        <v>0</v>
      </c>
      <c r="K119" s="44">
        <v>0</v>
      </c>
      <c r="L119" s="38" t="e">
        <f t="shared" si="4"/>
        <v>#REF!</v>
      </c>
      <c r="M119" s="23" t="e">
        <f t="shared" si="5"/>
        <v>#REF!</v>
      </c>
    </row>
    <row r="120" spans="1:13" hidden="1" x14ac:dyDescent="0.35">
      <c r="A120" s="7">
        <v>47</v>
      </c>
      <c r="B120" s="24">
        <v>1980</v>
      </c>
      <c r="C120" s="21" t="s">
        <v>50</v>
      </c>
      <c r="D120" s="1" t="e">
        <v>#REF!</v>
      </c>
      <c r="E120" s="44">
        <v>0</v>
      </c>
      <c r="F120" s="44">
        <v>0</v>
      </c>
      <c r="G120" s="38" t="e">
        <f t="shared" si="3"/>
        <v>#REF!</v>
      </c>
      <c r="H120" s="22"/>
      <c r="I120" s="2" t="e">
        <v>#REF!</v>
      </c>
      <c r="J120" s="44">
        <v>-18781.919999999998</v>
      </c>
      <c r="K120" s="44">
        <v>0</v>
      </c>
      <c r="L120" s="38" t="e">
        <f t="shared" si="4"/>
        <v>#REF!</v>
      </c>
      <c r="M120" s="23" t="e">
        <f t="shared" si="5"/>
        <v>#REF!</v>
      </c>
    </row>
    <row r="121" spans="1:13" hidden="1" x14ac:dyDescent="0.35">
      <c r="A121" s="7">
        <v>47</v>
      </c>
      <c r="B121" s="24">
        <v>1985</v>
      </c>
      <c r="C121" s="21" t="s">
        <v>51</v>
      </c>
      <c r="D121" s="1" t="e">
        <v>#REF!</v>
      </c>
      <c r="E121" s="44">
        <v>0</v>
      </c>
      <c r="F121" s="44">
        <v>0</v>
      </c>
      <c r="G121" s="38" t="e">
        <f t="shared" si="3"/>
        <v>#REF!</v>
      </c>
      <c r="H121" s="22"/>
      <c r="I121" s="2" t="e">
        <v>#REF!</v>
      </c>
      <c r="J121" s="44">
        <v>0</v>
      </c>
      <c r="K121" s="44">
        <v>0</v>
      </c>
      <c r="L121" s="38" t="e">
        <f t="shared" si="4"/>
        <v>#REF!</v>
      </c>
      <c r="M121" s="23" t="e">
        <f t="shared" si="5"/>
        <v>#REF!</v>
      </c>
    </row>
    <row r="122" spans="1:13" hidden="1" x14ac:dyDescent="0.35">
      <c r="A122" s="25">
        <v>47</v>
      </c>
      <c r="B122" s="24">
        <v>1990</v>
      </c>
      <c r="C122" s="35" t="s">
        <v>52</v>
      </c>
      <c r="D122" s="1" t="e">
        <v>#REF!</v>
      </c>
      <c r="E122" s="44">
        <v>0</v>
      </c>
      <c r="F122" s="44">
        <v>0</v>
      </c>
      <c r="G122" s="38" t="e">
        <f t="shared" si="3"/>
        <v>#REF!</v>
      </c>
      <c r="H122" s="22"/>
      <c r="I122" s="2" t="e">
        <v>#REF!</v>
      </c>
      <c r="J122" s="44">
        <v>0</v>
      </c>
      <c r="K122" s="44">
        <v>0</v>
      </c>
      <c r="L122" s="38" t="e">
        <f t="shared" si="4"/>
        <v>#REF!</v>
      </c>
      <c r="M122" s="23" t="e">
        <f t="shared" si="5"/>
        <v>#REF!</v>
      </c>
    </row>
    <row r="123" spans="1:13" hidden="1" x14ac:dyDescent="0.35">
      <c r="A123" s="7">
        <v>47</v>
      </c>
      <c r="B123" s="24">
        <v>1995</v>
      </c>
      <c r="C123" s="21" t="s">
        <v>53</v>
      </c>
      <c r="D123" s="1" t="e">
        <v>#REF!</v>
      </c>
      <c r="E123" s="44">
        <v>-3304989.8</v>
      </c>
      <c r="F123" s="44">
        <v>0</v>
      </c>
      <c r="G123" s="38" t="e">
        <f t="shared" si="3"/>
        <v>#REF!</v>
      </c>
      <c r="H123" s="22"/>
      <c r="I123" s="2" t="e">
        <v>#REF!</v>
      </c>
      <c r="J123" s="44">
        <v>1050134.74</v>
      </c>
      <c r="K123" s="44">
        <v>0</v>
      </c>
      <c r="L123" s="38" t="e">
        <f t="shared" si="4"/>
        <v>#REF!</v>
      </c>
      <c r="M123" s="23" t="e">
        <f t="shared" si="5"/>
        <v>#REF!</v>
      </c>
    </row>
    <row r="124" spans="1:13" hidden="1" x14ac:dyDescent="0.35">
      <c r="A124" s="7">
        <v>47</v>
      </c>
      <c r="B124" s="24">
        <v>2440</v>
      </c>
      <c r="C124" s="21" t="s">
        <v>54</v>
      </c>
      <c r="D124" s="1" t="e">
        <v>#REF!</v>
      </c>
      <c r="E124" s="44"/>
      <c r="F124" s="44">
        <v>0</v>
      </c>
      <c r="G124" s="38" t="e">
        <f t="shared" si="3"/>
        <v>#REF!</v>
      </c>
      <c r="I124" s="1" t="e">
        <v>#REF!</v>
      </c>
      <c r="J124" s="44"/>
      <c r="K124" s="44">
        <v>0</v>
      </c>
      <c r="L124" s="38" t="e">
        <f t="shared" si="4"/>
        <v>#REF!</v>
      </c>
      <c r="M124" s="23" t="e">
        <f t="shared" si="5"/>
        <v>#REF!</v>
      </c>
    </row>
    <row r="125" spans="1:13" hidden="1" x14ac:dyDescent="0.35">
      <c r="A125" s="26"/>
      <c r="B125" s="26"/>
      <c r="C125" s="27"/>
      <c r="D125" s="1" t="e">
        <v>#REF!</v>
      </c>
      <c r="E125" s="44">
        <v>0</v>
      </c>
      <c r="F125" s="44">
        <v>0</v>
      </c>
      <c r="G125" s="38" t="e">
        <f t="shared" si="3"/>
        <v>#REF!</v>
      </c>
      <c r="I125" s="1" t="e">
        <v>#REF!</v>
      </c>
      <c r="J125" s="44">
        <v>0</v>
      </c>
      <c r="K125" s="44">
        <v>0</v>
      </c>
      <c r="L125" s="38" t="e">
        <f t="shared" si="4"/>
        <v>#REF!</v>
      </c>
      <c r="M125" s="23" t="e">
        <f t="shared" si="5"/>
        <v>#REF!</v>
      </c>
    </row>
    <row r="126" spans="1:13" hidden="1" x14ac:dyDescent="0.35">
      <c r="A126" s="26"/>
      <c r="B126" s="26"/>
      <c r="C126" s="29" t="s">
        <v>55</v>
      </c>
      <c r="D126" s="30" t="e">
        <v>#REF!</v>
      </c>
      <c r="E126" s="30">
        <v>4271198.9700000016</v>
      </c>
      <c r="F126" s="30">
        <v>-281719.78999999998</v>
      </c>
      <c r="G126" s="30" t="e">
        <f>SUM(G86:G125)</f>
        <v>#REF!</v>
      </c>
      <c r="H126" s="30"/>
      <c r="I126" s="30" t="e">
        <v>#REF!</v>
      </c>
      <c r="J126" s="30">
        <v>-4450048.8299999991</v>
      </c>
      <c r="K126" s="30">
        <v>158056.94</v>
      </c>
      <c r="L126" s="30" t="e">
        <f>SUM(L86:L125)</f>
        <v>#REF!</v>
      </c>
      <c r="M126" s="30" t="e">
        <f t="shared" ref="I126:M126" si="6">SUM(M86:M125)</f>
        <v>#REF!</v>
      </c>
    </row>
    <row r="127" spans="1:13" ht="37.5" hidden="1" x14ac:dyDescent="0.35">
      <c r="A127" s="26"/>
      <c r="B127" s="26"/>
      <c r="C127" s="31" t="s">
        <v>56</v>
      </c>
      <c r="D127" s="3"/>
      <c r="E127" s="28"/>
      <c r="F127" s="28"/>
      <c r="G127" s="38">
        <v>0</v>
      </c>
      <c r="I127" s="3"/>
      <c r="J127" s="28"/>
      <c r="K127" s="28"/>
      <c r="L127" s="38">
        <v>0</v>
      </c>
      <c r="M127" s="23">
        <v>0</v>
      </c>
    </row>
    <row r="128" spans="1:13" ht="26" hidden="1" x14ac:dyDescent="0.35">
      <c r="A128" s="26"/>
      <c r="B128" s="26"/>
      <c r="C128" s="32" t="s">
        <v>57</v>
      </c>
      <c r="D128" s="3"/>
      <c r="E128" s="28"/>
      <c r="F128" s="28"/>
      <c r="G128" s="38">
        <v>0</v>
      </c>
      <c r="I128" s="3"/>
      <c r="J128" s="28"/>
      <c r="K128" s="28"/>
      <c r="L128" s="38">
        <v>0</v>
      </c>
      <c r="M128" s="23">
        <v>0</v>
      </c>
    </row>
    <row r="129" spans="1:13" hidden="1" x14ac:dyDescent="0.35">
      <c r="A129" s="26"/>
      <c r="B129" s="26"/>
      <c r="C129" s="29" t="s">
        <v>58</v>
      </c>
      <c r="D129" s="30" t="e">
        <v>#REF!</v>
      </c>
      <c r="E129" s="30">
        <v>4271198.9700000016</v>
      </c>
      <c r="F129" s="30">
        <v>-281719.78999999998</v>
      </c>
      <c r="G129" s="30" t="e">
        <f>SUM(G126:G128)</f>
        <v>#REF!</v>
      </c>
      <c r="H129" s="30"/>
      <c r="I129" s="30" t="e">
        <v>#REF!</v>
      </c>
      <c r="J129" s="30">
        <v>-4450048.8299999991</v>
      </c>
      <c r="K129" s="30">
        <v>158056.94</v>
      </c>
      <c r="L129" s="30" t="e">
        <f>SUM(L126:L128)</f>
        <v>#REF!</v>
      </c>
      <c r="M129" s="30" t="e">
        <f>SUM(M126:M128)</f>
        <v>#REF!</v>
      </c>
    </row>
    <row r="130" spans="1:13" ht="15.5" hidden="1" x14ac:dyDescent="0.35">
      <c r="A130" s="26"/>
      <c r="B130" s="26"/>
      <c r="C130" s="224" t="s">
        <v>59</v>
      </c>
      <c r="D130" s="225"/>
      <c r="E130" s="225"/>
      <c r="F130" s="225"/>
      <c r="G130" s="225"/>
      <c r="H130" s="225"/>
      <c r="I130" s="226"/>
      <c r="J130" s="28"/>
      <c r="K130" s="91"/>
      <c r="L130" s="40"/>
      <c r="M130" s="33" t="e">
        <f>#REF!</f>
        <v>#REF!</v>
      </c>
    </row>
    <row r="131" spans="1:13" hidden="1" x14ac:dyDescent="0.35">
      <c r="A131" s="26"/>
      <c r="B131" s="26"/>
      <c r="C131" s="224" t="s">
        <v>60</v>
      </c>
      <c r="D131" s="225"/>
      <c r="E131" s="225"/>
      <c r="F131" s="225"/>
      <c r="G131" s="225"/>
      <c r="H131" s="225"/>
      <c r="I131" s="226"/>
      <c r="J131" s="30">
        <v>-4450048.8299999991</v>
      </c>
      <c r="L131" s="40"/>
      <c r="M131" s="33" t="e">
        <f>+M129-M130</f>
        <v>#REF!</v>
      </c>
    </row>
    <row r="132" spans="1:13" hidden="1" x14ac:dyDescent="0.35">
      <c r="C132" t="s">
        <v>110</v>
      </c>
      <c r="E132" s="110">
        <v>3989479.1800000016</v>
      </c>
      <c r="J132" s="111">
        <v>-4291991.8899999987</v>
      </c>
    </row>
    <row r="133" spans="1:13" hidden="1" x14ac:dyDescent="0.35">
      <c r="I133" s="6" t="s">
        <v>61</v>
      </c>
      <c r="J133" s="6"/>
    </row>
    <row r="134" spans="1:13" hidden="1" x14ac:dyDescent="0.35">
      <c r="A134" s="26">
        <v>10</v>
      </c>
      <c r="I134" s="6" t="s">
        <v>62</v>
      </c>
      <c r="J134" s="6"/>
      <c r="K134" s="41"/>
    </row>
    <row r="135" spans="1:13" hidden="1" x14ac:dyDescent="0.35">
      <c r="A135" s="26">
        <v>8</v>
      </c>
      <c r="I135" s="6" t="s">
        <v>41</v>
      </c>
      <c r="J135" s="6"/>
      <c r="K135" s="42"/>
    </row>
    <row r="136" spans="1:13" hidden="1" x14ac:dyDescent="0.35">
      <c r="I136" s="34" t="s">
        <v>63</v>
      </c>
      <c r="K136" s="43">
        <v>-4450048.8299999991</v>
      </c>
    </row>
    <row r="137" spans="1:13" hidden="1" x14ac:dyDescent="0.35"/>
    <row r="138" spans="1:13" ht="18" x14ac:dyDescent="0.35">
      <c r="A138" s="227" t="s">
        <v>0</v>
      </c>
      <c r="B138" s="227"/>
      <c r="C138" s="227"/>
      <c r="D138" s="227"/>
      <c r="E138" s="227"/>
      <c r="F138" s="227"/>
      <c r="G138" s="227"/>
      <c r="H138" s="227"/>
      <c r="I138" s="227"/>
      <c r="J138" s="227"/>
      <c r="K138" s="227"/>
      <c r="L138" s="227"/>
      <c r="M138" s="227"/>
    </row>
    <row r="139" spans="1:13" ht="21" x14ac:dyDescent="0.35">
      <c r="A139" s="227" t="s">
        <v>1</v>
      </c>
      <c r="B139" s="227"/>
      <c r="C139" s="227"/>
      <c r="D139" s="227"/>
      <c r="E139" s="227"/>
      <c r="F139" s="227"/>
      <c r="G139" s="227"/>
      <c r="H139" s="227"/>
      <c r="I139" s="227"/>
      <c r="J139" s="227"/>
      <c r="K139" s="227"/>
      <c r="L139" s="227"/>
      <c r="M139" s="227"/>
    </row>
    <row r="140" spans="1:13" x14ac:dyDescent="0.35">
      <c r="H140" s="6"/>
    </row>
    <row r="141" spans="1:13" x14ac:dyDescent="0.35">
      <c r="E141" s="8" t="s">
        <v>2</v>
      </c>
      <c r="F141" s="36" t="s">
        <v>119</v>
      </c>
      <c r="G141" s="45" t="s">
        <v>71</v>
      </c>
      <c r="H141" s="6"/>
    </row>
    <row r="142" spans="1:13" x14ac:dyDescent="0.35">
      <c r="C142" s="6"/>
      <c r="E142" s="8" t="s">
        <v>4</v>
      </c>
      <c r="F142" s="9">
        <v>2013</v>
      </c>
      <c r="G142" s="10"/>
    </row>
    <row r="144" spans="1:13" x14ac:dyDescent="0.35">
      <c r="D144" s="228" t="s">
        <v>5</v>
      </c>
      <c r="E144" s="229"/>
      <c r="F144" s="229"/>
      <c r="G144" s="230"/>
      <c r="I144" s="11"/>
      <c r="J144" s="12" t="s">
        <v>6</v>
      </c>
      <c r="K144" s="12"/>
      <c r="L144" s="13"/>
      <c r="M144" s="6"/>
    </row>
    <row r="145" spans="1:13" ht="41.5" x14ac:dyDescent="0.35">
      <c r="A145" s="14" t="s">
        <v>7</v>
      </c>
      <c r="B145" s="14" t="s">
        <v>8</v>
      </c>
      <c r="C145" s="15" t="s">
        <v>9</v>
      </c>
      <c r="D145" s="14" t="s">
        <v>10</v>
      </c>
      <c r="E145" s="16" t="s">
        <v>11</v>
      </c>
      <c r="F145" s="16" t="s">
        <v>12</v>
      </c>
      <c r="G145" s="14" t="s">
        <v>13</v>
      </c>
      <c r="H145" s="17"/>
      <c r="I145" s="18" t="s">
        <v>10</v>
      </c>
      <c r="J145" s="19" t="s">
        <v>14</v>
      </c>
      <c r="K145" s="19" t="s">
        <v>12</v>
      </c>
      <c r="L145" s="20" t="s">
        <v>13</v>
      </c>
      <c r="M145" s="14" t="s">
        <v>15</v>
      </c>
    </row>
    <row r="146" spans="1:13" ht="25" x14ac:dyDescent="0.35">
      <c r="A146" s="7">
        <v>12</v>
      </c>
      <c r="B146" s="24">
        <v>1611</v>
      </c>
      <c r="C146" s="21" t="s">
        <v>16</v>
      </c>
      <c r="D146" s="1">
        <v>884544.91999999958</v>
      </c>
      <c r="E146" s="44">
        <v>239579.57</v>
      </c>
      <c r="F146" s="44">
        <v>0</v>
      </c>
      <c r="G146" s="38">
        <f>SUM(D146:F146)</f>
        <v>1124124.4899999995</v>
      </c>
      <c r="H146" s="22"/>
      <c r="I146" s="2">
        <v>-371547.55000000016</v>
      </c>
      <c r="J146" s="44">
        <v>-217678.25</v>
      </c>
      <c r="K146" s="44">
        <v>0</v>
      </c>
      <c r="L146" s="38">
        <f t="shared" ref="L146:L185" si="7">SUM(I146:K146)</f>
        <v>-589225.80000000016</v>
      </c>
      <c r="M146" s="23">
        <f>+G146+L146</f>
        <v>534898.68999999936</v>
      </c>
    </row>
    <row r="147" spans="1:13" ht="25" x14ac:dyDescent="0.35">
      <c r="A147" s="7" t="s">
        <v>17</v>
      </c>
      <c r="B147" s="24">
        <v>1612</v>
      </c>
      <c r="C147" s="21" t="s">
        <v>18</v>
      </c>
      <c r="D147" s="1">
        <v>510698.12</v>
      </c>
      <c r="E147" s="44">
        <v>6475</v>
      </c>
      <c r="F147" s="44">
        <v>0</v>
      </c>
      <c r="G147" s="38">
        <f t="shared" ref="G147:G185" si="8">SUM(D147:F147)</f>
        <v>517173.12</v>
      </c>
      <c r="H147" s="22"/>
      <c r="I147" s="2">
        <v>-100447.23999999999</v>
      </c>
      <c r="J147" s="44">
        <v>-16368.46</v>
      </c>
      <c r="K147" s="44">
        <v>0</v>
      </c>
      <c r="L147" s="38">
        <f t="shared" si="7"/>
        <v>-116815.69999999998</v>
      </c>
      <c r="M147" s="23">
        <f t="shared" ref="M147:M185" si="9">+G147+L147</f>
        <v>400357.42000000004</v>
      </c>
    </row>
    <row r="148" spans="1:13" x14ac:dyDescent="0.35">
      <c r="A148" s="7" t="s">
        <v>19</v>
      </c>
      <c r="B148" s="24">
        <v>1805</v>
      </c>
      <c r="C148" s="21" t="s">
        <v>20</v>
      </c>
      <c r="D148" s="1">
        <v>3609391.040000001</v>
      </c>
      <c r="E148" s="44">
        <v>608751.82999999996</v>
      </c>
      <c r="F148" s="44">
        <v>0</v>
      </c>
      <c r="G148" s="38">
        <f t="shared" si="8"/>
        <v>4218142.870000001</v>
      </c>
      <c r="H148" s="22"/>
      <c r="I148" s="2">
        <v>0</v>
      </c>
      <c r="J148" s="44">
        <v>0</v>
      </c>
      <c r="K148" s="44">
        <v>0</v>
      </c>
      <c r="L148" s="38">
        <f t="shared" si="7"/>
        <v>0</v>
      </c>
      <c r="M148" s="23">
        <f t="shared" si="9"/>
        <v>4218142.870000001</v>
      </c>
    </row>
    <row r="149" spans="1:13" x14ac:dyDescent="0.35">
      <c r="A149" s="7">
        <v>47</v>
      </c>
      <c r="B149" s="24">
        <v>1808</v>
      </c>
      <c r="C149" s="21" t="s">
        <v>21</v>
      </c>
      <c r="D149" s="1">
        <v>0</v>
      </c>
      <c r="E149" s="44">
        <v>0</v>
      </c>
      <c r="F149" s="44">
        <v>0</v>
      </c>
      <c r="G149" s="38">
        <f t="shared" si="8"/>
        <v>0</v>
      </c>
      <c r="H149" s="22"/>
      <c r="I149" s="2">
        <v>0</v>
      </c>
      <c r="J149" s="44">
        <v>0</v>
      </c>
      <c r="K149" s="44">
        <v>0</v>
      </c>
      <c r="L149" s="38">
        <f t="shared" si="7"/>
        <v>0</v>
      </c>
      <c r="M149" s="23">
        <f t="shared" si="9"/>
        <v>0</v>
      </c>
    </row>
    <row r="150" spans="1:13" x14ac:dyDescent="0.35">
      <c r="A150" s="7">
        <v>13</v>
      </c>
      <c r="B150" s="24">
        <v>1810</v>
      </c>
      <c r="C150" s="21" t="s">
        <v>22</v>
      </c>
      <c r="D150" s="1">
        <v>0</v>
      </c>
      <c r="E150" s="44">
        <v>0</v>
      </c>
      <c r="F150" s="44">
        <v>0</v>
      </c>
      <c r="G150" s="38">
        <f t="shared" si="8"/>
        <v>0</v>
      </c>
      <c r="H150" s="22"/>
      <c r="I150" s="2">
        <v>0</v>
      </c>
      <c r="J150" s="44">
        <v>0</v>
      </c>
      <c r="K150" s="44">
        <v>0</v>
      </c>
      <c r="L150" s="38">
        <f t="shared" si="7"/>
        <v>0</v>
      </c>
      <c r="M150" s="23">
        <f t="shared" si="9"/>
        <v>0</v>
      </c>
    </row>
    <row r="151" spans="1:13" ht="25" x14ac:dyDescent="0.35">
      <c r="A151" s="7">
        <v>47</v>
      </c>
      <c r="B151" s="24">
        <v>1815</v>
      </c>
      <c r="C151" s="21" t="s">
        <v>23</v>
      </c>
      <c r="D151" s="1">
        <v>0</v>
      </c>
      <c r="E151" s="44">
        <v>0</v>
      </c>
      <c r="F151" s="44">
        <v>0</v>
      </c>
      <c r="G151" s="38">
        <f t="shared" si="8"/>
        <v>0</v>
      </c>
      <c r="H151" s="22"/>
      <c r="I151" s="2">
        <v>0</v>
      </c>
      <c r="J151" s="44">
        <v>0</v>
      </c>
      <c r="K151" s="44">
        <v>0</v>
      </c>
      <c r="L151" s="38">
        <f t="shared" si="7"/>
        <v>0</v>
      </c>
      <c r="M151" s="23">
        <f t="shared" si="9"/>
        <v>0</v>
      </c>
    </row>
    <row r="152" spans="1:13" x14ac:dyDescent="0.35">
      <c r="A152" s="7">
        <v>47</v>
      </c>
      <c r="B152" s="24">
        <v>1820</v>
      </c>
      <c r="C152" s="21" t="s">
        <v>24</v>
      </c>
      <c r="D152" s="1">
        <v>8577644.9100000001</v>
      </c>
      <c r="E152" s="44">
        <v>22371.75</v>
      </c>
      <c r="F152" s="44">
        <v>0</v>
      </c>
      <c r="G152" s="38">
        <f t="shared" si="8"/>
        <v>8600016.6600000001</v>
      </c>
      <c r="H152" s="22"/>
      <c r="I152" s="2">
        <v>-4690984.7600000007</v>
      </c>
      <c r="J152" s="44">
        <v>-154454.37</v>
      </c>
      <c r="K152" s="44">
        <v>0</v>
      </c>
      <c r="L152" s="38">
        <f t="shared" si="7"/>
        <v>-4845439.1300000008</v>
      </c>
      <c r="M152" s="23">
        <f t="shared" si="9"/>
        <v>3754577.5299999993</v>
      </c>
    </row>
    <row r="153" spans="1:13" x14ac:dyDescent="0.35">
      <c r="A153" s="7">
        <v>47</v>
      </c>
      <c r="B153" s="24">
        <v>1825</v>
      </c>
      <c r="C153" s="21" t="s">
        <v>25</v>
      </c>
      <c r="D153" s="1">
        <v>0</v>
      </c>
      <c r="E153" s="44">
        <v>0</v>
      </c>
      <c r="F153" s="44">
        <v>0</v>
      </c>
      <c r="G153" s="38">
        <f t="shared" si="8"/>
        <v>0</v>
      </c>
      <c r="H153" s="22"/>
      <c r="I153" s="2">
        <v>0</v>
      </c>
      <c r="J153" s="44">
        <v>0</v>
      </c>
      <c r="K153" s="44">
        <v>0</v>
      </c>
      <c r="L153" s="38">
        <f t="shared" si="7"/>
        <v>0</v>
      </c>
      <c r="M153" s="23">
        <f t="shared" si="9"/>
        <v>0</v>
      </c>
    </row>
    <row r="154" spans="1:13" x14ac:dyDescent="0.35">
      <c r="A154" s="7" t="s">
        <v>100</v>
      </c>
      <c r="B154" s="24">
        <v>1830</v>
      </c>
      <c r="C154" s="21" t="s">
        <v>26</v>
      </c>
      <c r="D154" s="1">
        <v>17641359.949999999</v>
      </c>
      <c r="E154" s="44">
        <v>1424245.72</v>
      </c>
      <c r="F154" s="44">
        <v>0</v>
      </c>
      <c r="G154" s="38">
        <f t="shared" si="8"/>
        <v>19065605.669999998</v>
      </c>
      <c r="H154" s="22"/>
      <c r="I154" s="2">
        <v>-6966708.2899999991</v>
      </c>
      <c r="J154" s="44">
        <v>-262427.27</v>
      </c>
      <c r="K154" s="44">
        <v>0</v>
      </c>
      <c r="L154" s="38">
        <f t="shared" si="7"/>
        <v>-7229135.5599999987</v>
      </c>
      <c r="M154" s="23">
        <f t="shared" si="9"/>
        <v>11836470.109999999</v>
      </c>
    </row>
    <row r="155" spans="1:13" x14ac:dyDescent="0.35">
      <c r="A155" s="7">
        <v>47</v>
      </c>
      <c r="B155" s="24">
        <v>1835</v>
      </c>
      <c r="C155" s="21" t="s">
        <v>27</v>
      </c>
      <c r="D155" s="1">
        <v>18147955.189999998</v>
      </c>
      <c r="E155" s="44">
        <v>1366845.65</v>
      </c>
      <c r="F155" s="44">
        <v>0</v>
      </c>
      <c r="G155" s="38">
        <f t="shared" si="8"/>
        <v>19514800.839999996</v>
      </c>
      <c r="H155" s="22"/>
      <c r="I155" s="2">
        <v>-8258965.1899999995</v>
      </c>
      <c r="J155" s="44">
        <v>-256671.5</v>
      </c>
      <c r="K155" s="44">
        <v>0</v>
      </c>
      <c r="L155" s="38">
        <f t="shared" si="7"/>
        <v>-8515636.6899999995</v>
      </c>
      <c r="M155" s="23">
        <f t="shared" si="9"/>
        <v>10999164.149999997</v>
      </c>
    </row>
    <row r="156" spans="1:13" x14ac:dyDescent="0.35">
      <c r="A156" s="7">
        <v>47</v>
      </c>
      <c r="B156" s="24">
        <v>1840</v>
      </c>
      <c r="C156" s="21" t="s">
        <v>28</v>
      </c>
      <c r="D156" s="1">
        <v>8880353.9300000016</v>
      </c>
      <c r="E156" s="44">
        <v>696750.38</v>
      </c>
      <c r="F156" s="44">
        <v>0</v>
      </c>
      <c r="G156" s="38">
        <f t="shared" si="8"/>
        <v>9577104.3100000024</v>
      </c>
      <c r="H156" s="22"/>
      <c r="I156" s="2">
        <v>-4145196.93</v>
      </c>
      <c r="J156" s="44">
        <v>-48108.35</v>
      </c>
      <c r="K156" s="44">
        <v>0</v>
      </c>
      <c r="L156" s="38">
        <f t="shared" si="7"/>
        <v>-4193305.2800000003</v>
      </c>
      <c r="M156" s="23">
        <f t="shared" si="9"/>
        <v>5383799.0300000021</v>
      </c>
    </row>
    <row r="157" spans="1:13" x14ac:dyDescent="0.35">
      <c r="A157" s="7">
        <v>47</v>
      </c>
      <c r="B157" s="24">
        <v>1845</v>
      </c>
      <c r="C157" s="21" t="s">
        <v>29</v>
      </c>
      <c r="D157" s="1">
        <v>25708485.160000004</v>
      </c>
      <c r="E157" s="44">
        <v>946643.72</v>
      </c>
      <c r="F157" s="44">
        <v>0</v>
      </c>
      <c r="G157" s="38">
        <f t="shared" si="8"/>
        <v>26655128.880000003</v>
      </c>
      <c r="H157" s="22"/>
      <c r="I157" s="2">
        <v>-13301856.170000002</v>
      </c>
      <c r="J157" s="44">
        <v>-498485.11</v>
      </c>
      <c r="K157" s="44">
        <v>0</v>
      </c>
      <c r="L157" s="38">
        <f t="shared" si="7"/>
        <v>-13800341.280000001</v>
      </c>
      <c r="M157" s="23">
        <f t="shared" si="9"/>
        <v>12854787.600000001</v>
      </c>
    </row>
    <row r="158" spans="1:13" x14ac:dyDescent="0.35">
      <c r="A158" s="7">
        <v>47</v>
      </c>
      <c r="B158" s="24">
        <v>1850</v>
      </c>
      <c r="C158" s="21" t="s">
        <v>30</v>
      </c>
      <c r="D158" s="1">
        <v>18186348.870000001</v>
      </c>
      <c r="E158" s="44">
        <v>862366.33000000007</v>
      </c>
      <c r="F158" s="44">
        <v>0</v>
      </c>
      <c r="G158" s="38">
        <f t="shared" si="8"/>
        <v>19048715.200000003</v>
      </c>
      <c r="H158" s="22"/>
      <c r="I158" s="2">
        <v>-8385307.5999999996</v>
      </c>
      <c r="J158" s="44">
        <v>-382115.13</v>
      </c>
      <c r="K158" s="44">
        <v>0</v>
      </c>
      <c r="L158" s="38">
        <f t="shared" si="7"/>
        <v>-8767422.7300000004</v>
      </c>
      <c r="M158" s="23">
        <f t="shared" si="9"/>
        <v>10281292.470000003</v>
      </c>
    </row>
    <row r="159" spans="1:13" x14ac:dyDescent="0.35">
      <c r="A159" s="7">
        <v>47</v>
      </c>
      <c r="B159" s="24">
        <v>1855</v>
      </c>
      <c r="C159" s="21" t="s">
        <v>31</v>
      </c>
      <c r="D159" s="1">
        <v>9626844.1399999987</v>
      </c>
      <c r="E159" s="44">
        <v>756199.83</v>
      </c>
      <c r="F159" s="44">
        <v>0</v>
      </c>
      <c r="G159" s="38">
        <f t="shared" si="8"/>
        <v>10383043.969999999</v>
      </c>
      <c r="H159" s="22"/>
      <c r="I159" s="2">
        <v>-1988156.7600000002</v>
      </c>
      <c r="J159" s="44">
        <v>-176236.75</v>
      </c>
      <c r="K159" s="44">
        <v>0</v>
      </c>
      <c r="L159" s="38">
        <f t="shared" si="7"/>
        <v>-2164393.5100000002</v>
      </c>
      <c r="M159" s="23">
        <f t="shared" si="9"/>
        <v>8218650.459999999</v>
      </c>
    </row>
    <row r="160" spans="1:13" x14ac:dyDescent="0.35">
      <c r="A160" s="7">
        <v>47</v>
      </c>
      <c r="B160" s="24">
        <v>1860</v>
      </c>
      <c r="C160" s="21" t="s">
        <v>32</v>
      </c>
      <c r="D160" s="1">
        <v>3781297.5400000005</v>
      </c>
      <c r="E160" s="44">
        <v>62536.11</v>
      </c>
      <c r="F160" s="44">
        <v>0</v>
      </c>
      <c r="G160" s="38">
        <f t="shared" si="8"/>
        <v>3843833.6500000004</v>
      </c>
      <c r="H160" s="22"/>
      <c r="I160" s="2">
        <v>-1832880.9399999997</v>
      </c>
      <c r="J160" s="44">
        <v>-129618.74</v>
      </c>
      <c r="K160" s="44">
        <v>0</v>
      </c>
      <c r="L160" s="38">
        <f t="shared" si="7"/>
        <v>-1962499.6799999997</v>
      </c>
      <c r="M160" s="23">
        <f t="shared" si="9"/>
        <v>1881333.9700000007</v>
      </c>
    </row>
    <row r="161" spans="1:13" x14ac:dyDescent="0.35">
      <c r="A161" s="7">
        <v>47</v>
      </c>
      <c r="B161" s="24">
        <v>1860</v>
      </c>
      <c r="C161" s="21" t="s">
        <v>33</v>
      </c>
      <c r="D161" s="1">
        <v>7151308.4900000002</v>
      </c>
      <c r="E161" s="44">
        <v>306540.86000000004</v>
      </c>
      <c r="F161" s="44">
        <v>-201921.97999999998</v>
      </c>
      <c r="G161" s="38">
        <f t="shared" si="8"/>
        <v>7255927.370000001</v>
      </c>
      <c r="H161" s="22"/>
      <c r="I161" s="2">
        <v>-1969723.11</v>
      </c>
      <c r="J161" s="44">
        <v>-492083.12</v>
      </c>
      <c r="K161" s="44">
        <v>78259.13</v>
      </c>
      <c r="L161" s="38">
        <f t="shared" si="7"/>
        <v>-2383547.1</v>
      </c>
      <c r="M161" s="23">
        <f t="shared" si="9"/>
        <v>4872380.2700000014</v>
      </c>
    </row>
    <row r="162" spans="1:13" x14ac:dyDescent="0.35">
      <c r="A162" s="7" t="s">
        <v>19</v>
      </c>
      <c r="B162" s="24">
        <v>1905</v>
      </c>
      <c r="C162" s="21" t="s">
        <v>20</v>
      </c>
      <c r="D162" s="1">
        <v>0</v>
      </c>
      <c r="E162" s="44">
        <v>0</v>
      </c>
      <c r="F162" s="44">
        <v>0</v>
      </c>
      <c r="G162" s="38">
        <f t="shared" si="8"/>
        <v>0</v>
      </c>
      <c r="H162" s="22"/>
      <c r="I162" s="2">
        <v>0</v>
      </c>
      <c r="J162" s="44">
        <v>0</v>
      </c>
      <c r="K162" s="44">
        <v>0</v>
      </c>
      <c r="L162" s="38">
        <f t="shared" si="7"/>
        <v>0</v>
      </c>
      <c r="M162" s="23">
        <f t="shared" si="9"/>
        <v>0</v>
      </c>
    </row>
    <row r="163" spans="1:13" x14ac:dyDescent="0.35">
      <c r="A163" s="7">
        <v>47</v>
      </c>
      <c r="B163" s="24">
        <v>1908</v>
      </c>
      <c r="C163" s="21" t="s">
        <v>34</v>
      </c>
      <c r="D163" s="1">
        <v>281704.57000000007</v>
      </c>
      <c r="E163" s="44">
        <v>9825</v>
      </c>
      <c r="F163" s="44">
        <v>0</v>
      </c>
      <c r="G163" s="38">
        <f t="shared" si="8"/>
        <v>291529.57000000007</v>
      </c>
      <c r="H163" s="22"/>
      <c r="I163" s="2">
        <v>-79056.999999999985</v>
      </c>
      <c r="J163" s="44">
        <v>-8596.9699999999993</v>
      </c>
      <c r="K163" s="44">
        <v>0</v>
      </c>
      <c r="L163" s="38">
        <f t="shared" si="7"/>
        <v>-87653.969999999987</v>
      </c>
      <c r="M163" s="23">
        <f t="shared" si="9"/>
        <v>203875.60000000009</v>
      </c>
    </row>
    <row r="164" spans="1:13" x14ac:dyDescent="0.35">
      <c r="A164" s="7">
        <v>13</v>
      </c>
      <c r="B164" s="24">
        <v>1910</v>
      </c>
      <c r="C164" s="21" t="s">
        <v>22</v>
      </c>
      <c r="D164" s="1">
        <v>1012020.7100000001</v>
      </c>
      <c r="E164" s="44">
        <v>83020.399999999994</v>
      </c>
      <c r="F164" s="44">
        <v>0</v>
      </c>
      <c r="G164" s="38">
        <f t="shared" si="8"/>
        <v>1095041.1100000001</v>
      </c>
      <c r="H164" s="22"/>
      <c r="I164" s="2">
        <v>-493136.68000000005</v>
      </c>
      <c r="J164" s="44">
        <v>-163036.39000000001</v>
      </c>
      <c r="K164" s="44">
        <v>0</v>
      </c>
      <c r="L164" s="38">
        <f t="shared" si="7"/>
        <v>-656173.07000000007</v>
      </c>
      <c r="M164" s="23">
        <f t="shared" si="9"/>
        <v>438868.04000000004</v>
      </c>
    </row>
    <row r="165" spans="1:13" ht="25" x14ac:dyDescent="0.35">
      <c r="A165" s="7">
        <v>8</v>
      </c>
      <c r="B165" s="24">
        <v>1915</v>
      </c>
      <c r="C165" s="21" t="s">
        <v>35</v>
      </c>
      <c r="D165" s="1">
        <v>333113.26000000007</v>
      </c>
      <c r="E165" s="44">
        <v>10921.45</v>
      </c>
      <c r="F165" s="44">
        <v>0</v>
      </c>
      <c r="G165" s="38">
        <f t="shared" si="8"/>
        <v>344034.71000000008</v>
      </c>
      <c r="H165" s="22"/>
      <c r="I165" s="2">
        <v>-169557.35</v>
      </c>
      <c r="J165" s="44">
        <v>-32768.18</v>
      </c>
      <c r="K165" s="44">
        <v>0</v>
      </c>
      <c r="L165" s="38">
        <f t="shared" si="7"/>
        <v>-202325.53</v>
      </c>
      <c r="M165" s="23">
        <f t="shared" si="9"/>
        <v>141709.18000000008</v>
      </c>
    </row>
    <row r="166" spans="1:13" ht="25" x14ac:dyDescent="0.35">
      <c r="A166" s="7">
        <v>8</v>
      </c>
      <c r="B166" s="24">
        <v>1915</v>
      </c>
      <c r="C166" s="21" t="s">
        <v>36</v>
      </c>
      <c r="D166" s="1">
        <v>0</v>
      </c>
      <c r="E166" s="44">
        <v>0</v>
      </c>
      <c r="F166" s="44">
        <v>0</v>
      </c>
      <c r="G166" s="38">
        <f t="shared" si="8"/>
        <v>0</v>
      </c>
      <c r="H166" s="22"/>
      <c r="I166" s="2">
        <v>0</v>
      </c>
      <c r="J166" s="44">
        <v>0</v>
      </c>
      <c r="K166" s="44">
        <v>0</v>
      </c>
      <c r="L166" s="38">
        <f t="shared" si="7"/>
        <v>0</v>
      </c>
      <c r="M166" s="23">
        <f t="shared" si="9"/>
        <v>0</v>
      </c>
    </row>
    <row r="167" spans="1:13" x14ac:dyDescent="0.35">
      <c r="A167" s="7">
        <v>10</v>
      </c>
      <c r="B167" s="24">
        <v>1920</v>
      </c>
      <c r="C167" s="21" t="s">
        <v>37</v>
      </c>
      <c r="D167" s="1">
        <v>402030.01999999996</v>
      </c>
      <c r="E167" s="44">
        <v>72198.75</v>
      </c>
      <c r="F167" s="44">
        <v>0</v>
      </c>
      <c r="G167" s="38">
        <f t="shared" si="8"/>
        <v>474228.76999999996</v>
      </c>
      <c r="H167" s="22"/>
      <c r="I167" s="2">
        <v>-171046.22000000003</v>
      </c>
      <c r="J167" s="44">
        <v>-77378.84</v>
      </c>
      <c r="K167" s="44">
        <v>0</v>
      </c>
      <c r="L167" s="38">
        <f t="shared" si="7"/>
        <v>-248425.06000000003</v>
      </c>
      <c r="M167" s="23">
        <f t="shared" si="9"/>
        <v>225803.70999999993</v>
      </c>
    </row>
    <row r="168" spans="1:13" ht="25" x14ac:dyDescent="0.35">
      <c r="A168" s="7">
        <v>45</v>
      </c>
      <c r="B168" s="24">
        <v>1920</v>
      </c>
      <c r="C168" s="21" t="s">
        <v>38</v>
      </c>
      <c r="D168" s="1">
        <v>0</v>
      </c>
      <c r="E168" s="44">
        <v>0</v>
      </c>
      <c r="F168" s="44">
        <v>0</v>
      </c>
      <c r="G168" s="38">
        <f t="shared" si="8"/>
        <v>0</v>
      </c>
      <c r="H168" s="22"/>
      <c r="I168" s="2">
        <v>0</v>
      </c>
      <c r="J168" s="44">
        <v>0</v>
      </c>
      <c r="K168" s="44">
        <v>0</v>
      </c>
      <c r="L168" s="38">
        <f t="shared" si="7"/>
        <v>0</v>
      </c>
      <c r="M168" s="23">
        <f t="shared" si="9"/>
        <v>0</v>
      </c>
    </row>
    <row r="169" spans="1:13" ht="25" x14ac:dyDescent="0.35">
      <c r="A169" s="7">
        <v>45.1</v>
      </c>
      <c r="B169" s="24">
        <v>1920</v>
      </c>
      <c r="C169" s="21" t="s">
        <v>39</v>
      </c>
      <c r="D169" s="1">
        <v>0</v>
      </c>
      <c r="E169" s="44">
        <v>0</v>
      </c>
      <c r="F169" s="44">
        <v>0</v>
      </c>
      <c r="G169" s="38">
        <f t="shared" si="8"/>
        <v>0</v>
      </c>
      <c r="H169" s="22"/>
      <c r="I169" s="2">
        <v>0</v>
      </c>
      <c r="J169" s="44">
        <v>0</v>
      </c>
      <c r="K169" s="44">
        <v>0</v>
      </c>
      <c r="L169" s="38">
        <f t="shared" si="7"/>
        <v>0</v>
      </c>
      <c r="M169" s="23">
        <f t="shared" si="9"/>
        <v>0</v>
      </c>
    </row>
    <row r="170" spans="1:13" x14ac:dyDescent="0.35">
      <c r="A170" s="7">
        <v>10</v>
      </c>
      <c r="B170" s="24">
        <v>1930</v>
      </c>
      <c r="C170" s="21" t="s">
        <v>40</v>
      </c>
      <c r="D170" s="1">
        <v>2969573.1900000009</v>
      </c>
      <c r="E170" s="44">
        <v>56228.42</v>
      </c>
      <c r="F170" s="44">
        <v>-79797.81</v>
      </c>
      <c r="G170" s="38">
        <f t="shared" si="8"/>
        <v>2946003.8000000007</v>
      </c>
      <c r="H170" s="22"/>
      <c r="I170" s="2">
        <v>-1760531.8499999999</v>
      </c>
      <c r="J170" s="44">
        <v>-238224.34</v>
      </c>
      <c r="K170" s="44">
        <v>79797.81</v>
      </c>
      <c r="L170" s="38">
        <f t="shared" si="7"/>
        <v>-1918958.38</v>
      </c>
      <c r="M170" s="23">
        <f t="shared" si="9"/>
        <v>1027045.4200000009</v>
      </c>
    </row>
    <row r="171" spans="1:13" x14ac:dyDescent="0.35">
      <c r="A171" s="7">
        <v>8</v>
      </c>
      <c r="B171" s="24">
        <v>1935</v>
      </c>
      <c r="C171" s="21" t="s">
        <v>41</v>
      </c>
      <c r="D171" s="1">
        <v>66205.880000000019</v>
      </c>
      <c r="E171" s="44">
        <v>29587</v>
      </c>
      <c r="F171" s="44">
        <v>0</v>
      </c>
      <c r="G171" s="38">
        <f t="shared" si="8"/>
        <v>95792.880000000019</v>
      </c>
      <c r="H171" s="22"/>
      <c r="I171" s="2">
        <v>-53068.42</v>
      </c>
      <c r="J171" s="44">
        <v>-6802.16</v>
      </c>
      <c r="K171" s="44">
        <v>0</v>
      </c>
      <c r="L171" s="38">
        <f t="shared" si="7"/>
        <v>-59870.58</v>
      </c>
      <c r="M171" s="23">
        <f t="shared" si="9"/>
        <v>35922.300000000017</v>
      </c>
    </row>
    <row r="172" spans="1:13" x14ac:dyDescent="0.35">
      <c r="A172" s="7">
        <v>8</v>
      </c>
      <c r="B172" s="24">
        <v>1940</v>
      </c>
      <c r="C172" s="21" t="s">
        <v>42</v>
      </c>
      <c r="D172" s="1">
        <v>251504.71999999997</v>
      </c>
      <c r="E172" s="44">
        <v>15101</v>
      </c>
      <c r="F172" s="44">
        <v>0</v>
      </c>
      <c r="G172" s="38">
        <f t="shared" si="8"/>
        <v>266605.71999999997</v>
      </c>
      <c r="H172" s="22"/>
      <c r="I172" s="2">
        <v>-118682.05000000003</v>
      </c>
      <c r="J172" s="44">
        <v>-23908.91</v>
      </c>
      <c r="K172" s="44">
        <v>0</v>
      </c>
      <c r="L172" s="38">
        <f t="shared" si="7"/>
        <v>-142590.96000000002</v>
      </c>
      <c r="M172" s="23">
        <f t="shared" si="9"/>
        <v>124014.75999999995</v>
      </c>
    </row>
    <row r="173" spans="1:13" x14ac:dyDescent="0.35">
      <c r="A173" s="7">
        <v>8</v>
      </c>
      <c r="B173" s="24">
        <v>1945</v>
      </c>
      <c r="C173" s="21" t="s">
        <v>43</v>
      </c>
      <c r="D173" s="1">
        <v>97312.71</v>
      </c>
      <c r="E173" s="44">
        <v>0</v>
      </c>
      <c r="F173" s="44">
        <v>0</v>
      </c>
      <c r="G173" s="38">
        <f t="shared" si="8"/>
        <v>97312.71</v>
      </c>
      <c r="H173" s="22"/>
      <c r="I173" s="2">
        <v>-65552.3</v>
      </c>
      <c r="J173" s="44">
        <v>-9400.0300000000007</v>
      </c>
      <c r="K173" s="44">
        <v>0</v>
      </c>
      <c r="L173" s="38">
        <f t="shared" si="7"/>
        <v>-74952.33</v>
      </c>
      <c r="M173" s="23">
        <f t="shared" si="9"/>
        <v>22360.380000000005</v>
      </c>
    </row>
    <row r="174" spans="1:13" x14ac:dyDescent="0.35">
      <c r="A174" s="7">
        <v>8</v>
      </c>
      <c r="B174" s="24">
        <v>1950</v>
      </c>
      <c r="C174" s="21" t="s">
        <v>44</v>
      </c>
      <c r="D174" s="1">
        <v>0</v>
      </c>
      <c r="E174" s="44">
        <v>0</v>
      </c>
      <c r="F174" s="44">
        <v>0</v>
      </c>
      <c r="G174" s="38">
        <f t="shared" si="8"/>
        <v>0</v>
      </c>
      <c r="H174" s="22"/>
      <c r="I174" s="2">
        <v>0</v>
      </c>
      <c r="J174" s="44">
        <v>0</v>
      </c>
      <c r="K174" s="44">
        <v>0</v>
      </c>
      <c r="L174" s="38">
        <f t="shared" si="7"/>
        <v>0</v>
      </c>
      <c r="M174" s="23">
        <f t="shared" si="9"/>
        <v>0</v>
      </c>
    </row>
    <row r="175" spans="1:13" x14ac:dyDescent="0.35">
      <c r="A175" s="7">
        <v>8</v>
      </c>
      <c r="B175" s="24">
        <v>1955</v>
      </c>
      <c r="C175" s="21" t="s">
        <v>45</v>
      </c>
      <c r="D175" s="1">
        <v>0</v>
      </c>
      <c r="E175" s="44">
        <v>0</v>
      </c>
      <c r="F175" s="44">
        <v>0</v>
      </c>
      <c r="G175" s="38">
        <f t="shared" si="8"/>
        <v>0</v>
      </c>
      <c r="H175" s="22"/>
      <c r="I175" s="2">
        <v>0</v>
      </c>
      <c r="J175" s="44">
        <v>0</v>
      </c>
      <c r="K175" s="44">
        <v>0</v>
      </c>
      <c r="L175" s="38">
        <f t="shared" si="7"/>
        <v>0</v>
      </c>
      <c r="M175" s="23">
        <f t="shared" si="9"/>
        <v>0</v>
      </c>
    </row>
    <row r="176" spans="1:13" ht="25" x14ac:dyDescent="0.35">
      <c r="A176" s="7">
        <v>8</v>
      </c>
      <c r="B176" s="24">
        <v>1955</v>
      </c>
      <c r="C176" s="21" t="s">
        <v>46</v>
      </c>
      <c r="D176" s="1">
        <v>0</v>
      </c>
      <c r="E176" s="44">
        <v>0</v>
      </c>
      <c r="F176" s="44">
        <v>0</v>
      </c>
      <c r="G176" s="38">
        <f t="shared" si="8"/>
        <v>0</v>
      </c>
      <c r="H176" s="22"/>
      <c r="I176" s="2">
        <v>0</v>
      </c>
      <c r="J176" s="44">
        <v>0</v>
      </c>
      <c r="K176" s="44">
        <v>0</v>
      </c>
      <c r="L176" s="38">
        <f t="shared" si="7"/>
        <v>0</v>
      </c>
      <c r="M176" s="23">
        <f t="shared" si="9"/>
        <v>0</v>
      </c>
    </row>
    <row r="177" spans="1:13" x14ac:dyDescent="0.35">
      <c r="A177" s="7">
        <v>8</v>
      </c>
      <c r="B177" s="24">
        <v>1960</v>
      </c>
      <c r="C177" s="21" t="s">
        <v>47</v>
      </c>
      <c r="D177" s="1">
        <v>0</v>
      </c>
      <c r="E177" s="44">
        <v>0</v>
      </c>
      <c r="F177" s="44">
        <v>0</v>
      </c>
      <c r="G177" s="38">
        <f t="shared" si="8"/>
        <v>0</v>
      </c>
      <c r="H177" s="22"/>
      <c r="I177" s="2">
        <v>0</v>
      </c>
      <c r="J177" s="44">
        <v>0</v>
      </c>
      <c r="K177" s="44">
        <v>0</v>
      </c>
      <c r="L177" s="38">
        <f t="shared" si="7"/>
        <v>0</v>
      </c>
      <c r="M177" s="23">
        <f t="shared" si="9"/>
        <v>0</v>
      </c>
    </row>
    <row r="178" spans="1:13" ht="25" x14ac:dyDescent="0.35">
      <c r="A178" s="25">
        <v>47</v>
      </c>
      <c r="B178" s="24">
        <v>1970</v>
      </c>
      <c r="C178" s="21" t="s">
        <v>48</v>
      </c>
      <c r="D178" s="1">
        <v>0</v>
      </c>
      <c r="E178" s="44">
        <v>0</v>
      </c>
      <c r="F178" s="44">
        <v>0</v>
      </c>
      <c r="G178" s="38">
        <f t="shared" si="8"/>
        <v>0</v>
      </c>
      <c r="H178" s="22"/>
      <c r="I178" s="2">
        <v>0</v>
      </c>
      <c r="J178" s="44">
        <v>0</v>
      </c>
      <c r="K178" s="44">
        <v>0</v>
      </c>
      <c r="L178" s="38">
        <f t="shared" si="7"/>
        <v>0</v>
      </c>
      <c r="M178" s="23">
        <f t="shared" si="9"/>
        <v>0</v>
      </c>
    </row>
    <row r="179" spans="1:13" ht="25" x14ac:dyDescent="0.35">
      <c r="A179" s="7">
        <v>47</v>
      </c>
      <c r="B179" s="24">
        <v>1975</v>
      </c>
      <c r="C179" s="21" t="s">
        <v>49</v>
      </c>
      <c r="D179" s="1">
        <v>0</v>
      </c>
      <c r="E179" s="44">
        <v>0</v>
      </c>
      <c r="F179" s="44">
        <v>0</v>
      </c>
      <c r="G179" s="38">
        <f t="shared" si="8"/>
        <v>0</v>
      </c>
      <c r="H179" s="22"/>
      <c r="I179" s="2">
        <v>0</v>
      </c>
      <c r="J179" s="44">
        <v>0</v>
      </c>
      <c r="K179" s="44">
        <v>0</v>
      </c>
      <c r="L179" s="38">
        <f t="shared" si="7"/>
        <v>0</v>
      </c>
      <c r="M179" s="23">
        <f t="shared" si="9"/>
        <v>0</v>
      </c>
    </row>
    <row r="180" spans="1:13" x14ac:dyDescent="0.35">
      <c r="A180" s="7">
        <v>47</v>
      </c>
      <c r="B180" s="24">
        <v>1980</v>
      </c>
      <c r="C180" s="21" t="s">
        <v>50</v>
      </c>
      <c r="D180" s="1">
        <v>281728.77999999997</v>
      </c>
      <c r="E180" s="44">
        <v>0</v>
      </c>
      <c r="F180" s="44">
        <v>0</v>
      </c>
      <c r="G180" s="38">
        <f t="shared" si="8"/>
        <v>281728.77999999997</v>
      </c>
      <c r="H180" s="22"/>
      <c r="I180" s="2">
        <v>-183515.89999999997</v>
      </c>
      <c r="J180" s="44">
        <v>-17821.84</v>
      </c>
      <c r="K180" s="44">
        <v>0</v>
      </c>
      <c r="L180" s="38">
        <f t="shared" si="7"/>
        <v>-201337.73999999996</v>
      </c>
      <c r="M180" s="23">
        <f t="shared" si="9"/>
        <v>80391.040000000008</v>
      </c>
    </row>
    <row r="181" spans="1:13" x14ac:dyDescent="0.35">
      <c r="A181" s="7">
        <v>47</v>
      </c>
      <c r="B181" s="24">
        <v>1985</v>
      </c>
      <c r="C181" s="21" t="s">
        <v>51</v>
      </c>
      <c r="D181" s="1">
        <v>0.15000000000145519</v>
      </c>
      <c r="E181" s="44">
        <v>0</v>
      </c>
      <c r="F181" s="44">
        <v>0</v>
      </c>
      <c r="G181" s="38">
        <f t="shared" si="8"/>
        <v>0.15000000000145519</v>
      </c>
      <c r="H181" s="22"/>
      <c r="I181" s="2">
        <v>0</v>
      </c>
      <c r="J181" s="44">
        <v>0</v>
      </c>
      <c r="K181" s="44">
        <v>0</v>
      </c>
      <c r="L181" s="38">
        <f t="shared" si="7"/>
        <v>0</v>
      </c>
      <c r="M181" s="23">
        <f t="shared" si="9"/>
        <v>0.15000000000145519</v>
      </c>
    </row>
    <row r="182" spans="1:13" x14ac:dyDescent="0.35">
      <c r="A182" s="25">
        <v>47</v>
      </c>
      <c r="B182" s="24">
        <v>1990</v>
      </c>
      <c r="C182" s="35" t="s">
        <v>52</v>
      </c>
      <c r="D182" s="1">
        <v>0</v>
      </c>
      <c r="E182" s="44">
        <v>0</v>
      </c>
      <c r="F182" s="44">
        <v>0</v>
      </c>
      <c r="G182" s="38">
        <f t="shared" si="8"/>
        <v>0</v>
      </c>
      <c r="H182" s="22"/>
      <c r="I182" s="2">
        <v>0</v>
      </c>
      <c r="J182" s="44">
        <v>0</v>
      </c>
      <c r="K182" s="44">
        <v>0</v>
      </c>
      <c r="L182" s="38">
        <f t="shared" si="7"/>
        <v>0</v>
      </c>
      <c r="M182" s="23">
        <f t="shared" si="9"/>
        <v>0</v>
      </c>
    </row>
    <row r="183" spans="1:13" x14ac:dyDescent="0.35">
      <c r="A183" s="7">
        <v>47</v>
      </c>
      <c r="B183" s="24">
        <v>1995</v>
      </c>
      <c r="C183" s="21" t="s">
        <v>53</v>
      </c>
      <c r="D183" s="1">
        <v>-25193685.169999998</v>
      </c>
      <c r="E183" s="44">
        <v>-3304989.8</v>
      </c>
      <c r="F183" s="44">
        <v>0</v>
      </c>
      <c r="G183" s="38">
        <f t="shared" si="8"/>
        <v>-28498674.969999999</v>
      </c>
      <c r="H183" s="22"/>
      <c r="I183" s="2">
        <v>5781279.2200000007</v>
      </c>
      <c r="J183" s="44">
        <v>466887.16</v>
      </c>
      <c r="K183" s="44">
        <v>0</v>
      </c>
      <c r="L183" s="38">
        <f t="shared" si="7"/>
        <v>6248166.3800000008</v>
      </c>
      <c r="M183" s="23">
        <f t="shared" si="9"/>
        <v>-22250508.589999996</v>
      </c>
    </row>
    <row r="184" spans="1:13" x14ac:dyDescent="0.35">
      <c r="A184" s="7">
        <v>47</v>
      </c>
      <c r="B184" s="24">
        <v>2440</v>
      </c>
      <c r="C184" s="21" t="s">
        <v>54</v>
      </c>
      <c r="D184" s="1">
        <v>0</v>
      </c>
      <c r="E184" s="44">
        <v>0</v>
      </c>
      <c r="F184" s="44">
        <v>0</v>
      </c>
      <c r="G184" s="38">
        <f t="shared" si="8"/>
        <v>0</v>
      </c>
      <c r="H184" s="22"/>
      <c r="I184" s="2">
        <v>0</v>
      </c>
      <c r="J184" s="44">
        <v>0</v>
      </c>
      <c r="K184" s="44">
        <v>0</v>
      </c>
      <c r="L184" s="38">
        <f t="shared" si="7"/>
        <v>0</v>
      </c>
      <c r="M184" s="23">
        <f t="shared" si="9"/>
        <v>0</v>
      </c>
    </row>
    <row r="185" spans="1:13" x14ac:dyDescent="0.35">
      <c r="A185" s="26"/>
      <c r="B185" s="26"/>
      <c r="C185" s="27"/>
      <c r="D185" s="1">
        <v>0</v>
      </c>
      <c r="E185" s="44">
        <v>0</v>
      </c>
      <c r="F185" s="44">
        <v>0</v>
      </c>
      <c r="G185" s="38">
        <f t="shared" si="8"/>
        <v>0</v>
      </c>
      <c r="H185" s="22"/>
      <c r="I185" s="2">
        <v>0</v>
      </c>
      <c r="J185" s="44">
        <v>0</v>
      </c>
      <c r="K185" s="44">
        <v>0</v>
      </c>
      <c r="L185" s="38">
        <f t="shared" si="7"/>
        <v>0</v>
      </c>
      <c r="M185" s="23">
        <f t="shared" si="9"/>
        <v>0</v>
      </c>
    </row>
    <row r="186" spans="1:13" x14ac:dyDescent="0.35">
      <c r="A186" s="26"/>
      <c r="B186" s="26"/>
      <c r="C186" s="29" t="s">
        <v>55</v>
      </c>
      <c r="D186" s="4">
        <v>103207741.07999998</v>
      </c>
      <c r="E186" s="30">
        <v>4271198.9700000016</v>
      </c>
      <c r="F186" s="30">
        <v>-281719.78999999998</v>
      </c>
      <c r="G186" s="30">
        <f>SUM(G146:G185)</f>
        <v>107197220.26000002</v>
      </c>
      <c r="H186" s="30"/>
      <c r="I186" s="4">
        <v>-49324643.089999996</v>
      </c>
      <c r="J186" s="30">
        <v>-2745297.5500000003</v>
      </c>
      <c r="K186" s="30">
        <v>158056.94</v>
      </c>
      <c r="L186" s="30">
        <f>SUM(L146:L185)</f>
        <v>-51911883.700000003</v>
      </c>
      <c r="M186" s="30">
        <f>SUM(M146:M185)</f>
        <v>55285336.56000001</v>
      </c>
    </row>
    <row r="187" spans="1:13" ht="37.5" x14ac:dyDescent="0.35">
      <c r="A187" s="26"/>
      <c r="B187" s="26"/>
      <c r="C187" s="31" t="s">
        <v>56</v>
      </c>
      <c r="D187" s="3"/>
      <c r="E187" s="28"/>
      <c r="F187" s="28"/>
      <c r="G187" s="38">
        <v>0</v>
      </c>
      <c r="I187" s="3"/>
      <c r="J187" s="28"/>
      <c r="K187" s="28"/>
      <c r="L187" s="38">
        <v>0</v>
      </c>
      <c r="M187" s="23">
        <v>0</v>
      </c>
    </row>
    <row r="188" spans="1:13" ht="26" x14ac:dyDescent="0.35">
      <c r="A188" s="26"/>
      <c r="B188" s="26"/>
      <c r="C188" s="32" t="s">
        <v>57</v>
      </c>
      <c r="D188" s="3"/>
      <c r="E188" s="28"/>
      <c r="F188" s="28"/>
      <c r="G188" s="38">
        <v>0</v>
      </c>
      <c r="I188" s="3"/>
      <c r="J188" s="28"/>
      <c r="K188" s="28"/>
      <c r="L188" s="38">
        <v>0</v>
      </c>
      <c r="M188" s="23">
        <v>0</v>
      </c>
    </row>
    <row r="189" spans="1:13" x14ac:dyDescent="0.35">
      <c r="A189" s="26"/>
      <c r="B189" s="26"/>
      <c r="C189" s="29" t="s">
        <v>58</v>
      </c>
      <c r="D189" s="30">
        <v>103207741.07999998</v>
      </c>
      <c r="E189" s="30">
        <v>4271198.9700000016</v>
      </c>
      <c r="F189" s="30">
        <v>-281719.78999999998</v>
      </c>
      <c r="G189" s="30">
        <f>SUM(G186:G188)</f>
        <v>107197220.26000002</v>
      </c>
      <c r="H189" s="30"/>
      <c r="I189" s="30">
        <v>-49324643.089999996</v>
      </c>
      <c r="J189" s="30">
        <v>-2745297.5500000003</v>
      </c>
      <c r="K189" s="30">
        <v>158056.94</v>
      </c>
      <c r="L189" s="30">
        <f>SUM(L186:L188)</f>
        <v>-51911883.700000003</v>
      </c>
      <c r="M189" s="30">
        <f>SUM(M186:M188)</f>
        <v>55285336.56000001</v>
      </c>
    </row>
    <row r="190" spans="1:13" ht="15.5" x14ac:dyDescent="0.35">
      <c r="A190" s="26"/>
      <c r="B190" s="26"/>
      <c r="C190" s="224" t="s">
        <v>59</v>
      </c>
      <c r="D190" s="225"/>
      <c r="E190" s="225"/>
      <c r="F190" s="225"/>
      <c r="G190" s="225"/>
      <c r="H190" s="225"/>
      <c r="I190" s="226"/>
      <c r="J190" s="28"/>
      <c r="K190" s="6"/>
      <c r="L190" s="40"/>
      <c r="M190" s="33"/>
    </row>
    <row r="191" spans="1:13" x14ac:dyDescent="0.35">
      <c r="A191" s="26"/>
      <c r="B191" s="26"/>
      <c r="C191" s="224" t="s">
        <v>60</v>
      </c>
      <c r="D191" s="225"/>
      <c r="E191" s="225"/>
      <c r="F191" s="225"/>
      <c r="G191" s="225"/>
      <c r="H191" s="225"/>
      <c r="I191" s="226"/>
      <c r="J191" s="30">
        <v>-2745297.5500000003</v>
      </c>
      <c r="K191" s="6"/>
      <c r="L191" s="40"/>
      <c r="M191" s="33"/>
    </row>
    <row r="193" spans="1:13" ht="18" hidden="1" x14ac:dyDescent="0.35">
      <c r="A193" s="227" t="s">
        <v>108</v>
      </c>
      <c r="B193" s="227"/>
      <c r="C193" s="227"/>
      <c r="D193" s="227"/>
      <c r="E193" s="227"/>
      <c r="F193" s="227"/>
      <c r="G193" s="227"/>
      <c r="H193" s="227"/>
      <c r="I193" s="227"/>
      <c r="J193" s="227"/>
      <c r="K193" s="227"/>
      <c r="L193" s="227"/>
      <c r="M193" s="227"/>
    </row>
    <row r="194" spans="1:13" ht="21" hidden="1" x14ac:dyDescent="0.35">
      <c r="A194" s="227" t="s">
        <v>1</v>
      </c>
      <c r="B194" s="227"/>
      <c r="C194" s="227"/>
      <c r="D194" s="227"/>
      <c r="E194" s="227"/>
      <c r="F194" s="227"/>
      <c r="G194" s="227"/>
      <c r="H194" s="227"/>
      <c r="I194" s="227"/>
      <c r="J194" s="227"/>
      <c r="K194" s="227"/>
      <c r="L194" s="227"/>
      <c r="M194" s="227"/>
    </row>
    <row r="195" spans="1:13" hidden="1" x14ac:dyDescent="0.35">
      <c r="H195" s="6"/>
    </row>
    <row r="196" spans="1:13" hidden="1" x14ac:dyDescent="0.35">
      <c r="E196" s="8" t="s">
        <v>2</v>
      </c>
      <c r="F196" s="36" t="s">
        <v>3</v>
      </c>
      <c r="G196" s="45"/>
      <c r="H196" s="6"/>
    </row>
    <row r="197" spans="1:13" hidden="1" x14ac:dyDescent="0.35">
      <c r="C197" s="6"/>
      <c r="E197" s="8" t="s">
        <v>4</v>
      </c>
      <c r="F197" s="9">
        <v>2014</v>
      </c>
      <c r="G197" s="10"/>
    </row>
    <row r="198" spans="1:13" hidden="1" x14ac:dyDescent="0.35"/>
    <row r="199" spans="1:13" hidden="1" x14ac:dyDescent="0.35">
      <c r="D199" s="228" t="s">
        <v>5</v>
      </c>
      <c r="E199" s="229"/>
      <c r="F199" s="229"/>
      <c r="G199" s="230"/>
      <c r="I199" s="11"/>
      <c r="J199" s="12" t="s">
        <v>6</v>
      </c>
      <c r="K199" s="12"/>
      <c r="L199" s="13"/>
      <c r="M199" s="6"/>
    </row>
    <row r="200" spans="1:13" ht="41.5" hidden="1" x14ac:dyDescent="0.35">
      <c r="A200" s="14" t="s">
        <v>7</v>
      </c>
      <c r="B200" s="14" t="s">
        <v>8</v>
      </c>
      <c r="C200" s="15" t="s">
        <v>9</v>
      </c>
      <c r="D200" s="14" t="s">
        <v>10</v>
      </c>
      <c r="E200" s="16" t="s">
        <v>11</v>
      </c>
      <c r="F200" s="16" t="s">
        <v>12</v>
      </c>
      <c r="G200" s="14" t="s">
        <v>13</v>
      </c>
      <c r="H200" s="17"/>
      <c r="I200" s="18" t="s">
        <v>10</v>
      </c>
      <c r="J200" s="19" t="s">
        <v>14</v>
      </c>
      <c r="K200" s="19" t="s">
        <v>12</v>
      </c>
      <c r="L200" s="20" t="s">
        <v>13</v>
      </c>
      <c r="M200" s="14" t="s">
        <v>15</v>
      </c>
    </row>
    <row r="201" spans="1:13" ht="25" hidden="1" x14ac:dyDescent="0.35">
      <c r="A201" s="7">
        <v>12</v>
      </c>
      <c r="B201" s="24">
        <v>1611</v>
      </c>
      <c r="C201" s="21" t="s">
        <v>16</v>
      </c>
      <c r="D201" s="1" t="e">
        <v>#REF!</v>
      </c>
      <c r="E201" s="44">
        <v>13291.29</v>
      </c>
      <c r="F201" s="44"/>
      <c r="G201" s="38" t="e">
        <f>D201+E201+F201</f>
        <v>#REF!</v>
      </c>
      <c r="H201" s="22"/>
      <c r="I201" s="2" t="e">
        <v>#REF!</v>
      </c>
      <c r="J201" s="44">
        <v>-223366.65</v>
      </c>
      <c r="K201" s="44"/>
      <c r="L201" s="38" t="e">
        <f>SUM(I201:K201)</f>
        <v>#REF!</v>
      </c>
      <c r="M201" s="23" t="e">
        <f>+G201+L201</f>
        <v>#REF!</v>
      </c>
    </row>
    <row r="202" spans="1:13" ht="25" hidden="1" x14ac:dyDescent="0.35">
      <c r="A202" s="7" t="s">
        <v>17</v>
      </c>
      <c r="B202" s="24">
        <v>1612</v>
      </c>
      <c r="C202" s="21" t="s">
        <v>18</v>
      </c>
      <c r="D202" s="1" t="e">
        <v>#REF!</v>
      </c>
      <c r="E202" s="44"/>
      <c r="F202" s="44"/>
      <c r="G202" s="38" t="e">
        <f t="shared" ref="G202:G240" si="10">D202+E202+F202</f>
        <v>#REF!</v>
      </c>
      <c r="H202" s="22"/>
      <c r="I202" s="2" t="e">
        <v>#REF!</v>
      </c>
      <c r="J202" s="44">
        <v>-15729.3</v>
      </c>
      <c r="K202" s="44"/>
      <c r="L202" s="38" t="e">
        <f t="shared" ref="L202:L240" si="11">SUM(I202:K202)</f>
        <v>#REF!</v>
      </c>
      <c r="M202" s="23" t="e">
        <f t="shared" ref="M202:M240" si="12">+G202+L202</f>
        <v>#REF!</v>
      </c>
    </row>
    <row r="203" spans="1:13" hidden="1" x14ac:dyDescent="0.35">
      <c r="A203" s="7" t="s">
        <v>19</v>
      </c>
      <c r="B203" s="24">
        <v>1805</v>
      </c>
      <c r="C203" s="21" t="s">
        <v>20</v>
      </c>
      <c r="D203" s="1" t="e">
        <v>#REF!</v>
      </c>
      <c r="E203" s="44">
        <v>123214.08</v>
      </c>
      <c r="F203" s="44"/>
      <c r="G203" s="38" t="e">
        <f t="shared" si="10"/>
        <v>#REF!</v>
      </c>
      <c r="H203" s="22"/>
      <c r="I203" s="2" t="e">
        <v>#REF!</v>
      </c>
      <c r="J203" s="44"/>
      <c r="K203" s="44"/>
      <c r="L203" s="38" t="e">
        <f t="shared" si="11"/>
        <v>#REF!</v>
      </c>
      <c r="M203" s="23" t="e">
        <f t="shared" si="12"/>
        <v>#REF!</v>
      </c>
    </row>
    <row r="204" spans="1:13" hidden="1" x14ac:dyDescent="0.35">
      <c r="A204" s="7">
        <v>47</v>
      </c>
      <c r="B204" s="24">
        <v>1808</v>
      </c>
      <c r="C204" s="21" t="s">
        <v>21</v>
      </c>
      <c r="D204" s="1" t="e">
        <v>#REF!</v>
      </c>
      <c r="E204" s="44"/>
      <c r="F204" s="44"/>
      <c r="G204" s="38" t="e">
        <f t="shared" si="10"/>
        <v>#REF!</v>
      </c>
      <c r="H204" s="22"/>
      <c r="I204" s="2" t="e">
        <v>#REF!</v>
      </c>
      <c r="J204" s="44"/>
      <c r="K204" s="44"/>
      <c r="L204" s="38" t="e">
        <f t="shared" si="11"/>
        <v>#REF!</v>
      </c>
      <c r="M204" s="23" t="e">
        <f t="shared" si="12"/>
        <v>#REF!</v>
      </c>
    </row>
    <row r="205" spans="1:13" hidden="1" x14ac:dyDescent="0.35">
      <c r="A205" s="7">
        <v>13</v>
      </c>
      <c r="B205" s="24">
        <v>1810</v>
      </c>
      <c r="C205" s="21" t="s">
        <v>22</v>
      </c>
      <c r="D205" s="1" t="e">
        <v>#REF!</v>
      </c>
      <c r="E205" s="44"/>
      <c r="F205" s="44"/>
      <c r="G205" s="38" t="e">
        <f t="shared" si="10"/>
        <v>#REF!</v>
      </c>
      <c r="H205" s="22"/>
      <c r="I205" s="2" t="e">
        <v>#REF!</v>
      </c>
      <c r="J205" s="44"/>
      <c r="K205" s="44"/>
      <c r="L205" s="38" t="e">
        <f t="shared" si="11"/>
        <v>#REF!</v>
      </c>
      <c r="M205" s="23" t="e">
        <f t="shared" si="12"/>
        <v>#REF!</v>
      </c>
    </row>
    <row r="206" spans="1:13" ht="25" hidden="1" x14ac:dyDescent="0.35">
      <c r="A206" s="7">
        <v>47</v>
      </c>
      <c r="B206" s="24">
        <v>1815</v>
      </c>
      <c r="C206" s="21" t="s">
        <v>23</v>
      </c>
      <c r="D206" s="1" t="e">
        <v>#REF!</v>
      </c>
      <c r="E206" s="44"/>
      <c r="F206" s="44"/>
      <c r="G206" s="38" t="e">
        <f t="shared" si="10"/>
        <v>#REF!</v>
      </c>
      <c r="H206" s="22"/>
      <c r="I206" s="2" t="e">
        <v>#REF!</v>
      </c>
      <c r="J206" s="44"/>
      <c r="K206" s="44"/>
      <c r="L206" s="38" t="e">
        <f t="shared" si="11"/>
        <v>#REF!</v>
      </c>
      <c r="M206" s="23" t="e">
        <f t="shared" si="12"/>
        <v>#REF!</v>
      </c>
    </row>
    <row r="207" spans="1:13" hidden="1" x14ac:dyDescent="0.35">
      <c r="A207" s="7">
        <v>47</v>
      </c>
      <c r="B207" s="24">
        <v>1820</v>
      </c>
      <c r="C207" s="21" t="s">
        <v>24</v>
      </c>
      <c r="D207" s="1" t="e">
        <v>#REF!</v>
      </c>
      <c r="E207" s="44">
        <v>21370.13</v>
      </c>
      <c r="F207" s="44"/>
      <c r="G207" s="38" t="e">
        <f t="shared" si="10"/>
        <v>#REF!</v>
      </c>
      <c r="H207" s="22"/>
      <c r="I207" s="2" t="e">
        <v>#REF!</v>
      </c>
      <c r="J207" s="44">
        <v>-347306.73</v>
      </c>
      <c r="K207" s="44"/>
      <c r="L207" s="38" t="e">
        <f t="shared" si="11"/>
        <v>#REF!</v>
      </c>
      <c r="M207" s="23" t="e">
        <f t="shared" si="12"/>
        <v>#REF!</v>
      </c>
    </row>
    <row r="208" spans="1:13" hidden="1" x14ac:dyDescent="0.35">
      <c r="A208" s="7">
        <v>47</v>
      </c>
      <c r="B208" s="24">
        <v>1825</v>
      </c>
      <c r="C208" s="21" t="s">
        <v>25</v>
      </c>
      <c r="D208" s="1" t="e">
        <v>#REF!</v>
      </c>
      <c r="E208" s="44"/>
      <c r="F208" s="44"/>
      <c r="G208" s="38" t="e">
        <f t="shared" si="10"/>
        <v>#REF!</v>
      </c>
      <c r="H208" s="22"/>
      <c r="I208" s="2" t="e">
        <v>#REF!</v>
      </c>
      <c r="J208" s="44"/>
      <c r="K208" s="44"/>
      <c r="L208" s="38" t="e">
        <f t="shared" si="11"/>
        <v>#REF!</v>
      </c>
      <c r="M208" s="23" t="e">
        <f t="shared" si="12"/>
        <v>#REF!</v>
      </c>
    </row>
    <row r="209" spans="1:13" hidden="1" x14ac:dyDescent="0.35">
      <c r="A209" s="7">
        <v>47</v>
      </c>
      <c r="B209" s="24">
        <v>1830</v>
      </c>
      <c r="C209" s="21" t="s">
        <v>26</v>
      </c>
      <c r="D209" s="1" t="e">
        <v>#REF!</v>
      </c>
      <c r="E209" s="44">
        <v>619915.82999999996</v>
      </c>
      <c r="F209" s="123">
        <v>-364930.64</v>
      </c>
      <c r="G209" s="38" t="e">
        <f t="shared" si="10"/>
        <v>#REF!</v>
      </c>
      <c r="H209" s="22"/>
      <c r="I209" s="2" t="e">
        <v>#REF!</v>
      </c>
      <c r="J209" s="44">
        <v>-753883.8</v>
      </c>
      <c r="K209" s="44">
        <v>364930.64</v>
      </c>
      <c r="L209" s="38" t="e">
        <f t="shared" si="11"/>
        <v>#REF!</v>
      </c>
      <c r="M209" s="23" t="e">
        <f t="shared" si="12"/>
        <v>#REF!</v>
      </c>
    </row>
    <row r="210" spans="1:13" hidden="1" x14ac:dyDescent="0.35">
      <c r="A210" s="7">
        <v>47</v>
      </c>
      <c r="B210" s="24">
        <v>1835</v>
      </c>
      <c r="C210" s="21" t="s">
        <v>27</v>
      </c>
      <c r="D210" s="1" t="e">
        <v>#REF!</v>
      </c>
      <c r="E210" s="44">
        <v>1078406.48</v>
      </c>
      <c r="F210" s="123">
        <v>-450888.86</v>
      </c>
      <c r="G210" s="38" t="e">
        <f t="shared" si="10"/>
        <v>#REF!</v>
      </c>
      <c r="H210" s="22"/>
      <c r="I210" s="2" t="e">
        <v>#REF!</v>
      </c>
      <c r="J210" s="44">
        <v>-706819.47</v>
      </c>
      <c r="K210" s="44">
        <v>450888.86</v>
      </c>
      <c r="L210" s="38" t="e">
        <f t="shared" si="11"/>
        <v>#REF!</v>
      </c>
      <c r="M210" s="23" t="e">
        <f t="shared" si="12"/>
        <v>#REF!</v>
      </c>
    </row>
    <row r="211" spans="1:13" hidden="1" x14ac:dyDescent="0.35">
      <c r="A211" s="7">
        <v>47</v>
      </c>
      <c r="B211" s="24">
        <v>1840</v>
      </c>
      <c r="C211" s="21" t="s">
        <v>28</v>
      </c>
      <c r="D211" s="1" t="e">
        <v>#REF!</v>
      </c>
      <c r="E211" s="44">
        <v>364921.09</v>
      </c>
      <c r="F211" s="44">
        <v>-201692.98</v>
      </c>
      <c r="G211" s="38" t="e">
        <f t="shared" si="10"/>
        <v>#REF!</v>
      </c>
      <c r="H211" s="22"/>
      <c r="I211" s="2" t="e">
        <v>#REF!</v>
      </c>
      <c r="J211" s="44">
        <v>-528836.52</v>
      </c>
      <c r="K211" s="44">
        <v>201692.98</v>
      </c>
      <c r="L211" s="38" t="e">
        <f t="shared" si="11"/>
        <v>#REF!</v>
      </c>
      <c r="M211" s="23" t="e">
        <f t="shared" si="12"/>
        <v>#REF!</v>
      </c>
    </row>
    <row r="212" spans="1:13" hidden="1" x14ac:dyDescent="0.35">
      <c r="A212" s="7">
        <v>47</v>
      </c>
      <c r="B212" s="24">
        <v>1845</v>
      </c>
      <c r="C212" s="21" t="s">
        <v>29</v>
      </c>
      <c r="D212" s="1" t="e">
        <v>#REF!</v>
      </c>
      <c r="E212" s="44">
        <v>518224.78</v>
      </c>
      <c r="F212" s="44">
        <v>-637471.81999999995</v>
      </c>
      <c r="G212" s="38" t="e">
        <f t="shared" si="10"/>
        <v>#REF!</v>
      </c>
      <c r="H212" s="22"/>
      <c r="I212" s="2" t="e">
        <v>#REF!</v>
      </c>
      <c r="J212" s="44">
        <v>-765149.05</v>
      </c>
      <c r="K212" s="44">
        <v>637471.81999999995</v>
      </c>
      <c r="L212" s="113" t="e">
        <f t="shared" si="11"/>
        <v>#REF!</v>
      </c>
      <c r="M212" s="23" t="e">
        <f t="shared" si="12"/>
        <v>#REF!</v>
      </c>
    </row>
    <row r="213" spans="1:13" hidden="1" x14ac:dyDescent="0.35">
      <c r="A213" s="7">
        <v>47</v>
      </c>
      <c r="B213" s="24">
        <v>1850</v>
      </c>
      <c r="C213" s="21" t="s">
        <v>30</v>
      </c>
      <c r="D213" s="1" t="e">
        <v>#REF!</v>
      </c>
      <c r="E213" s="44">
        <v>544441.27</v>
      </c>
      <c r="F213" s="44">
        <v>-754638.81</v>
      </c>
      <c r="G213" s="38" t="e">
        <f t="shared" si="10"/>
        <v>#REF!</v>
      </c>
      <c r="H213" s="22"/>
      <c r="I213" s="2" t="e">
        <v>#REF!</v>
      </c>
      <c r="J213" s="44">
        <v>-651273.46</v>
      </c>
      <c r="K213" s="44">
        <v>754638.81</v>
      </c>
      <c r="L213" s="38" t="e">
        <f t="shared" si="11"/>
        <v>#REF!</v>
      </c>
      <c r="M213" s="23" t="e">
        <f t="shared" si="12"/>
        <v>#REF!</v>
      </c>
    </row>
    <row r="214" spans="1:13" hidden="1" x14ac:dyDescent="0.35">
      <c r="A214" s="7">
        <v>47</v>
      </c>
      <c r="B214" s="24">
        <v>1855</v>
      </c>
      <c r="C214" s="21" t="s">
        <v>31</v>
      </c>
      <c r="D214" s="1" t="e">
        <v>#REF!</v>
      </c>
      <c r="E214" s="44">
        <v>329116.82</v>
      </c>
      <c r="F214" s="44"/>
      <c r="G214" s="38" t="e">
        <f t="shared" si="10"/>
        <v>#REF!</v>
      </c>
      <c r="H214" s="22"/>
      <c r="I214" s="2" t="e">
        <v>#REF!</v>
      </c>
      <c r="J214" s="44">
        <v>-396966.83</v>
      </c>
      <c r="K214" s="44"/>
      <c r="L214" s="38" t="e">
        <f t="shared" si="11"/>
        <v>#REF!</v>
      </c>
      <c r="M214" s="23" t="e">
        <f t="shared" si="12"/>
        <v>#REF!</v>
      </c>
    </row>
    <row r="215" spans="1:13" hidden="1" x14ac:dyDescent="0.35">
      <c r="A215" s="7">
        <v>47</v>
      </c>
      <c r="B215" s="24">
        <v>1860</v>
      </c>
      <c r="C215" s="21" t="s">
        <v>32</v>
      </c>
      <c r="D215" s="1" t="e">
        <v>#REF!</v>
      </c>
      <c r="E215" s="44">
        <v>41148.839999999997</v>
      </c>
      <c r="F215" s="44">
        <v>-466081.79</v>
      </c>
      <c r="G215" s="38" t="e">
        <f t="shared" si="10"/>
        <v>#REF!</v>
      </c>
      <c r="H215" s="22"/>
      <c r="I215" s="2" t="e">
        <v>#REF!</v>
      </c>
      <c r="J215" s="44">
        <v>-128748.61</v>
      </c>
      <c r="K215" s="44">
        <v>466081.79</v>
      </c>
      <c r="L215" s="38" t="e">
        <f t="shared" si="11"/>
        <v>#REF!</v>
      </c>
      <c r="M215" s="23" t="e">
        <f t="shared" si="12"/>
        <v>#REF!</v>
      </c>
    </row>
    <row r="216" spans="1:13" hidden="1" x14ac:dyDescent="0.35">
      <c r="A216" s="7">
        <v>47</v>
      </c>
      <c r="B216" s="24">
        <v>1860</v>
      </c>
      <c r="C216" s="21" t="s">
        <v>33</v>
      </c>
      <c r="D216" s="1" t="e">
        <v>#REF!</v>
      </c>
      <c r="E216" s="44">
        <v>530182.1</v>
      </c>
      <c r="F216" s="44">
        <v>-84122.73</v>
      </c>
      <c r="G216" s="38" t="e">
        <f t="shared" si="10"/>
        <v>#REF!</v>
      </c>
      <c r="H216" s="22"/>
      <c r="I216" s="2" t="e">
        <v>#REF!</v>
      </c>
      <c r="J216" s="44">
        <v>-503863.31</v>
      </c>
      <c r="K216" s="44">
        <v>35869.760000000002</v>
      </c>
      <c r="L216" s="38" t="e">
        <f t="shared" si="11"/>
        <v>#REF!</v>
      </c>
      <c r="M216" s="23" t="e">
        <f t="shared" si="12"/>
        <v>#REF!</v>
      </c>
    </row>
    <row r="217" spans="1:13" hidden="1" x14ac:dyDescent="0.35">
      <c r="A217" s="7" t="s">
        <v>19</v>
      </c>
      <c r="B217" s="24">
        <v>1905</v>
      </c>
      <c r="C217" s="21" t="s">
        <v>20</v>
      </c>
      <c r="D217" s="1" t="e">
        <v>#REF!</v>
      </c>
      <c r="E217" s="44"/>
      <c r="F217" s="44"/>
      <c r="G217" s="38" t="e">
        <f t="shared" si="10"/>
        <v>#REF!</v>
      </c>
      <c r="H217" s="22"/>
      <c r="I217" s="2" t="e">
        <v>#REF!</v>
      </c>
      <c r="J217" s="44"/>
      <c r="K217" s="44"/>
      <c r="L217" s="38" t="e">
        <f t="shared" si="11"/>
        <v>#REF!</v>
      </c>
      <c r="M217" s="23" t="e">
        <f t="shared" si="12"/>
        <v>#REF!</v>
      </c>
    </row>
    <row r="218" spans="1:13" hidden="1" x14ac:dyDescent="0.35">
      <c r="A218" s="7">
        <v>47</v>
      </c>
      <c r="B218" s="24">
        <v>1908</v>
      </c>
      <c r="C218" s="21" t="s">
        <v>34</v>
      </c>
      <c r="D218" s="1" t="e">
        <v>#REF!</v>
      </c>
      <c r="E218" s="44">
        <v>5617.95</v>
      </c>
      <c r="F218" s="44"/>
      <c r="G218" s="38" t="e">
        <f t="shared" si="10"/>
        <v>#REF!</v>
      </c>
      <c r="H218" s="22"/>
      <c r="I218" s="2" t="e">
        <v>#REF!</v>
      </c>
      <c r="J218" s="44">
        <v>-8900.99</v>
      </c>
      <c r="K218" s="44"/>
      <c r="L218" s="38" t="e">
        <f t="shared" si="11"/>
        <v>#REF!</v>
      </c>
      <c r="M218" s="23" t="e">
        <f t="shared" si="12"/>
        <v>#REF!</v>
      </c>
    </row>
    <row r="219" spans="1:13" hidden="1" x14ac:dyDescent="0.35">
      <c r="A219" s="7">
        <v>13</v>
      </c>
      <c r="B219" s="24">
        <v>1910</v>
      </c>
      <c r="C219" s="21" t="s">
        <v>22</v>
      </c>
      <c r="D219" s="1" t="e">
        <v>#REF!</v>
      </c>
      <c r="E219" s="44">
        <v>121063.76</v>
      </c>
      <c r="F219" s="44">
        <v>-37455.75</v>
      </c>
      <c r="G219" s="38" t="e">
        <f t="shared" si="10"/>
        <v>#REF!</v>
      </c>
      <c r="H219" s="22"/>
      <c r="I219" s="2" t="e">
        <v>#REF!</v>
      </c>
      <c r="J219" s="44">
        <v>-180192.59</v>
      </c>
      <c r="K219" s="44">
        <v>37455.75</v>
      </c>
      <c r="L219" s="38" t="e">
        <f t="shared" si="11"/>
        <v>#REF!</v>
      </c>
      <c r="M219" s="23" t="e">
        <f t="shared" si="12"/>
        <v>#REF!</v>
      </c>
    </row>
    <row r="220" spans="1:13" ht="25" hidden="1" x14ac:dyDescent="0.35">
      <c r="A220" s="7">
        <v>8</v>
      </c>
      <c r="B220" s="24">
        <v>1915</v>
      </c>
      <c r="C220" s="21" t="s">
        <v>35</v>
      </c>
      <c r="D220" s="1" t="e">
        <v>#REF!</v>
      </c>
      <c r="E220" s="44"/>
      <c r="F220" s="44">
        <v>-95618.59</v>
      </c>
      <c r="G220" s="38" t="e">
        <f t="shared" si="10"/>
        <v>#REF!</v>
      </c>
      <c r="H220" s="22"/>
      <c r="I220" s="2" t="e">
        <v>#REF!</v>
      </c>
      <c r="J220" s="44">
        <v>-27043.93</v>
      </c>
      <c r="K220" s="44">
        <v>95618.59</v>
      </c>
      <c r="L220" s="38" t="e">
        <f t="shared" si="11"/>
        <v>#REF!</v>
      </c>
      <c r="M220" s="23" t="e">
        <f t="shared" si="12"/>
        <v>#REF!</v>
      </c>
    </row>
    <row r="221" spans="1:13" ht="25" hidden="1" x14ac:dyDescent="0.35">
      <c r="A221" s="7">
        <v>8</v>
      </c>
      <c r="B221" s="24">
        <v>1915</v>
      </c>
      <c r="C221" s="21" t="s">
        <v>36</v>
      </c>
      <c r="D221" s="1" t="e">
        <v>#REF!</v>
      </c>
      <c r="E221" s="44"/>
      <c r="F221" s="44"/>
      <c r="G221" s="38" t="e">
        <f t="shared" si="10"/>
        <v>#REF!</v>
      </c>
      <c r="H221" s="22"/>
      <c r="I221" s="2" t="e">
        <v>#REF!</v>
      </c>
      <c r="J221" s="44"/>
      <c r="K221" s="44"/>
      <c r="L221" s="38" t="e">
        <f t="shared" si="11"/>
        <v>#REF!</v>
      </c>
      <c r="M221" s="23" t="e">
        <f t="shared" si="12"/>
        <v>#REF!</v>
      </c>
    </row>
    <row r="222" spans="1:13" hidden="1" x14ac:dyDescent="0.35">
      <c r="A222" s="7">
        <v>10</v>
      </c>
      <c r="B222" s="24">
        <v>1920</v>
      </c>
      <c r="C222" s="21" t="s">
        <v>37</v>
      </c>
      <c r="D222" s="1" t="e">
        <v>#REF!</v>
      </c>
      <c r="E222" s="44">
        <v>95429.4</v>
      </c>
      <c r="F222" s="44">
        <v>-87221.45</v>
      </c>
      <c r="G222" s="38" t="e">
        <f t="shared" si="10"/>
        <v>#REF!</v>
      </c>
      <c r="H222" s="22"/>
      <c r="I222" s="2" t="e">
        <v>#REF!</v>
      </c>
      <c r="J222" s="44">
        <v>-80420.53</v>
      </c>
      <c r="K222" s="44">
        <v>87221.45</v>
      </c>
      <c r="L222" s="38" t="e">
        <f t="shared" si="11"/>
        <v>#REF!</v>
      </c>
      <c r="M222" s="23" t="e">
        <f t="shared" si="12"/>
        <v>#REF!</v>
      </c>
    </row>
    <row r="223" spans="1:13" ht="25" hidden="1" x14ac:dyDescent="0.35">
      <c r="A223" s="7">
        <v>45</v>
      </c>
      <c r="B223" s="24">
        <v>1920</v>
      </c>
      <c r="C223" s="21" t="s">
        <v>38</v>
      </c>
      <c r="D223" s="1" t="e">
        <v>#REF!</v>
      </c>
      <c r="E223" s="44"/>
      <c r="F223" s="44"/>
      <c r="G223" s="38" t="e">
        <f t="shared" si="10"/>
        <v>#REF!</v>
      </c>
      <c r="H223" s="22"/>
      <c r="I223" s="2" t="e">
        <v>#REF!</v>
      </c>
      <c r="J223" s="44"/>
      <c r="K223" s="44"/>
      <c r="L223" s="38" t="e">
        <f t="shared" si="11"/>
        <v>#REF!</v>
      </c>
      <c r="M223" s="23" t="e">
        <f t="shared" si="12"/>
        <v>#REF!</v>
      </c>
    </row>
    <row r="224" spans="1:13" ht="25" hidden="1" x14ac:dyDescent="0.35">
      <c r="A224" s="7">
        <v>45.1</v>
      </c>
      <c r="B224" s="24">
        <v>1920</v>
      </c>
      <c r="C224" s="21" t="s">
        <v>39</v>
      </c>
      <c r="D224" s="1" t="e">
        <v>#REF!</v>
      </c>
      <c r="E224" s="44"/>
      <c r="F224" s="44"/>
      <c r="G224" s="38" t="e">
        <f t="shared" si="10"/>
        <v>#REF!</v>
      </c>
      <c r="H224" s="22"/>
      <c r="I224" s="2" t="e">
        <v>#REF!</v>
      </c>
      <c r="J224" s="44"/>
      <c r="K224" s="44"/>
      <c r="L224" s="38" t="e">
        <f t="shared" si="11"/>
        <v>#REF!</v>
      </c>
      <c r="M224" s="23" t="e">
        <f t="shared" si="12"/>
        <v>#REF!</v>
      </c>
    </row>
    <row r="225" spans="1:13" hidden="1" x14ac:dyDescent="0.35">
      <c r="A225" s="7">
        <v>10</v>
      </c>
      <c r="B225" s="24">
        <v>1930</v>
      </c>
      <c r="C225" s="21" t="s">
        <v>40</v>
      </c>
      <c r="D225" s="1" t="e">
        <v>#REF!</v>
      </c>
      <c r="E225" s="44">
        <v>143322.26</v>
      </c>
      <c r="F225" s="44">
        <v>-64664.99</v>
      </c>
      <c r="G225" s="38" t="e">
        <f t="shared" si="10"/>
        <v>#REF!</v>
      </c>
      <c r="H225" s="22"/>
      <c r="I225" s="2" t="e">
        <v>#REF!</v>
      </c>
      <c r="J225" s="44">
        <v>-172912.74</v>
      </c>
      <c r="K225" s="44">
        <v>64664.99</v>
      </c>
      <c r="L225" s="38" t="e">
        <f t="shared" si="11"/>
        <v>#REF!</v>
      </c>
      <c r="M225" s="23" t="e">
        <f t="shared" si="12"/>
        <v>#REF!</v>
      </c>
    </row>
    <row r="226" spans="1:13" hidden="1" x14ac:dyDescent="0.35">
      <c r="A226" s="7">
        <v>8</v>
      </c>
      <c r="B226" s="24">
        <v>1935</v>
      </c>
      <c r="C226" s="21" t="s">
        <v>41</v>
      </c>
      <c r="D226" s="1" t="e">
        <v>#REF!</v>
      </c>
      <c r="E226" s="44">
        <v>11722.4</v>
      </c>
      <c r="F226" s="44"/>
      <c r="G226" s="38" t="e">
        <f t="shared" si="10"/>
        <v>#REF!</v>
      </c>
      <c r="H226" s="22"/>
      <c r="I226" s="2" t="e">
        <v>#REF!</v>
      </c>
      <c r="J226" s="44">
        <v>-9103.58</v>
      </c>
      <c r="K226" s="44"/>
      <c r="L226" s="38" t="e">
        <f t="shared" si="11"/>
        <v>#REF!</v>
      </c>
      <c r="M226" s="23" t="e">
        <f t="shared" si="12"/>
        <v>#REF!</v>
      </c>
    </row>
    <row r="227" spans="1:13" hidden="1" x14ac:dyDescent="0.35">
      <c r="A227" s="7">
        <v>8</v>
      </c>
      <c r="B227" s="24">
        <v>1940</v>
      </c>
      <c r="C227" s="21" t="s">
        <v>42</v>
      </c>
      <c r="D227" s="1" t="e">
        <v>#REF!</v>
      </c>
      <c r="E227" s="44">
        <v>35024.75</v>
      </c>
      <c r="F227" s="44"/>
      <c r="G227" s="38" t="e">
        <f t="shared" si="10"/>
        <v>#REF!</v>
      </c>
      <c r="H227" s="22"/>
      <c r="I227" s="2" t="e">
        <v>#REF!</v>
      </c>
      <c r="J227" s="44">
        <v>-24182.89</v>
      </c>
      <c r="K227" s="44"/>
      <c r="L227" s="38" t="e">
        <f t="shared" si="11"/>
        <v>#REF!</v>
      </c>
      <c r="M227" s="23" t="e">
        <f t="shared" si="12"/>
        <v>#REF!</v>
      </c>
    </row>
    <row r="228" spans="1:13" hidden="1" x14ac:dyDescent="0.35">
      <c r="A228" s="7">
        <v>8</v>
      </c>
      <c r="B228" s="24">
        <v>1945</v>
      </c>
      <c r="C228" s="21" t="s">
        <v>43</v>
      </c>
      <c r="D228" s="1" t="e">
        <v>#REF!</v>
      </c>
      <c r="E228" s="44"/>
      <c r="F228" s="44"/>
      <c r="G228" s="38" t="e">
        <f t="shared" si="10"/>
        <v>#REF!</v>
      </c>
      <c r="H228" s="22"/>
      <c r="I228" s="2" t="e">
        <v>#REF!</v>
      </c>
      <c r="J228" s="44">
        <v>-8602.91</v>
      </c>
      <c r="K228" s="44"/>
      <c r="L228" s="38" t="e">
        <f t="shared" si="11"/>
        <v>#REF!</v>
      </c>
      <c r="M228" s="23" t="e">
        <f t="shared" si="12"/>
        <v>#REF!</v>
      </c>
    </row>
    <row r="229" spans="1:13" hidden="1" x14ac:dyDescent="0.35">
      <c r="A229" s="7">
        <v>8</v>
      </c>
      <c r="B229" s="24">
        <v>1950</v>
      </c>
      <c r="C229" s="21" t="s">
        <v>44</v>
      </c>
      <c r="D229" s="1" t="e">
        <v>#REF!</v>
      </c>
      <c r="E229" s="44"/>
      <c r="F229" s="44"/>
      <c r="G229" s="38" t="e">
        <f t="shared" si="10"/>
        <v>#REF!</v>
      </c>
      <c r="H229" s="22"/>
      <c r="I229" s="2" t="e">
        <v>#REF!</v>
      </c>
      <c r="J229" s="44"/>
      <c r="K229" s="44"/>
      <c r="L229" s="38" t="e">
        <f t="shared" si="11"/>
        <v>#REF!</v>
      </c>
      <c r="M229" s="23" t="e">
        <f t="shared" si="12"/>
        <v>#REF!</v>
      </c>
    </row>
    <row r="230" spans="1:13" hidden="1" x14ac:dyDescent="0.35">
      <c r="A230" s="7">
        <v>8</v>
      </c>
      <c r="B230" s="24">
        <v>1955</v>
      </c>
      <c r="C230" s="21" t="s">
        <v>45</v>
      </c>
      <c r="D230" s="1" t="e">
        <v>#REF!</v>
      </c>
      <c r="E230" s="44"/>
      <c r="F230" s="44"/>
      <c r="G230" s="38" t="e">
        <f t="shared" si="10"/>
        <v>#REF!</v>
      </c>
      <c r="H230" s="22"/>
      <c r="I230" s="2" t="e">
        <v>#REF!</v>
      </c>
      <c r="J230" s="44"/>
      <c r="K230" s="44"/>
      <c r="L230" s="38" t="e">
        <f t="shared" si="11"/>
        <v>#REF!</v>
      </c>
      <c r="M230" s="23" t="e">
        <f t="shared" si="12"/>
        <v>#REF!</v>
      </c>
    </row>
    <row r="231" spans="1:13" ht="25" hidden="1" x14ac:dyDescent="0.35">
      <c r="A231" s="7">
        <v>8</v>
      </c>
      <c r="B231" s="24">
        <v>1955</v>
      </c>
      <c r="C231" s="21" t="s">
        <v>46</v>
      </c>
      <c r="D231" s="1" t="e">
        <v>#REF!</v>
      </c>
      <c r="E231" s="44"/>
      <c r="F231" s="44"/>
      <c r="G231" s="38" t="e">
        <f t="shared" si="10"/>
        <v>#REF!</v>
      </c>
      <c r="H231" s="22"/>
      <c r="I231" s="2" t="e">
        <v>#REF!</v>
      </c>
      <c r="J231" s="44"/>
      <c r="K231" s="44"/>
      <c r="L231" s="38" t="e">
        <f t="shared" si="11"/>
        <v>#REF!</v>
      </c>
      <c r="M231" s="23" t="e">
        <f t="shared" si="12"/>
        <v>#REF!</v>
      </c>
    </row>
    <row r="232" spans="1:13" hidden="1" x14ac:dyDescent="0.35">
      <c r="A232" s="7">
        <v>8</v>
      </c>
      <c r="B232" s="24">
        <v>1960</v>
      </c>
      <c r="C232" s="21" t="s">
        <v>47</v>
      </c>
      <c r="D232" s="1" t="e">
        <v>#REF!</v>
      </c>
      <c r="E232" s="44"/>
      <c r="F232" s="44"/>
      <c r="G232" s="38" t="e">
        <f t="shared" si="10"/>
        <v>#REF!</v>
      </c>
      <c r="H232" s="22"/>
      <c r="I232" s="2" t="e">
        <v>#REF!</v>
      </c>
      <c r="J232" s="44"/>
      <c r="K232" s="44"/>
      <c r="L232" s="38" t="e">
        <f t="shared" si="11"/>
        <v>#REF!</v>
      </c>
      <c r="M232" s="23" t="e">
        <f t="shared" si="12"/>
        <v>#REF!</v>
      </c>
    </row>
    <row r="233" spans="1:13" ht="25" hidden="1" x14ac:dyDescent="0.35">
      <c r="A233" s="25">
        <v>47</v>
      </c>
      <c r="B233" s="24">
        <v>1970</v>
      </c>
      <c r="C233" s="21" t="s">
        <v>48</v>
      </c>
      <c r="D233" s="1" t="e">
        <v>#REF!</v>
      </c>
      <c r="E233" s="44"/>
      <c r="F233" s="44"/>
      <c r="G233" s="38" t="e">
        <f t="shared" si="10"/>
        <v>#REF!</v>
      </c>
      <c r="H233" s="22"/>
      <c r="I233" s="2" t="e">
        <v>#REF!</v>
      </c>
      <c r="J233" s="44"/>
      <c r="K233" s="44"/>
      <c r="L233" s="38" t="e">
        <f t="shared" si="11"/>
        <v>#REF!</v>
      </c>
      <c r="M233" s="23" t="e">
        <f t="shared" si="12"/>
        <v>#REF!</v>
      </c>
    </row>
    <row r="234" spans="1:13" ht="25" hidden="1" x14ac:dyDescent="0.35">
      <c r="A234" s="7">
        <v>47</v>
      </c>
      <c r="B234" s="24">
        <v>1975</v>
      </c>
      <c r="C234" s="21" t="s">
        <v>49</v>
      </c>
      <c r="D234" s="1" t="e">
        <v>#REF!</v>
      </c>
      <c r="E234" s="44"/>
      <c r="F234" s="44"/>
      <c r="G234" s="38" t="e">
        <f t="shared" si="10"/>
        <v>#REF!</v>
      </c>
      <c r="H234" s="22"/>
      <c r="I234" s="2" t="e">
        <v>#REF!</v>
      </c>
      <c r="J234" s="44"/>
      <c r="K234" s="44"/>
      <c r="L234" s="38" t="e">
        <f t="shared" si="11"/>
        <v>#REF!</v>
      </c>
      <c r="M234" s="23" t="e">
        <f t="shared" si="12"/>
        <v>#REF!</v>
      </c>
    </row>
    <row r="235" spans="1:13" hidden="1" x14ac:dyDescent="0.35">
      <c r="A235" s="7">
        <v>47</v>
      </c>
      <c r="B235" s="24">
        <v>1980</v>
      </c>
      <c r="C235" s="21" t="s">
        <v>50</v>
      </c>
      <c r="D235" s="1" t="e">
        <v>#REF!</v>
      </c>
      <c r="E235" s="44"/>
      <c r="F235" s="44"/>
      <c r="G235" s="38" t="e">
        <f t="shared" si="10"/>
        <v>#REF!</v>
      </c>
      <c r="H235" s="22"/>
      <c r="I235" s="2" t="e">
        <v>#REF!</v>
      </c>
      <c r="J235" s="44">
        <v>-25532</v>
      </c>
      <c r="K235" s="44"/>
      <c r="L235" s="38" t="e">
        <f t="shared" si="11"/>
        <v>#REF!</v>
      </c>
      <c r="M235" s="23" t="e">
        <f t="shared" si="12"/>
        <v>#REF!</v>
      </c>
    </row>
    <row r="236" spans="1:13" hidden="1" x14ac:dyDescent="0.35">
      <c r="A236" s="7">
        <v>47</v>
      </c>
      <c r="B236" s="24">
        <v>1985</v>
      </c>
      <c r="C236" s="21" t="s">
        <v>51</v>
      </c>
      <c r="D236" s="1" t="e">
        <v>#REF!</v>
      </c>
      <c r="E236" s="44"/>
      <c r="F236" s="44"/>
      <c r="G236" s="38" t="e">
        <f t="shared" si="10"/>
        <v>#REF!</v>
      </c>
      <c r="H236" s="22"/>
      <c r="I236" s="2" t="e">
        <v>#REF!</v>
      </c>
      <c r="J236" s="44"/>
      <c r="K236" s="44"/>
      <c r="L236" s="38" t="e">
        <f t="shared" si="11"/>
        <v>#REF!</v>
      </c>
      <c r="M236" s="23" t="e">
        <f t="shared" si="12"/>
        <v>#REF!</v>
      </c>
    </row>
    <row r="237" spans="1:13" hidden="1" x14ac:dyDescent="0.35">
      <c r="A237" s="25">
        <v>47</v>
      </c>
      <c r="B237" s="24">
        <v>1990</v>
      </c>
      <c r="C237" s="35" t="s">
        <v>52</v>
      </c>
      <c r="D237" s="1" t="e">
        <v>#REF!</v>
      </c>
      <c r="E237" s="44"/>
      <c r="F237" s="44"/>
      <c r="G237" s="38" t="e">
        <f t="shared" si="10"/>
        <v>#REF!</v>
      </c>
      <c r="H237" s="22"/>
      <c r="I237" s="2" t="e">
        <v>#REF!</v>
      </c>
      <c r="J237" s="44"/>
      <c r="K237" s="44"/>
      <c r="L237" s="38" t="e">
        <f t="shared" si="11"/>
        <v>#REF!</v>
      </c>
      <c r="M237" s="23" t="e">
        <f t="shared" si="12"/>
        <v>#REF!</v>
      </c>
    </row>
    <row r="238" spans="1:13" hidden="1" x14ac:dyDescent="0.35">
      <c r="A238" s="7">
        <v>47</v>
      </c>
      <c r="B238" s="24">
        <v>1995</v>
      </c>
      <c r="C238" s="21" t="s">
        <v>53</v>
      </c>
      <c r="D238" s="1" t="e">
        <v>#REF!</v>
      </c>
      <c r="E238" s="44">
        <v>-1821745.73</v>
      </c>
      <c r="F238" s="44"/>
      <c r="G238" s="38" t="e">
        <f t="shared" si="10"/>
        <v>#REF!</v>
      </c>
      <c r="H238" s="22"/>
      <c r="I238" s="2" t="e">
        <v>#REF!</v>
      </c>
      <c r="J238" s="44">
        <v>1154803.77</v>
      </c>
      <c r="K238" s="44"/>
      <c r="L238" s="38" t="e">
        <f t="shared" si="11"/>
        <v>#REF!</v>
      </c>
      <c r="M238" s="23" t="e">
        <f t="shared" si="12"/>
        <v>#REF!</v>
      </c>
    </row>
    <row r="239" spans="1:13" hidden="1" x14ac:dyDescent="0.35">
      <c r="A239" s="7">
        <v>47</v>
      </c>
      <c r="B239" s="24">
        <v>2440</v>
      </c>
      <c r="C239" s="21" t="s">
        <v>54</v>
      </c>
      <c r="D239" s="1" t="e">
        <v>#REF!</v>
      </c>
      <c r="E239" s="44"/>
      <c r="F239" s="44"/>
      <c r="G239" s="38" t="e">
        <f t="shared" si="10"/>
        <v>#REF!</v>
      </c>
      <c r="I239" s="1" t="e">
        <v>#REF!</v>
      </c>
      <c r="J239" s="44"/>
      <c r="K239" s="44"/>
      <c r="L239" s="38" t="e">
        <f t="shared" si="11"/>
        <v>#REF!</v>
      </c>
      <c r="M239" s="23" t="e">
        <f t="shared" si="12"/>
        <v>#REF!</v>
      </c>
    </row>
    <row r="240" spans="1:13" hidden="1" x14ac:dyDescent="0.35">
      <c r="A240" s="26"/>
      <c r="B240" s="26"/>
      <c r="C240" s="27"/>
      <c r="D240" s="1" t="e">
        <v>#REF!</v>
      </c>
      <c r="E240" s="44"/>
      <c r="F240" s="44"/>
      <c r="G240" s="38" t="e">
        <f t="shared" si="10"/>
        <v>#REF!</v>
      </c>
      <c r="I240" s="1" t="e">
        <v>#REF!</v>
      </c>
      <c r="J240" s="44"/>
      <c r="K240" s="44"/>
      <c r="L240" s="38" t="e">
        <f t="shared" si="11"/>
        <v>#REF!</v>
      </c>
      <c r="M240" s="23" t="e">
        <f t="shared" si="12"/>
        <v>#REF!</v>
      </c>
    </row>
    <row r="241" spans="1:13" hidden="1" x14ac:dyDescent="0.35">
      <c r="A241" s="26"/>
      <c r="B241" s="26"/>
      <c r="C241" s="29" t="s">
        <v>55</v>
      </c>
      <c r="D241" s="30" t="e">
        <v>#REF!</v>
      </c>
      <c r="E241" s="30">
        <v>2774667.5000000005</v>
      </c>
      <c r="F241" s="30">
        <v>-3244788.41</v>
      </c>
      <c r="G241" s="30" t="e">
        <f>SUM(G201:G240)</f>
        <v>#REF!</v>
      </c>
      <c r="H241" s="30"/>
      <c r="I241" s="30" t="e">
        <v>#REF!</v>
      </c>
      <c r="J241" s="30">
        <v>-4404032.1199999992</v>
      </c>
      <c r="K241" s="30">
        <v>3196535.44</v>
      </c>
      <c r="L241" s="112" t="e">
        <f>SUM(L201:L240)</f>
        <v>#REF!</v>
      </c>
      <c r="M241" s="30" t="e">
        <f>SUM(M201:M240)</f>
        <v>#REF!</v>
      </c>
    </row>
    <row r="242" spans="1:13" ht="37.5" hidden="1" x14ac:dyDescent="0.35">
      <c r="A242" s="26"/>
      <c r="B242" s="26"/>
      <c r="C242" s="31" t="s">
        <v>56</v>
      </c>
      <c r="D242" s="3"/>
      <c r="E242" s="28"/>
      <c r="F242" s="28"/>
      <c r="G242" s="38">
        <f t="shared" ref="G242:G243" si="13">D242+E242+F242</f>
        <v>0</v>
      </c>
      <c r="I242" s="3"/>
      <c r="J242" s="28"/>
      <c r="K242" s="28"/>
      <c r="L242" s="38">
        <v>0</v>
      </c>
      <c r="M242" s="23">
        <v>0</v>
      </c>
    </row>
    <row r="243" spans="1:13" ht="26" hidden="1" x14ac:dyDescent="0.35">
      <c r="A243" s="26"/>
      <c r="B243" s="26"/>
      <c r="C243" s="32" t="s">
        <v>57</v>
      </c>
      <c r="D243" s="3"/>
      <c r="E243" s="28"/>
      <c r="F243" s="28"/>
      <c r="G243" s="38">
        <f t="shared" si="13"/>
        <v>0</v>
      </c>
      <c r="I243" s="3"/>
      <c r="J243" s="28"/>
      <c r="K243" s="28"/>
      <c r="L243" s="38">
        <v>0</v>
      </c>
      <c r="M243" s="23">
        <v>0</v>
      </c>
    </row>
    <row r="244" spans="1:13" hidden="1" x14ac:dyDescent="0.35">
      <c r="A244" s="26"/>
      <c r="B244" s="26"/>
      <c r="C244" s="29" t="s">
        <v>58</v>
      </c>
      <c r="D244" s="30" t="e">
        <v>#REF!</v>
      </c>
      <c r="E244" s="30">
        <v>2774667.5000000005</v>
      </c>
      <c r="F244" s="30">
        <v>-3244788.41</v>
      </c>
      <c r="G244" s="30" t="e">
        <f>SUM(G241:G243)</f>
        <v>#REF!</v>
      </c>
      <c r="H244" s="30"/>
      <c r="I244" s="30" t="e">
        <v>#REF!</v>
      </c>
      <c r="J244" s="30">
        <v>-4404032.1199999992</v>
      </c>
      <c r="K244" s="30">
        <v>3196535.44</v>
      </c>
      <c r="L244" s="30" t="e">
        <f>SUM(L241:L243)</f>
        <v>#REF!</v>
      </c>
      <c r="M244" s="30" t="e">
        <f>SUM(M241:M243)</f>
        <v>#REF!</v>
      </c>
    </row>
    <row r="245" spans="1:13" ht="15.5" hidden="1" x14ac:dyDescent="0.35">
      <c r="A245" s="26"/>
      <c r="B245" s="26"/>
      <c r="C245" s="224" t="s">
        <v>59</v>
      </c>
      <c r="D245" s="225"/>
      <c r="E245" s="225"/>
      <c r="F245" s="225"/>
      <c r="G245" s="225"/>
      <c r="H245" s="225"/>
      <c r="I245" s="226"/>
      <c r="J245" s="28"/>
      <c r="K245" s="6"/>
      <c r="L245" s="40"/>
      <c r="M245" s="33"/>
    </row>
    <row r="246" spans="1:13" hidden="1" x14ac:dyDescent="0.35">
      <c r="A246" s="26"/>
      <c r="B246" s="26"/>
      <c r="C246" s="224" t="s">
        <v>60</v>
      </c>
      <c r="D246" s="225"/>
      <c r="E246" s="225"/>
      <c r="F246" s="225"/>
      <c r="G246" s="225"/>
      <c r="H246" s="225"/>
      <c r="I246" s="226"/>
      <c r="J246" s="30">
        <v>-4404032.1199999992</v>
      </c>
      <c r="M246" s="33"/>
    </row>
    <row r="247" spans="1:13" hidden="1" x14ac:dyDescent="0.35">
      <c r="E247" s="116" t="s">
        <v>104</v>
      </c>
      <c r="F247" s="110">
        <v>-470120.90999999968</v>
      </c>
      <c r="J247" s="115" t="s">
        <v>105</v>
      </c>
      <c r="K247" s="110">
        <v>-1207496.6799999992</v>
      </c>
    </row>
    <row r="248" spans="1:13" hidden="1" x14ac:dyDescent="0.35">
      <c r="I248" s="6" t="s">
        <v>61</v>
      </c>
      <c r="J248" s="6"/>
    </row>
    <row r="249" spans="1:13" hidden="1" x14ac:dyDescent="0.35">
      <c r="A249" s="26">
        <v>10</v>
      </c>
      <c r="B249" s="26"/>
      <c r="C249" s="27" t="s">
        <v>62</v>
      </c>
      <c r="I249" s="6" t="s">
        <v>62</v>
      </c>
      <c r="J249" s="6"/>
      <c r="K249" s="41"/>
    </row>
    <row r="250" spans="1:13" hidden="1" x14ac:dyDescent="0.35">
      <c r="A250" s="26">
        <v>8</v>
      </c>
      <c r="B250" s="26"/>
      <c r="C250" s="27" t="s">
        <v>41</v>
      </c>
      <c r="I250" s="6" t="s">
        <v>41</v>
      </c>
      <c r="J250" s="6"/>
      <c r="K250" s="42"/>
    </row>
    <row r="251" spans="1:13" hidden="1" x14ac:dyDescent="0.35">
      <c r="I251" s="34" t="s">
        <v>63</v>
      </c>
      <c r="K251" s="43">
        <v>-4404032.1199999992</v>
      </c>
    </row>
    <row r="252" spans="1:13" hidden="1" x14ac:dyDescent="0.35"/>
    <row r="253" spans="1:13" ht="18" x14ac:dyDescent="0.35">
      <c r="A253" s="227" t="s">
        <v>0</v>
      </c>
      <c r="B253" s="227"/>
      <c r="C253" s="227"/>
      <c r="D253" s="227"/>
      <c r="E253" s="227"/>
      <c r="F253" s="227"/>
      <c r="G253" s="227"/>
      <c r="H253" s="227"/>
      <c r="I253" s="227"/>
      <c r="J253" s="227"/>
      <c r="K253" s="227"/>
      <c r="L253" s="227"/>
      <c r="M253" s="227"/>
    </row>
    <row r="254" spans="1:13" ht="21" x14ac:dyDescent="0.35">
      <c r="A254" s="227" t="s">
        <v>1</v>
      </c>
      <c r="B254" s="227"/>
      <c r="C254" s="227"/>
      <c r="D254" s="227"/>
      <c r="E254" s="227"/>
      <c r="F254" s="227"/>
      <c r="G254" s="227"/>
      <c r="H254" s="227"/>
      <c r="I254" s="227"/>
      <c r="J254" s="227"/>
      <c r="K254" s="227"/>
      <c r="L254" s="227"/>
      <c r="M254" s="227"/>
    </row>
    <row r="255" spans="1:13" x14ac:dyDescent="0.35">
      <c r="H255" s="6"/>
      <c r="J255" s="152"/>
    </row>
    <row r="256" spans="1:13" x14ac:dyDescent="0.35">
      <c r="E256" s="8" t="s">
        <v>2</v>
      </c>
      <c r="F256" s="36" t="s">
        <v>119</v>
      </c>
      <c r="G256" s="45" t="s">
        <v>71</v>
      </c>
      <c r="H256" s="6"/>
      <c r="J256" s="101"/>
    </row>
    <row r="257" spans="1:17" x14ac:dyDescent="0.35">
      <c r="C257" s="6"/>
      <c r="E257" s="8" t="s">
        <v>4</v>
      </c>
      <c r="F257" s="9">
        <v>2014</v>
      </c>
      <c r="G257" s="10"/>
    </row>
    <row r="259" spans="1:17" x14ac:dyDescent="0.35">
      <c r="D259" s="233" t="s">
        <v>5</v>
      </c>
      <c r="E259" s="234"/>
      <c r="F259" s="234"/>
      <c r="G259" s="234"/>
      <c r="H259" s="235"/>
      <c r="I259" s="151"/>
      <c r="J259" s="12" t="s">
        <v>6</v>
      </c>
      <c r="K259" s="12"/>
      <c r="L259" s="13"/>
      <c r="M259" s="6"/>
    </row>
    <row r="260" spans="1:17" ht="41.5" x14ac:dyDescent="0.35">
      <c r="A260" s="14" t="s">
        <v>7</v>
      </c>
      <c r="B260" s="14" t="s">
        <v>8</v>
      </c>
      <c r="C260" s="15" t="s">
        <v>9</v>
      </c>
      <c r="D260" s="20" t="s">
        <v>10</v>
      </c>
      <c r="E260" s="20" t="s">
        <v>127</v>
      </c>
      <c r="F260" s="19" t="s">
        <v>11</v>
      </c>
      <c r="G260" s="19" t="s">
        <v>12</v>
      </c>
      <c r="H260" s="20" t="s">
        <v>13</v>
      </c>
      <c r="I260" s="18" t="s">
        <v>10</v>
      </c>
      <c r="J260" s="19" t="s">
        <v>14</v>
      </c>
      <c r="K260" s="19" t="s">
        <v>12</v>
      </c>
      <c r="L260" s="20" t="s">
        <v>13</v>
      </c>
      <c r="M260" s="14" t="s">
        <v>15</v>
      </c>
      <c r="O260" s="145" t="s">
        <v>123</v>
      </c>
      <c r="P260" s="145" t="s">
        <v>124</v>
      </c>
      <c r="Q260" s="145" t="s">
        <v>125</v>
      </c>
    </row>
    <row r="261" spans="1:17" ht="25" x14ac:dyDescent="0.35">
      <c r="A261" s="7">
        <v>12</v>
      </c>
      <c r="B261" s="24">
        <v>1611</v>
      </c>
      <c r="C261" s="21" t="s">
        <v>16</v>
      </c>
      <c r="D261" s="2">
        <v>1124124.4899999995</v>
      </c>
      <c r="E261" s="44">
        <v>-589225.80000000016</v>
      </c>
      <c r="F261" s="44">
        <v>13291.29</v>
      </c>
      <c r="G261" s="44">
        <f>'[2]Continuity schedules'!G279</f>
        <v>-708.56999999913387</v>
      </c>
      <c r="H261" s="38">
        <f>SUM(D261:G261)</f>
        <v>547481.41000000027</v>
      </c>
      <c r="I261" s="2">
        <v>0</v>
      </c>
      <c r="J261" s="44">
        <v>-223366.65</v>
      </c>
      <c r="K261" s="44">
        <v>708.56999999913387</v>
      </c>
      <c r="L261" s="38">
        <f t="shared" ref="L261:L300" si="14">SUM(I261:K261)</f>
        <v>-222658.08000000086</v>
      </c>
      <c r="M261" s="23">
        <f t="shared" ref="M261:M300" si="15">+H261+L261</f>
        <v>324823.32999999938</v>
      </c>
      <c r="O261" s="146">
        <f>SUM(P261:Q261)</f>
        <v>534898.68999999936</v>
      </c>
      <c r="P261" s="146">
        <f>G146</f>
        <v>1124124.4899999995</v>
      </c>
      <c r="Q261" s="146">
        <f>L146</f>
        <v>-589225.80000000016</v>
      </c>
    </row>
    <row r="262" spans="1:17" ht="25" x14ac:dyDescent="0.35">
      <c r="A262" s="7" t="s">
        <v>17</v>
      </c>
      <c r="B262" s="24">
        <v>1612</v>
      </c>
      <c r="C262" s="21" t="s">
        <v>18</v>
      </c>
      <c r="D262" s="2">
        <v>517173.12</v>
      </c>
      <c r="E262" s="44">
        <v>-116815.69999999998</v>
      </c>
      <c r="F262" s="44">
        <v>0</v>
      </c>
      <c r="G262" s="44">
        <f>'[2]Continuity schedules'!G280</f>
        <v>17.459999999962747</v>
      </c>
      <c r="H262" s="38">
        <f t="shared" ref="H262:H300" si="16">SUM(D262:G262)</f>
        <v>400374.88</v>
      </c>
      <c r="I262" s="2">
        <v>0</v>
      </c>
      <c r="J262" s="44">
        <v>-15729.3</v>
      </c>
      <c r="K262" s="44">
        <v>-17.459999999962747</v>
      </c>
      <c r="L262" s="38">
        <f t="shared" si="14"/>
        <v>-15746.759999999962</v>
      </c>
      <c r="M262" s="23">
        <f t="shared" si="15"/>
        <v>384628.12000000005</v>
      </c>
      <c r="O262" s="146">
        <f>SUM(P262:Q262)</f>
        <v>400357.42000000004</v>
      </c>
      <c r="P262" s="146">
        <f t="shared" ref="P262:P300" si="17">G147</f>
        <v>517173.12</v>
      </c>
      <c r="Q262" s="146">
        <f t="shared" ref="Q262:Q300" si="18">L147</f>
        <v>-116815.69999999998</v>
      </c>
    </row>
    <row r="263" spans="1:17" x14ac:dyDescent="0.35">
      <c r="A263" s="7" t="s">
        <v>19</v>
      </c>
      <c r="B263" s="24">
        <v>1805</v>
      </c>
      <c r="C263" s="21" t="s">
        <v>20</v>
      </c>
      <c r="D263" s="2">
        <v>4218142.870000001</v>
      </c>
      <c r="E263" s="44">
        <v>0</v>
      </c>
      <c r="F263" s="44">
        <v>123214.08</v>
      </c>
      <c r="G263" s="44">
        <f>'[2]Continuity schedules'!G281</f>
        <v>0</v>
      </c>
      <c r="H263" s="38">
        <f t="shared" si="16"/>
        <v>4341356.9500000011</v>
      </c>
      <c r="I263" s="2">
        <v>0</v>
      </c>
      <c r="J263" s="44">
        <v>0</v>
      </c>
      <c r="K263" s="44">
        <v>0</v>
      </c>
      <c r="L263" s="38">
        <f t="shared" si="14"/>
        <v>0</v>
      </c>
      <c r="M263" s="23">
        <f t="shared" si="15"/>
        <v>4341356.9500000011</v>
      </c>
      <c r="O263" s="146">
        <f t="shared" ref="O263:O300" si="19">SUM(P263:Q263)</f>
        <v>4218142.870000001</v>
      </c>
      <c r="P263" s="146">
        <f t="shared" si="17"/>
        <v>4218142.870000001</v>
      </c>
      <c r="Q263" s="146">
        <f t="shared" si="18"/>
        <v>0</v>
      </c>
    </row>
    <row r="264" spans="1:17" x14ac:dyDescent="0.35">
      <c r="A264" s="7">
        <v>47</v>
      </c>
      <c r="B264" s="24">
        <v>1808</v>
      </c>
      <c r="C264" s="21" t="s">
        <v>21</v>
      </c>
      <c r="D264" s="2">
        <v>0</v>
      </c>
      <c r="E264" s="44">
        <v>0</v>
      </c>
      <c r="F264" s="44">
        <v>0</v>
      </c>
      <c r="G264" s="44">
        <f>'[2]Continuity schedules'!G282</f>
        <v>0</v>
      </c>
      <c r="H264" s="38">
        <f t="shared" si="16"/>
        <v>0</v>
      </c>
      <c r="I264" s="2">
        <v>0</v>
      </c>
      <c r="J264" s="44">
        <v>0</v>
      </c>
      <c r="K264" s="44">
        <v>0</v>
      </c>
      <c r="L264" s="38">
        <f t="shared" si="14"/>
        <v>0</v>
      </c>
      <c r="M264" s="23">
        <f t="shared" si="15"/>
        <v>0</v>
      </c>
      <c r="O264" s="146">
        <f t="shared" si="19"/>
        <v>0</v>
      </c>
      <c r="P264" s="146">
        <f t="shared" si="17"/>
        <v>0</v>
      </c>
      <c r="Q264" s="146">
        <f t="shared" si="18"/>
        <v>0</v>
      </c>
    </row>
    <row r="265" spans="1:17" x14ac:dyDescent="0.35">
      <c r="A265" s="7">
        <v>13</v>
      </c>
      <c r="B265" s="24">
        <v>1810</v>
      </c>
      <c r="C265" s="21" t="s">
        <v>22</v>
      </c>
      <c r="D265" s="2">
        <v>0</v>
      </c>
      <c r="E265" s="44">
        <v>0</v>
      </c>
      <c r="F265" s="44">
        <v>0</v>
      </c>
      <c r="G265" s="44">
        <f>'[2]Continuity schedules'!G283</f>
        <v>0</v>
      </c>
      <c r="H265" s="38">
        <f t="shared" si="16"/>
        <v>0</v>
      </c>
      <c r="I265" s="2">
        <v>0</v>
      </c>
      <c r="J265" s="44">
        <v>0</v>
      </c>
      <c r="K265" s="44">
        <v>0</v>
      </c>
      <c r="L265" s="38">
        <f t="shared" si="14"/>
        <v>0</v>
      </c>
      <c r="M265" s="23">
        <f t="shared" si="15"/>
        <v>0</v>
      </c>
      <c r="O265" s="146">
        <f t="shared" si="19"/>
        <v>0</v>
      </c>
      <c r="P265" s="146">
        <f t="shared" si="17"/>
        <v>0</v>
      </c>
      <c r="Q265" s="146">
        <f t="shared" si="18"/>
        <v>0</v>
      </c>
    </row>
    <row r="266" spans="1:17" ht="25" x14ac:dyDescent="0.35">
      <c r="A266" s="7">
        <v>47</v>
      </c>
      <c r="B266" s="24">
        <v>1815</v>
      </c>
      <c r="C266" s="21" t="s">
        <v>23</v>
      </c>
      <c r="D266" s="2">
        <v>0</v>
      </c>
      <c r="E266" s="44">
        <v>0</v>
      </c>
      <c r="F266" s="44">
        <v>0</v>
      </c>
      <c r="G266" s="44">
        <f>'[2]Continuity schedules'!G284</f>
        <v>0</v>
      </c>
      <c r="H266" s="38">
        <f t="shared" si="16"/>
        <v>0</v>
      </c>
      <c r="I266" s="2">
        <v>0</v>
      </c>
      <c r="J266" s="44">
        <v>0</v>
      </c>
      <c r="K266" s="44">
        <v>0</v>
      </c>
      <c r="L266" s="38">
        <f t="shared" si="14"/>
        <v>0</v>
      </c>
      <c r="M266" s="23">
        <f t="shared" si="15"/>
        <v>0</v>
      </c>
      <c r="O266" s="146">
        <f>SUM(P266:Q266)</f>
        <v>0</v>
      </c>
      <c r="P266" s="146">
        <f t="shared" si="17"/>
        <v>0</v>
      </c>
      <c r="Q266" s="146">
        <f t="shared" si="18"/>
        <v>0</v>
      </c>
    </row>
    <row r="267" spans="1:17" x14ac:dyDescent="0.35">
      <c r="A267" s="7">
        <v>47</v>
      </c>
      <c r="B267" s="24">
        <v>1820</v>
      </c>
      <c r="C267" s="21" t="s">
        <v>24</v>
      </c>
      <c r="D267" s="2">
        <v>8600016.6600000001</v>
      </c>
      <c r="E267" s="44">
        <v>-4845439.1300000008</v>
      </c>
      <c r="F267" s="44">
        <v>21370.13</v>
      </c>
      <c r="G267" s="44">
        <f>'[2]Continuity schedules'!G285</f>
        <v>-407.01999999815598</v>
      </c>
      <c r="H267" s="38">
        <f t="shared" si="16"/>
        <v>3775540.6400000011</v>
      </c>
      <c r="I267" s="2">
        <v>0</v>
      </c>
      <c r="J267" s="44">
        <v>-158842.23000000001</v>
      </c>
      <c r="K267" s="44">
        <v>407.01999999815598</v>
      </c>
      <c r="L267" s="38">
        <f t="shared" si="14"/>
        <v>-158435.21000000185</v>
      </c>
      <c r="M267" s="23">
        <f t="shared" si="15"/>
        <v>3617105.4299999992</v>
      </c>
      <c r="O267" s="146">
        <f>SUM(P267:Q267)</f>
        <v>3754577.5299999993</v>
      </c>
      <c r="P267" s="146">
        <f t="shared" si="17"/>
        <v>8600016.6600000001</v>
      </c>
      <c r="Q267" s="146">
        <f t="shared" si="18"/>
        <v>-4845439.1300000008</v>
      </c>
    </row>
    <row r="268" spans="1:17" x14ac:dyDescent="0.35">
      <c r="A268" s="7">
        <v>47</v>
      </c>
      <c r="B268" s="24">
        <v>1825</v>
      </c>
      <c r="C268" s="21" t="s">
        <v>25</v>
      </c>
      <c r="D268" s="2">
        <v>0</v>
      </c>
      <c r="E268" s="44">
        <v>0</v>
      </c>
      <c r="F268" s="44">
        <v>0</v>
      </c>
      <c r="G268" s="44">
        <f>'[2]Continuity schedules'!G286</f>
        <v>0</v>
      </c>
      <c r="H268" s="38">
        <f t="shared" si="16"/>
        <v>0</v>
      </c>
      <c r="I268" s="2">
        <v>0</v>
      </c>
      <c r="J268" s="44">
        <v>0</v>
      </c>
      <c r="K268" s="44">
        <v>0</v>
      </c>
      <c r="L268" s="38">
        <f t="shared" si="14"/>
        <v>0</v>
      </c>
      <c r="M268" s="23">
        <f t="shared" si="15"/>
        <v>0</v>
      </c>
      <c r="O268" s="146">
        <f t="shared" si="19"/>
        <v>0</v>
      </c>
      <c r="P268" s="146">
        <f t="shared" si="17"/>
        <v>0</v>
      </c>
      <c r="Q268" s="146">
        <f t="shared" si="18"/>
        <v>0</v>
      </c>
    </row>
    <row r="269" spans="1:17" x14ac:dyDescent="0.35">
      <c r="A269" s="7">
        <v>47</v>
      </c>
      <c r="B269" s="24">
        <v>1830</v>
      </c>
      <c r="C269" s="21" t="s">
        <v>26</v>
      </c>
      <c r="D269" s="2">
        <v>19065605.669999998</v>
      </c>
      <c r="E269" s="44">
        <v>-7229135.5599999987</v>
      </c>
      <c r="F269" s="44">
        <v>619915.82999999996</v>
      </c>
      <c r="G269" s="44">
        <f>'[2]Continuity schedules'!G287</f>
        <v>3851.8000000044703</v>
      </c>
      <c r="H269" s="38">
        <f t="shared" si="16"/>
        <v>12460237.740000004</v>
      </c>
      <c r="I269" s="2">
        <v>0</v>
      </c>
      <c r="J269" s="44">
        <v>-291657.3</v>
      </c>
      <c r="K269" s="44">
        <v>-3851.8000000044703</v>
      </c>
      <c r="L269" s="38">
        <f t="shared" si="14"/>
        <v>-295509.10000000446</v>
      </c>
      <c r="M269" s="23">
        <f t="shared" si="15"/>
        <v>12164728.639999999</v>
      </c>
      <c r="O269" s="146">
        <f>SUM(P269:Q269)</f>
        <v>11836470.109999999</v>
      </c>
      <c r="P269" s="146">
        <f t="shared" si="17"/>
        <v>19065605.669999998</v>
      </c>
      <c r="Q269" s="146">
        <f t="shared" si="18"/>
        <v>-7229135.5599999987</v>
      </c>
    </row>
    <row r="270" spans="1:17" x14ac:dyDescent="0.35">
      <c r="A270" s="7">
        <v>47</v>
      </c>
      <c r="B270" s="24">
        <v>1835</v>
      </c>
      <c r="C270" s="21" t="s">
        <v>27</v>
      </c>
      <c r="D270" s="2">
        <v>19514800.839999996</v>
      </c>
      <c r="E270" s="44">
        <v>-8515636.6899999995</v>
      </c>
      <c r="F270" s="44">
        <v>1078406.48</v>
      </c>
      <c r="G270" s="44">
        <f>'[2]Continuity schedules'!G288</f>
        <v>4761.9700000025332</v>
      </c>
      <c r="H270" s="38">
        <f t="shared" si="16"/>
        <v>12082332.6</v>
      </c>
      <c r="I270" s="2">
        <v>0</v>
      </c>
      <c r="J270" s="44">
        <v>-272220.40999999997</v>
      </c>
      <c r="K270" s="44">
        <v>-4761.9700000025332</v>
      </c>
      <c r="L270" s="38">
        <f t="shared" si="14"/>
        <v>-276982.38000000251</v>
      </c>
      <c r="M270" s="23">
        <f t="shared" si="15"/>
        <v>11805350.219999997</v>
      </c>
      <c r="O270" s="146">
        <f t="shared" si="19"/>
        <v>10999164.149999997</v>
      </c>
      <c r="P270" s="146">
        <f t="shared" si="17"/>
        <v>19514800.839999996</v>
      </c>
      <c r="Q270" s="146">
        <f t="shared" si="18"/>
        <v>-8515636.6899999995</v>
      </c>
    </row>
    <row r="271" spans="1:17" x14ac:dyDescent="0.35">
      <c r="A271" s="7">
        <v>47</v>
      </c>
      <c r="B271" s="24">
        <v>1840</v>
      </c>
      <c r="C271" s="21" t="s">
        <v>28</v>
      </c>
      <c r="D271" s="2">
        <v>9577104.3100000024</v>
      </c>
      <c r="E271" s="44">
        <v>-4193305.2800000003</v>
      </c>
      <c r="F271" s="44">
        <v>364921.09</v>
      </c>
      <c r="G271" s="44">
        <f>'[2]Continuity schedules'!G289</f>
        <v>-7615.2700000014156</v>
      </c>
      <c r="H271" s="38">
        <f t="shared" si="16"/>
        <v>5741104.8500000006</v>
      </c>
      <c r="I271" s="2">
        <v>0</v>
      </c>
      <c r="J271" s="44">
        <v>-181070.18</v>
      </c>
      <c r="K271" s="44">
        <v>7615.2700000014156</v>
      </c>
      <c r="L271" s="38">
        <f t="shared" si="14"/>
        <v>-173454.90999999858</v>
      </c>
      <c r="M271" s="23">
        <f t="shared" si="15"/>
        <v>5567649.9400000023</v>
      </c>
      <c r="O271" s="146">
        <f t="shared" si="19"/>
        <v>5383799.0300000021</v>
      </c>
      <c r="P271" s="146">
        <f t="shared" si="17"/>
        <v>9577104.3100000024</v>
      </c>
      <c r="Q271" s="146">
        <f t="shared" si="18"/>
        <v>-4193305.2800000003</v>
      </c>
    </row>
    <row r="272" spans="1:17" x14ac:dyDescent="0.35">
      <c r="A272" s="7">
        <v>47</v>
      </c>
      <c r="B272" s="24">
        <v>1845</v>
      </c>
      <c r="C272" s="21" t="s">
        <v>29</v>
      </c>
      <c r="D272" s="2">
        <v>26655128.880000003</v>
      </c>
      <c r="E272" s="44">
        <v>-13800341.280000001</v>
      </c>
      <c r="F272" s="44">
        <v>518224.78</v>
      </c>
      <c r="G272" s="44">
        <f>'[2]Continuity schedules'!G290</f>
        <v>-21190.059999998659</v>
      </c>
      <c r="H272" s="38">
        <f t="shared" si="16"/>
        <v>13351822.320000002</v>
      </c>
      <c r="I272" s="2">
        <v>0</v>
      </c>
      <c r="J272" s="44">
        <v>-438096.77</v>
      </c>
      <c r="K272" s="44">
        <v>21190.059999998659</v>
      </c>
      <c r="L272" s="38">
        <f t="shared" si="14"/>
        <v>-416906.71000000136</v>
      </c>
      <c r="M272" s="23">
        <f t="shared" si="15"/>
        <v>12934915.610000001</v>
      </c>
      <c r="O272" s="146">
        <f t="shared" si="19"/>
        <v>12854787.600000001</v>
      </c>
      <c r="P272" s="146">
        <f t="shared" si="17"/>
        <v>26655128.880000003</v>
      </c>
      <c r="Q272" s="146">
        <f t="shared" si="18"/>
        <v>-13800341.280000001</v>
      </c>
    </row>
    <row r="273" spans="1:17" x14ac:dyDescent="0.35">
      <c r="A273" s="7">
        <v>47</v>
      </c>
      <c r="B273" s="24">
        <v>1850</v>
      </c>
      <c r="C273" s="21" t="s">
        <v>30</v>
      </c>
      <c r="D273" s="2">
        <v>19048715.200000003</v>
      </c>
      <c r="E273" s="44">
        <v>-8767422.7300000004</v>
      </c>
      <c r="F273" s="44">
        <v>544441.27</v>
      </c>
      <c r="G273" s="44">
        <f>'[2]Continuity schedules'!G291</f>
        <v>2143.5699999984354</v>
      </c>
      <c r="H273" s="38">
        <f t="shared" si="16"/>
        <v>10827877.310000001</v>
      </c>
      <c r="I273" s="2">
        <v>0</v>
      </c>
      <c r="J273" s="44">
        <v>-406215.56</v>
      </c>
      <c r="K273" s="44">
        <v>-2143.5699999984354</v>
      </c>
      <c r="L273" s="38">
        <f t="shared" si="14"/>
        <v>-408359.12999999843</v>
      </c>
      <c r="M273" s="23">
        <f t="shared" si="15"/>
        <v>10419518.180000002</v>
      </c>
      <c r="O273" s="146">
        <f t="shared" si="19"/>
        <v>10281292.470000003</v>
      </c>
      <c r="P273" s="146">
        <f t="shared" si="17"/>
        <v>19048715.200000003</v>
      </c>
      <c r="Q273" s="146">
        <f t="shared" si="18"/>
        <v>-8767422.7300000004</v>
      </c>
    </row>
    <row r="274" spans="1:17" x14ac:dyDescent="0.35">
      <c r="A274" s="7">
        <v>47</v>
      </c>
      <c r="B274" s="24">
        <v>1855</v>
      </c>
      <c r="C274" s="21" t="s">
        <v>31</v>
      </c>
      <c r="D274" s="2">
        <v>10383043.969999999</v>
      </c>
      <c r="E274" s="44">
        <v>-2164393.5100000002</v>
      </c>
      <c r="F274" s="44">
        <v>329116.82</v>
      </c>
      <c r="G274" s="44">
        <f>'[2]Continuity schedules'!G292</f>
        <v>-400.41000000201166</v>
      </c>
      <c r="H274" s="38">
        <f t="shared" si="16"/>
        <v>8547366.8699999973</v>
      </c>
      <c r="I274" s="2">
        <v>0</v>
      </c>
      <c r="J274" s="44">
        <v>-186262.1</v>
      </c>
      <c r="K274" s="44">
        <v>400.41000000201166</v>
      </c>
      <c r="L274" s="38">
        <f t="shared" si="14"/>
        <v>-185861.68999999799</v>
      </c>
      <c r="M274" s="23">
        <f t="shared" si="15"/>
        <v>8361505.1799999997</v>
      </c>
      <c r="O274" s="146">
        <f t="shared" si="19"/>
        <v>8218650.459999999</v>
      </c>
      <c r="P274" s="146">
        <f t="shared" si="17"/>
        <v>10383043.969999999</v>
      </c>
      <c r="Q274" s="146">
        <f t="shared" si="18"/>
        <v>-2164393.5100000002</v>
      </c>
    </row>
    <row r="275" spans="1:17" x14ac:dyDescent="0.35">
      <c r="A275" s="7">
        <v>47</v>
      </c>
      <c r="B275" s="24">
        <v>1860</v>
      </c>
      <c r="C275" s="21" t="s">
        <v>32</v>
      </c>
      <c r="D275" s="2">
        <v>3843833.6500000004</v>
      </c>
      <c r="E275" s="44">
        <v>-1962499.6799999997</v>
      </c>
      <c r="F275" s="44">
        <v>41148.839999999997</v>
      </c>
      <c r="G275" s="44">
        <f>'[2]Continuity schedules'!G293</f>
        <v>4949.7061399314553</v>
      </c>
      <c r="H275" s="38">
        <f t="shared" si="16"/>
        <v>1927432.5161399322</v>
      </c>
      <c r="I275" s="2">
        <v>0</v>
      </c>
      <c r="J275" s="44">
        <v>-128748.61</v>
      </c>
      <c r="K275" s="44">
        <v>-4949.7061399314553</v>
      </c>
      <c r="L275" s="38">
        <f t="shared" si="14"/>
        <v>-133698.31613993144</v>
      </c>
      <c r="M275" s="23">
        <f t="shared" si="15"/>
        <v>1793734.2000000007</v>
      </c>
      <c r="O275" s="146">
        <f t="shared" si="19"/>
        <v>1881333.9700000007</v>
      </c>
      <c r="P275" s="146">
        <f t="shared" si="17"/>
        <v>3843833.6500000004</v>
      </c>
      <c r="Q275" s="146">
        <f t="shared" si="18"/>
        <v>-1962499.6799999997</v>
      </c>
    </row>
    <row r="276" spans="1:17" x14ac:dyDescent="0.35">
      <c r="A276" s="7">
        <v>47</v>
      </c>
      <c r="B276" s="24">
        <v>1860</v>
      </c>
      <c r="C276" s="21" t="s">
        <v>33</v>
      </c>
      <c r="D276" s="2">
        <v>7255927.370000001</v>
      </c>
      <c r="E276" s="44">
        <v>-2383547.1</v>
      </c>
      <c r="F276" s="44">
        <v>530182.1</v>
      </c>
      <c r="G276" s="44">
        <f>'[2]Continuity schedules'!G294</f>
        <v>-48253.126139931883</v>
      </c>
      <c r="H276" s="38">
        <f t="shared" si="16"/>
        <v>5354309.2438600687</v>
      </c>
      <c r="I276" s="2">
        <v>0</v>
      </c>
      <c r="J276" s="44">
        <v>-503863.31</v>
      </c>
      <c r="K276" s="44">
        <v>0</v>
      </c>
      <c r="L276" s="38">
        <f t="shared" si="14"/>
        <v>-503863.31</v>
      </c>
      <c r="M276" s="23">
        <f t="shared" si="15"/>
        <v>4850445.9338600691</v>
      </c>
      <c r="O276" s="146">
        <f t="shared" si="19"/>
        <v>4872380.2700000014</v>
      </c>
      <c r="P276" s="146">
        <f t="shared" si="17"/>
        <v>7255927.370000001</v>
      </c>
      <c r="Q276" s="146">
        <f t="shared" si="18"/>
        <v>-2383547.1</v>
      </c>
    </row>
    <row r="277" spans="1:17" x14ac:dyDescent="0.35">
      <c r="A277" s="7" t="s">
        <v>19</v>
      </c>
      <c r="B277" s="24">
        <v>1905</v>
      </c>
      <c r="C277" s="21" t="s">
        <v>20</v>
      </c>
      <c r="D277" s="2">
        <v>0</v>
      </c>
      <c r="E277" s="44">
        <v>0</v>
      </c>
      <c r="F277" s="44">
        <v>0</v>
      </c>
      <c r="G277" s="44">
        <f>'[2]Continuity schedules'!G295</f>
        <v>0</v>
      </c>
      <c r="H277" s="38">
        <f t="shared" si="16"/>
        <v>0</v>
      </c>
      <c r="I277" s="2">
        <v>0</v>
      </c>
      <c r="J277" s="44">
        <v>0</v>
      </c>
      <c r="K277" s="44">
        <v>0</v>
      </c>
      <c r="L277" s="38">
        <f t="shared" si="14"/>
        <v>0</v>
      </c>
      <c r="M277" s="23">
        <f t="shared" si="15"/>
        <v>0</v>
      </c>
      <c r="O277" s="146">
        <f t="shared" si="19"/>
        <v>0</v>
      </c>
      <c r="P277" s="146">
        <f t="shared" si="17"/>
        <v>0</v>
      </c>
      <c r="Q277" s="146">
        <f t="shared" si="18"/>
        <v>0</v>
      </c>
    </row>
    <row r="278" spans="1:17" x14ac:dyDescent="0.35">
      <c r="A278" s="7">
        <v>47</v>
      </c>
      <c r="B278" s="24">
        <v>1908</v>
      </c>
      <c r="C278" s="21" t="s">
        <v>34</v>
      </c>
      <c r="D278" s="2">
        <v>291529.57000000007</v>
      </c>
      <c r="E278" s="44">
        <v>-87653.969999999987</v>
      </c>
      <c r="F278" s="44">
        <v>5617.95</v>
      </c>
      <c r="G278" s="44">
        <f>'[2]Continuity schedules'!G296</f>
        <v>34.939999999885913</v>
      </c>
      <c r="H278" s="38">
        <f t="shared" si="16"/>
        <v>209528.49</v>
      </c>
      <c r="I278" s="2">
        <v>0</v>
      </c>
      <c r="J278" s="44">
        <v>-8900.99</v>
      </c>
      <c r="K278" s="44">
        <v>-34.939999999885913</v>
      </c>
      <c r="L278" s="38">
        <f t="shared" si="14"/>
        <v>-8935.9299999998857</v>
      </c>
      <c r="M278" s="23">
        <f t="shared" si="15"/>
        <v>200592.56000000011</v>
      </c>
      <c r="O278" s="146">
        <f t="shared" si="19"/>
        <v>203875.60000000009</v>
      </c>
      <c r="P278" s="146">
        <f t="shared" si="17"/>
        <v>291529.57000000007</v>
      </c>
      <c r="Q278" s="146">
        <f t="shared" si="18"/>
        <v>-87653.969999999987</v>
      </c>
    </row>
    <row r="279" spans="1:17" x14ac:dyDescent="0.35">
      <c r="A279" s="7">
        <v>13</v>
      </c>
      <c r="B279" s="24">
        <v>1910</v>
      </c>
      <c r="C279" s="21" t="s">
        <v>22</v>
      </c>
      <c r="D279" s="2">
        <v>1095041.1100000001</v>
      </c>
      <c r="E279" s="44">
        <v>-656173.07000000007</v>
      </c>
      <c r="F279" s="44">
        <v>121063.76</v>
      </c>
      <c r="G279" s="44">
        <f>'[2]Continuity schedules'!G297</f>
        <v>101.16000000014901</v>
      </c>
      <c r="H279" s="38">
        <f t="shared" si="16"/>
        <v>560032.9600000002</v>
      </c>
      <c r="I279" s="2">
        <v>0</v>
      </c>
      <c r="J279" s="44">
        <v>-180192.59</v>
      </c>
      <c r="K279" s="44">
        <v>-101.16000000014901</v>
      </c>
      <c r="L279" s="38">
        <f t="shared" si="14"/>
        <v>-180293.75000000015</v>
      </c>
      <c r="M279" s="23">
        <f t="shared" si="15"/>
        <v>379739.21000000008</v>
      </c>
      <c r="O279" s="146">
        <f t="shared" si="19"/>
        <v>438868.04000000004</v>
      </c>
      <c r="P279" s="146">
        <f t="shared" si="17"/>
        <v>1095041.1100000001</v>
      </c>
      <c r="Q279" s="146">
        <f t="shared" si="18"/>
        <v>-656173.07000000007</v>
      </c>
    </row>
    <row r="280" spans="1:17" ht="25" x14ac:dyDescent="0.35">
      <c r="A280" s="7">
        <v>8</v>
      </c>
      <c r="B280" s="24">
        <v>1915</v>
      </c>
      <c r="C280" s="21" t="s">
        <v>35</v>
      </c>
      <c r="D280" s="2">
        <v>344034.71000000008</v>
      </c>
      <c r="E280" s="44">
        <v>-202325.53</v>
      </c>
      <c r="F280" s="44">
        <v>0</v>
      </c>
      <c r="G280" s="44">
        <f>'[2]Continuity schedules'!G298</f>
        <v>-0.11000000010244548</v>
      </c>
      <c r="H280" s="38">
        <f t="shared" si="16"/>
        <v>141709.06999999998</v>
      </c>
      <c r="I280" s="2">
        <v>0</v>
      </c>
      <c r="J280" s="44">
        <v>-27043.93</v>
      </c>
      <c r="K280" s="44">
        <v>0.11000000010244548</v>
      </c>
      <c r="L280" s="38">
        <f t="shared" si="14"/>
        <v>-27043.819999999898</v>
      </c>
      <c r="M280" s="23">
        <f t="shared" si="15"/>
        <v>114665.25000000009</v>
      </c>
      <c r="O280" s="146">
        <f t="shared" si="19"/>
        <v>141709.18000000008</v>
      </c>
      <c r="P280" s="146">
        <f t="shared" si="17"/>
        <v>344034.71000000008</v>
      </c>
      <c r="Q280" s="146">
        <f t="shared" si="18"/>
        <v>-202325.53</v>
      </c>
    </row>
    <row r="281" spans="1:17" ht="25" x14ac:dyDescent="0.35">
      <c r="A281" s="7">
        <v>8</v>
      </c>
      <c r="B281" s="24">
        <v>1915</v>
      </c>
      <c r="C281" s="21" t="s">
        <v>36</v>
      </c>
      <c r="D281" s="2">
        <v>0</v>
      </c>
      <c r="E281" s="44">
        <v>0</v>
      </c>
      <c r="F281" s="44">
        <v>0</v>
      </c>
      <c r="G281" s="44">
        <f>'[2]Continuity schedules'!G299</f>
        <v>-1818.8600000001024</v>
      </c>
      <c r="H281" s="38">
        <f t="shared" si="16"/>
        <v>-1818.8600000001024</v>
      </c>
      <c r="I281" s="2">
        <v>0</v>
      </c>
      <c r="J281" s="44">
        <v>0</v>
      </c>
      <c r="K281" s="44">
        <v>1818.8600000001024</v>
      </c>
      <c r="L281" s="38">
        <f t="shared" si="14"/>
        <v>1818.8600000001024</v>
      </c>
      <c r="M281" s="23">
        <f t="shared" si="15"/>
        <v>0</v>
      </c>
      <c r="O281" s="146">
        <f t="shared" si="19"/>
        <v>0</v>
      </c>
      <c r="P281" s="146">
        <f t="shared" si="17"/>
        <v>0</v>
      </c>
      <c r="Q281" s="146">
        <f t="shared" si="18"/>
        <v>0</v>
      </c>
    </row>
    <row r="282" spans="1:17" x14ac:dyDescent="0.35">
      <c r="A282" s="7">
        <v>10</v>
      </c>
      <c r="B282" s="24">
        <v>1920</v>
      </c>
      <c r="C282" s="21" t="s">
        <v>37</v>
      </c>
      <c r="D282" s="2">
        <v>474228.76999999996</v>
      </c>
      <c r="E282" s="44">
        <v>-248425.06000000003</v>
      </c>
      <c r="F282" s="44">
        <v>95429.4</v>
      </c>
      <c r="G282" s="44">
        <f>'[2]Continuity schedules'!G300</f>
        <v>-10441.339999999967</v>
      </c>
      <c r="H282" s="38">
        <f t="shared" si="16"/>
        <v>310791.76999999996</v>
      </c>
      <c r="I282" s="2">
        <v>0</v>
      </c>
      <c r="J282" s="44">
        <v>-80420.53</v>
      </c>
      <c r="K282" s="44">
        <v>10441.339999999967</v>
      </c>
      <c r="L282" s="38">
        <f t="shared" si="14"/>
        <v>-69979.190000000031</v>
      </c>
      <c r="M282" s="23">
        <f t="shared" si="15"/>
        <v>240812.57999999993</v>
      </c>
      <c r="O282" s="146">
        <f t="shared" si="19"/>
        <v>225803.70999999993</v>
      </c>
      <c r="P282" s="146">
        <f t="shared" si="17"/>
        <v>474228.76999999996</v>
      </c>
      <c r="Q282" s="146">
        <f t="shared" si="18"/>
        <v>-248425.06000000003</v>
      </c>
    </row>
    <row r="283" spans="1:17" ht="25" x14ac:dyDescent="0.35">
      <c r="A283" s="7">
        <v>45</v>
      </c>
      <c r="B283" s="24">
        <v>1920</v>
      </c>
      <c r="C283" s="21" t="s">
        <v>38</v>
      </c>
      <c r="D283" s="2">
        <v>0</v>
      </c>
      <c r="E283" s="44">
        <v>0</v>
      </c>
      <c r="F283" s="44">
        <v>0</v>
      </c>
      <c r="G283" s="44">
        <f>'[2]Continuity schedules'!G301</f>
        <v>0</v>
      </c>
      <c r="H283" s="38">
        <f t="shared" si="16"/>
        <v>0</v>
      </c>
      <c r="I283" s="2">
        <v>0</v>
      </c>
      <c r="J283" s="44">
        <v>0</v>
      </c>
      <c r="K283" s="44">
        <v>0</v>
      </c>
      <c r="L283" s="38">
        <f t="shared" si="14"/>
        <v>0</v>
      </c>
      <c r="M283" s="23">
        <f t="shared" si="15"/>
        <v>0</v>
      </c>
      <c r="O283" s="146">
        <f t="shared" si="19"/>
        <v>0</v>
      </c>
      <c r="P283" s="146">
        <f t="shared" si="17"/>
        <v>0</v>
      </c>
      <c r="Q283" s="146">
        <f t="shared" si="18"/>
        <v>0</v>
      </c>
    </row>
    <row r="284" spans="1:17" ht="25" x14ac:dyDescent="0.35">
      <c r="A284" s="7">
        <v>45.1</v>
      </c>
      <c r="B284" s="24">
        <v>1920</v>
      </c>
      <c r="C284" s="21" t="s">
        <v>39</v>
      </c>
      <c r="D284" s="2">
        <v>0</v>
      </c>
      <c r="E284" s="44">
        <v>0</v>
      </c>
      <c r="F284" s="44">
        <v>0</v>
      </c>
      <c r="G284" s="44">
        <f>'[2]Continuity schedules'!G302</f>
        <v>0</v>
      </c>
      <c r="H284" s="38">
        <f t="shared" si="16"/>
        <v>0</v>
      </c>
      <c r="I284" s="2">
        <v>0</v>
      </c>
      <c r="J284" s="44">
        <v>0</v>
      </c>
      <c r="K284" s="44">
        <v>0</v>
      </c>
      <c r="L284" s="38">
        <f t="shared" si="14"/>
        <v>0</v>
      </c>
      <c r="M284" s="23">
        <f t="shared" si="15"/>
        <v>0</v>
      </c>
      <c r="O284" s="146">
        <f t="shared" si="19"/>
        <v>0</v>
      </c>
      <c r="P284" s="146">
        <f t="shared" si="17"/>
        <v>0</v>
      </c>
      <c r="Q284" s="146">
        <f t="shared" si="18"/>
        <v>0</v>
      </c>
    </row>
    <row r="285" spans="1:17" x14ac:dyDescent="0.35">
      <c r="A285" s="7">
        <v>10</v>
      </c>
      <c r="B285" s="24">
        <v>1930</v>
      </c>
      <c r="C285" s="21" t="s">
        <v>40</v>
      </c>
      <c r="D285" s="2">
        <v>2946003.8000000007</v>
      </c>
      <c r="E285" s="44">
        <v>-1918958.38</v>
      </c>
      <c r="F285" s="44">
        <v>143322.26</v>
      </c>
      <c r="G285" s="44">
        <f>'[2]Continuity schedules'!G303</f>
        <v>31186.059999999125</v>
      </c>
      <c r="H285" s="38">
        <f t="shared" si="16"/>
        <v>1201553.74</v>
      </c>
      <c r="I285" s="2">
        <v>0</v>
      </c>
      <c r="J285" s="44">
        <v>-233074.03</v>
      </c>
      <c r="K285" s="44">
        <v>-31186.059999999125</v>
      </c>
      <c r="L285" s="38">
        <f t="shared" si="14"/>
        <v>-264260.08999999915</v>
      </c>
      <c r="M285" s="23">
        <f t="shared" si="15"/>
        <v>937293.65000000084</v>
      </c>
      <c r="O285" s="146">
        <f t="shared" si="19"/>
        <v>1027045.4200000009</v>
      </c>
      <c r="P285" s="146">
        <f t="shared" si="17"/>
        <v>2946003.8000000007</v>
      </c>
      <c r="Q285" s="146">
        <f t="shared" si="18"/>
        <v>-1918958.38</v>
      </c>
    </row>
    <row r="286" spans="1:17" x14ac:dyDescent="0.35">
      <c r="A286" s="7">
        <v>8</v>
      </c>
      <c r="B286" s="24">
        <v>1935</v>
      </c>
      <c r="C286" s="21" t="s">
        <v>41</v>
      </c>
      <c r="D286" s="2">
        <v>95792.880000000019</v>
      </c>
      <c r="E286" s="44">
        <v>-59870.58</v>
      </c>
      <c r="F286" s="44">
        <v>11722.4</v>
      </c>
      <c r="G286" s="44">
        <f>'[2]Continuity schedules'!G304</f>
        <v>486.6499999999869</v>
      </c>
      <c r="H286" s="38">
        <f t="shared" si="16"/>
        <v>48131.350000000006</v>
      </c>
      <c r="I286" s="2">
        <v>0</v>
      </c>
      <c r="J286" s="44">
        <v>-9103.58</v>
      </c>
      <c r="K286" s="44">
        <v>-486.6499999999869</v>
      </c>
      <c r="L286" s="38">
        <f t="shared" si="14"/>
        <v>-9590.2299999999868</v>
      </c>
      <c r="M286" s="23">
        <f t="shared" si="15"/>
        <v>38541.120000000017</v>
      </c>
      <c r="O286" s="146">
        <f t="shared" si="19"/>
        <v>35922.300000000017</v>
      </c>
      <c r="P286" s="146">
        <f t="shared" si="17"/>
        <v>95792.880000000019</v>
      </c>
      <c r="Q286" s="146">
        <f t="shared" si="18"/>
        <v>-59870.58</v>
      </c>
    </row>
    <row r="287" spans="1:17" x14ac:dyDescent="0.35">
      <c r="A287" s="7">
        <v>8</v>
      </c>
      <c r="B287" s="24">
        <v>1940</v>
      </c>
      <c r="C287" s="21" t="s">
        <v>42</v>
      </c>
      <c r="D287" s="2">
        <v>266605.71999999997</v>
      </c>
      <c r="E287" s="44">
        <v>-142590.96000000002</v>
      </c>
      <c r="F287" s="44">
        <v>35024.75</v>
      </c>
      <c r="G287" s="44">
        <f>'[2]Continuity schedules'!G305</f>
        <v>144.71000000007916</v>
      </c>
      <c r="H287" s="38">
        <f t="shared" si="16"/>
        <v>159184.22000000003</v>
      </c>
      <c r="I287" s="2">
        <v>0</v>
      </c>
      <c r="J287" s="44">
        <v>-24182.89</v>
      </c>
      <c r="K287" s="44">
        <v>-144.71000000007916</v>
      </c>
      <c r="L287" s="38">
        <f t="shared" si="14"/>
        <v>-24327.600000000079</v>
      </c>
      <c r="M287" s="23">
        <f t="shared" si="15"/>
        <v>134856.61999999994</v>
      </c>
      <c r="O287" s="146">
        <f t="shared" si="19"/>
        <v>124014.75999999995</v>
      </c>
      <c r="P287" s="146">
        <f t="shared" si="17"/>
        <v>266605.71999999997</v>
      </c>
      <c r="Q287" s="146">
        <f t="shared" si="18"/>
        <v>-142590.96000000002</v>
      </c>
    </row>
    <row r="288" spans="1:17" x14ac:dyDescent="0.35">
      <c r="A288" s="7">
        <v>8</v>
      </c>
      <c r="B288" s="24">
        <v>1945</v>
      </c>
      <c r="C288" s="21" t="s">
        <v>43</v>
      </c>
      <c r="D288" s="2">
        <v>97312.71</v>
      </c>
      <c r="E288" s="44">
        <v>-74952.33</v>
      </c>
      <c r="F288" s="44">
        <v>0</v>
      </c>
      <c r="G288" s="44">
        <f>'[2]Continuity schedules'!G306</f>
        <v>211.73999999998705</v>
      </c>
      <c r="H288" s="38">
        <f t="shared" si="16"/>
        <v>22572.119999999992</v>
      </c>
      <c r="I288" s="2">
        <v>0</v>
      </c>
      <c r="J288" s="44">
        <v>-8602.91</v>
      </c>
      <c r="K288" s="44">
        <v>-211.73999999998705</v>
      </c>
      <c r="L288" s="38">
        <f t="shared" si="14"/>
        <v>-8814.6499999999869</v>
      </c>
      <c r="M288" s="23">
        <f t="shared" si="15"/>
        <v>13757.470000000005</v>
      </c>
      <c r="O288" s="146">
        <f t="shared" si="19"/>
        <v>22360.380000000005</v>
      </c>
      <c r="P288" s="146">
        <f t="shared" si="17"/>
        <v>97312.71</v>
      </c>
      <c r="Q288" s="146">
        <f t="shared" si="18"/>
        <v>-74952.33</v>
      </c>
    </row>
    <row r="289" spans="1:19" x14ac:dyDescent="0.35">
      <c r="A289" s="7">
        <v>8</v>
      </c>
      <c r="B289" s="24">
        <v>1950</v>
      </c>
      <c r="C289" s="21" t="s">
        <v>44</v>
      </c>
      <c r="D289" s="2">
        <v>0</v>
      </c>
      <c r="E289" s="44">
        <v>0</v>
      </c>
      <c r="F289" s="44">
        <v>0</v>
      </c>
      <c r="G289" s="44">
        <f>'[2]Continuity schedules'!G307</f>
        <v>0</v>
      </c>
      <c r="H289" s="38">
        <f t="shared" si="16"/>
        <v>0</v>
      </c>
      <c r="I289" s="2">
        <v>0</v>
      </c>
      <c r="J289" s="44">
        <v>0</v>
      </c>
      <c r="K289" s="44">
        <v>0</v>
      </c>
      <c r="L289" s="38">
        <f t="shared" si="14"/>
        <v>0</v>
      </c>
      <c r="M289" s="23">
        <f t="shared" si="15"/>
        <v>0</v>
      </c>
      <c r="O289" s="146">
        <f t="shared" si="19"/>
        <v>0</v>
      </c>
      <c r="P289" s="146">
        <f t="shared" si="17"/>
        <v>0</v>
      </c>
      <c r="Q289" s="146">
        <f t="shared" si="18"/>
        <v>0</v>
      </c>
    </row>
    <row r="290" spans="1:19" x14ac:dyDescent="0.35">
      <c r="A290" s="7">
        <v>8</v>
      </c>
      <c r="B290" s="24">
        <v>1955</v>
      </c>
      <c r="C290" s="21" t="s">
        <v>45</v>
      </c>
      <c r="D290" s="2">
        <v>0</v>
      </c>
      <c r="E290" s="44">
        <v>0</v>
      </c>
      <c r="F290" s="44">
        <v>0</v>
      </c>
      <c r="G290" s="44">
        <f>'[2]Continuity schedules'!G308</f>
        <v>0</v>
      </c>
      <c r="H290" s="38">
        <f t="shared" si="16"/>
        <v>0</v>
      </c>
      <c r="I290" s="2">
        <v>0</v>
      </c>
      <c r="J290" s="44">
        <v>0</v>
      </c>
      <c r="K290" s="44">
        <v>0</v>
      </c>
      <c r="L290" s="38">
        <f t="shared" si="14"/>
        <v>0</v>
      </c>
      <c r="M290" s="23">
        <f t="shared" si="15"/>
        <v>0</v>
      </c>
      <c r="O290" s="146">
        <f t="shared" si="19"/>
        <v>0</v>
      </c>
      <c r="P290" s="146">
        <f t="shared" si="17"/>
        <v>0</v>
      </c>
      <c r="Q290" s="146">
        <f t="shared" si="18"/>
        <v>0</v>
      </c>
    </row>
    <row r="291" spans="1:19" ht="25" x14ac:dyDescent="0.35">
      <c r="A291" s="7">
        <v>8</v>
      </c>
      <c r="B291" s="24">
        <v>1955</v>
      </c>
      <c r="C291" s="21" t="s">
        <v>46</v>
      </c>
      <c r="D291" s="2">
        <v>0</v>
      </c>
      <c r="E291" s="44">
        <v>0</v>
      </c>
      <c r="F291" s="44">
        <v>0</v>
      </c>
      <c r="G291" s="44">
        <f>'[2]Continuity schedules'!G309</f>
        <v>0</v>
      </c>
      <c r="H291" s="38">
        <f t="shared" si="16"/>
        <v>0</v>
      </c>
      <c r="I291" s="2">
        <v>0</v>
      </c>
      <c r="J291" s="44">
        <v>0</v>
      </c>
      <c r="K291" s="44">
        <v>0</v>
      </c>
      <c r="L291" s="38">
        <f t="shared" si="14"/>
        <v>0</v>
      </c>
      <c r="M291" s="23">
        <f t="shared" si="15"/>
        <v>0</v>
      </c>
      <c r="O291" s="146">
        <f t="shared" si="19"/>
        <v>0</v>
      </c>
      <c r="P291" s="146">
        <f t="shared" si="17"/>
        <v>0</v>
      </c>
      <c r="Q291" s="146">
        <f t="shared" si="18"/>
        <v>0</v>
      </c>
    </row>
    <row r="292" spans="1:19" x14ac:dyDescent="0.35">
      <c r="A292" s="7">
        <v>8</v>
      </c>
      <c r="B292" s="24">
        <v>1960</v>
      </c>
      <c r="C292" s="21" t="s">
        <v>47</v>
      </c>
      <c r="D292" s="2">
        <v>0</v>
      </c>
      <c r="E292" s="44">
        <v>0</v>
      </c>
      <c r="F292" s="44">
        <v>0</v>
      </c>
      <c r="G292" s="44">
        <f>'[2]Continuity schedules'!G310</f>
        <v>0</v>
      </c>
      <c r="H292" s="38">
        <f t="shared" si="16"/>
        <v>0</v>
      </c>
      <c r="I292" s="2">
        <v>0</v>
      </c>
      <c r="J292" s="44">
        <v>0</v>
      </c>
      <c r="K292" s="44">
        <v>0</v>
      </c>
      <c r="L292" s="38">
        <f t="shared" si="14"/>
        <v>0</v>
      </c>
      <c r="M292" s="23">
        <f t="shared" si="15"/>
        <v>0</v>
      </c>
      <c r="O292" s="146">
        <f t="shared" si="19"/>
        <v>0</v>
      </c>
      <c r="P292" s="146">
        <f t="shared" si="17"/>
        <v>0</v>
      </c>
      <c r="Q292" s="146">
        <f t="shared" si="18"/>
        <v>0</v>
      </c>
    </row>
    <row r="293" spans="1:19" ht="25" x14ac:dyDescent="0.35">
      <c r="A293" s="25">
        <v>47</v>
      </c>
      <c r="B293" s="24">
        <v>1970</v>
      </c>
      <c r="C293" s="21" t="s">
        <v>48</v>
      </c>
      <c r="D293" s="2">
        <v>0</v>
      </c>
      <c r="E293" s="44">
        <v>0</v>
      </c>
      <c r="F293" s="44">
        <v>0</v>
      </c>
      <c r="G293" s="44">
        <f>'[2]Continuity schedules'!G311</f>
        <v>0</v>
      </c>
      <c r="H293" s="38">
        <f t="shared" si="16"/>
        <v>0</v>
      </c>
      <c r="I293" s="2">
        <v>0</v>
      </c>
      <c r="J293" s="44">
        <v>0</v>
      </c>
      <c r="K293" s="44">
        <v>0</v>
      </c>
      <c r="L293" s="38">
        <f t="shared" si="14"/>
        <v>0</v>
      </c>
      <c r="M293" s="23">
        <f t="shared" si="15"/>
        <v>0</v>
      </c>
      <c r="O293" s="146">
        <f t="shared" si="19"/>
        <v>0</v>
      </c>
      <c r="P293" s="146">
        <f t="shared" si="17"/>
        <v>0</v>
      </c>
      <c r="Q293" s="146">
        <f t="shared" si="18"/>
        <v>0</v>
      </c>
    </row>
    <row r="294" spans="1:19" ht="25" x14ac:dyDescent="0.35">
      <c r="A294" s="7">
        <v>47</v>
      </c>
      <c r="B294" s="24">
        <v>1975</v>
      </c>
      <c r="C294" s="21" t="s">
        <v>49</v>
      </c>
      <c r="D294" s="2">
        <v>0</v>
      </c>
      <c r="E294" s="44">
        <v>0</v>
      </c>
      <c r="F294" s="44">
        <v>0</v>
      </c>
      <c r="G294" s="44">
        <f>'[2]Continuity schedules'!G312</f>
        <v>0</v>
      </c>
      <c r="H294" s="38">
        <f t="shared" si="16"/>
        <v>0</v>
      </c>
      <c r="I294" s="2">
        <v>0</v>
      </c>
      <c r="J294" s="44">
        <v>0</v>
      </c>
      <c r="K294" s="44">
        <v>0</v>
      </c>
      <c r="L294" s="38">
        <f t="shared" si="14"/>
        <v>0</v>
      </c>
      <c r="M294" s="23">
        <f t="shared" si="15"/>
        <v>0</v>
      </c>
      <c r="O294" s="146">
        <f t="shared" si="19"/>
        <v>0</v>
      </c>
      <c r="P294" s="146">
        <f t="shared" si="17"/>
        <v>0</v>
      </c>
      <c r="Q294" s="146">
        <f t="shared" si="18"/>
        <v>0</v>
      </c>
    </row>
    <row r="295" spans="1:19" x14ac:dyDescent="0.35">
      <c r="A295" s="7">
        <v>47</v>
      </c>
      <c r="B295" s="24">
        <v>1980</v>
      </c>
      <c r="C295" s="21" t="s">
        <v>50</v>
      </c>
      <c r="D295" s="2">
        <v>281728.77999999997</v>
      </c>
      <c r="E295" s="44">
        <v>-201337.73999999996</v>
      </c>
      <c r="F295" s="44">
        <v>0</v>
      </c>
      <c r="G295" s="44">
        <f>'[2]Continuity schedules'!G313</f>
        <v>5644.5499999999884</v>
      </c>
      <c r="H295" s="38">
        <f t="shared" si="16"/>
        <v>86035.59</v>
      </c>
      <c r="I295" s="2">
        <v>0</v>
      </c>
      <c r="J295" s="44">
        <v>-17821.61</v>
      </c>
      <c r="K295" s="44">
        <v>-5644.5499999999884</v>
      </c>
      <c r="L295" s="38">
        <f t="shared" si="14"/>
        <v>-23466.159999999989</v>
      </c>
      <c r="M295" s="23">
        <f t="shared" si="15"/>
        <v>62569.430000000008</v>
      </c>
      <c r="O295" s="146">
        <f t="shared" si="19"/>
        <v>80391.040000000008</v>
      </c>
      <c r="P295" s="146">
        <f t="shared" si="17"/>
        <v>281728.77999999997</v>
      </c>
      <c r="Q295" s="146">
        <f t="shared" si="18"/>
        <v>-201337.73999999996</v>
      </c>
    </row>
    <row r="296" spans="1:19" x14ac:dyDescent="0.35">
      <c r="A296" s="7">
        <v>47</v>
      </c>
      <c r="B296" s="24">
        <v>1985</v>
      </c>
      <c r="C296" s="21" t="s">
        <v>51</v>
      </c>
      <c r="D296" s="2">
        <v>0.15000000000145519</v>
      </c>
      <c r="E296" s="44">
        <v>0</v>
      </c>
      <c r="F296" s="44">
        <v>0</v>
      </c>
      <c r="G296" s="44">
        <f>'[2]Continuity schedules'!G314</f>
        <v>0</v>
      </c>
      <c r="H296" s="38">
        <f t="shared" si="16"/>
        <v>0.15000000000145519</v>
      </c>
      <c r="I296" s="2">
        <v>0</v>
      </c>
      <c r="J296" s="44">
        <v>0</v>
      </c>
      <c r="K296" s="44">
        <v>0</v>
      </c>
      <c r="L296" s="38">
        <f t="shared" si="14"/>
        <v>0</v>
      </c>
      <c r="M296" s="23">
        <f t="shared" si="15"/>
        <v>0.15000000000145519</v>
      </c>
      <c r="O296" s="146">
        <f t="shared" si="19"/>
        <v>0.15000000000145519</v>
      </c>
      <c r="P296" s="146">
        <f t="shared" si="17"/>
        <v>0.15000000000145519</v>
      </c>
      <c r="Q296" s="146">
        <f t="shared" si="18"/>
        <v>0</v>
      </c>
    </row>
    <row r="297" spans="1:19" x14ac:dyDescent="0.35">
      <c r="A297" s="25">
        <v>47</v>
      </c>
      <c r="B297" s="24">
        <v>1990</v>
      </c>
      <c r="C297" s="35" t="s">
        <v>52</v>
      </c>
      <c r="D297" s="2">
        <v>0</v>
      </c>
      <c r="E297" s="44">
        <v>0</v>
      </c>
      <c r="F297" s="44">
        <v>0</v>
      </c>
      <c r="G297" s="44">
        <f>'[2]Continuity schedules'!G315</f>
        <v>0</v>
      </c>
      <c r="H297" s="38">
        <f t="shared" si="16"/>
        <v>0</v>
      </c>
      <c r="I297" s="2">
        <v>0</v>
      </c>
      <c r="J297" s="44">
        <v>0</v>
      </c>
      <c r="K297" s="44">
        <v>0</v>
      </c>
      <c r="L297" s="38">
        <f t="shared" si="14"/>
        <v>0</v>
      </c>
      <c r="M297" s="23">
        <f t="shared" si="15"/>
        <v>0</v>
      </c>
      <c r="O297" s="146">
        <f t="shared" si="19"/>
        <v>0</v>
      </c>
      <c r="P297" s="146">
        <f t="shared" si="17"/>
        <v>0</v>
      </c>
      <c r="Q297" s="146">
        <f t="shared" si="18"/>
        <v>0</v>
      </c>
    </row>
    <row r="298" spans="1:19" x14ac:dyDescent="0.35">
      <c r="A298" s="7">
        <v>47</v>
      </c>
      <c r="B298" s="24">
        <v>1995</v>
      </c>
      <c r="C298" s="21" t="s">
        <v>53</v>
      </c>
      <c r="D298" s="2">
        <v>-28498674.969999999</v>
      </c>
      <c r="E298" s="44">
        <v>6248166.3800000008</v>
      </c>
      <c r="F298" s="44">
        <v>-1821745.73</v>
      </c>
      <c r="G298" s="44">
        <f>'[2]Continuity schedules'!G316</f>
        <v>-9565.4100000038743</v>
      </c>
      <c r="H298" s="38">
        <f t="shared" si="16"/>
        <v>-24081819.73</v>
      </c>
      <c r="I298" s="2">
        <v>0</v>
      </c>
      <c r="J298" s="44">
        <v>519221.68</v>
      </c>
      <c r="K298" s="44">
        <v>9565.4100000038743</v>
      </c>
      <c r="L298" s="38">
        <f t="shared" si="14"/>
        <v>528787.09000000381</v>
      </c>
      <c r="M298" s="23">
        <f t="shared" si="15"/>
        <v>-23553032.639999997</v>
      </c>
      <c r="O298" s="146">
        <f t="shared" si="19"/>
        <v>-22250508.589999996</v>
      </c>
      <c r="P298" s="146">
        <f t="shared" si="17"/>
        <v>-28498674.969999999</v>
      </c>
      <c r="Q298" s="146">
        <f t="shared" si="18"/>
        <v>6248166.3800000008</v>
      </c>
    </row>
    <row r="299" spans="1:19" x14ac:dyDescent="0.35">
      <c r="A299" s="7">
        <v>47</v>
      </c>
      <c r="B299" s="24">
        <v>2440</v>
      </c>
      <c r="C299" s="21" t="s">
        <v>54</v>
      </c>
      <c r="D299" s="2">
        <v>0</v>
      </c>
      <c r="E299" s="44">
        <v>0</v>
      </c>
      <c r="F299" s="44">
        <v>0</v>
      </c>
      <c r="G299" s="44">
        <f>'[2]Continuity schedules'!G317</f>
        <v>0</v>
      </c>
      <c r="H299" s="38">
        <f t="shared" si="16"/>
        <v>0</v>
      </c>
      <c r="I299" s="2">
        <v>0</v>
      </c>
      <c r="J299" s="44">
        <v>0</v>
      </c>
      <c r="K299" s="44">
        <v>0</v>
      </c>
      <c r="L299" s="38">
        <f t="shared" si="14"/>
        <v>0</v>
      </c>
      <c r="M299" s="23">
        <f t="shared" si="15"/>
        <v>0</v>
      </c>
      <c r="O299" s="146">
        <f t="shared" si="19"/>
        <v>0</v>
      </c>
      <c r="P299" s="146">
        <f t="shared" si="17"/>
        <v>0</v>
      </c>
      <c r="Q299" s="146">
        <f t="shared" si="18"/>
        <v>0</v>
      </c>
    </row>
    <row r="300" spans="1:19" x14ac:dyDescent="0.35">
      <c r="A300" s="26"/>
      <c r="B300" s="26"/>
      <c r="C300" s="27"/>
      <c r="D300" s="2">
        <v>0</v>
      </c>
      <c r="E300" s="44">
        <v>0</v>
      </c>
      <c r="F300" s="44">
        <v>0</v>
      </c>
      <c r="G300" s="44">
        <f>'[2]Continuity schedules'!G318</f>
        <v>0</v>
      </c>
      <c r="H300" s="38">
        <f t="shared" si="16"/>
        <v>0</v>
      </c>
      <c r="I300" s="2">
        <v>0</v>
      </c>
      <c r="J300" s="44">
        <v>0</v>
      </c>
      <c r="K300" s="44">
        <v>0</v>
      </c>
      <c r="L300" s="38">
        <f t="shared" si="14"/>
        <v>0</v>
      </c>
      <c r="M300" s="23">
        <f t="shared" si="15"/>
        <v>0</v>
      </c>
      <c r="O300" s="146">
        <f t="shared" si="19"/>
        <v>0</v>
      </c>
      <c r="P300" s="146">
        <f t="shared" si="17"/>
        <v>0</v>
      </c>
      <c r="Q300" s="146">
        <f t="shared" si="18"/>
        <v>0</v>
      </c>
    </row>
    <row r="301" spans="1:19" x14ac:dyDescent="0.35">
      <c r="A301" s="26"/>
      <c r="B301" s="26"/>
      <c r="C301" s="29" t="s">
        <v>55</v>
      </c>
      <c r="D301" s="30">
        <v>107197220.26000002</v>
      </c>
      <c r="E301" s="30">
        <v>-51911883.700000003</v>
      </c>
      <c r="F301" s="30">
        <v>2774667.5000000005</v>
      </c>
      <c r="G301" s="30">
        <f t="shared" ref="D301:M301" si="20">SUM(G261:G300)</f>
        <v>-46865.859999999244</v>
      </c>
      <c r="H301" s="30">
        <f t="shared" si="20"/>
        <v>58013138.199999988</v>
      </c>
      <c r="I301" s="30">
        <v>0</v>
      </c>
      <c r="J301" s="30">
        <v>-2876193.8</v>
      </c>
      <c r="K301" s="30">
        <v>-1387.2661399326353</v>
      </c>
      <c r="L301" s="30">
        <f t="shared" si="20"/>
        <v>-2877581.0661399318</v>
      </c>
      <c r="M301" s="30">
        <f t="shared" si="20"/>
        <v>55135557.133860081</v>
      </c>
      <c r="O301" s="147">
        <f t="shared" ref="O301:Q301" si="21">SUM(O261:O300)</f>
        <v>55285336.56000001</v>
      </c>
      <c r="P301" s="147">
        <f t="shared" si="21"/>
        <v>107197220.26000002</v>
      </c>
      <c r="Q301" s="147">
        <f t="shared" si="21"/>
        <v>-51911883.700000003</v>
      </c>
    </row>
    <row r="302" spans="1:19" ht="37.5" x14ac:dyDescent="0.35">
      <c r="A302" s="26"/>
      <c r="B302" s="26"/>
      <c r="C302" s="31" t="s">
        <v>56</v>
      </c>
      <c r="D302" s="3"/>
      <c r="F302" s="28"/>
      <c r="G302" s="28"/>
      <c r="H302" s="38">
        <f>D302+F302+G302</f>
        <v>0</v>
      </c>
      <c r="I302" s="3"/>
      <c r="J302" s="28"/>
      <c r="K302" s="28"/>
      <c r="L302" s="38">
        <v>0</v>
      </c>
      <c r="M302" s="23">
        <v>0</v>
      </c>
      <c r="S302" s="77"/>
    </row>
    <row r="303" spans="1:19" ht="26" x14ac:dyDescent="0.35">
      <c r="A303" s="26"/>
      <c r="B303" s="26"/>
      <c r="C303" s="32" t="s">
        <v>57</v>
      </c>
      <c r="D303" s="3"/>
      <c r="F303" s="28"/>
      <c r="G303" s="28"/>
      <c r="H303" s="38">
        <f>D303+F303+G303</f>
        <v>0</v>
      </c>
      <c r="I303" s="3"/>
      <c r="J303" s="28"/>
      <c r="K303" s="28"/>
      <c r="L303" s="38">
        <v>0</v>
      </c>
      <c r="M303" s="23">
        <v>0</v>
      </c>
    </row>
    <row r="304" spans="1:19" x14ac:dyDescent="0.35">
      <c r="A304" s="26"/>
      <c r="B304" s="26"/>
      <c r="C304" s="29" t="s">
        <v>58</v>
      </c>
      <c r="D304" s="30">
        <v>107197220.26000002</v>
      </c>
      <c r="E304" s="30">
        <v>-51911883.700000003</v>
      </c>
      <c r="F304" s="30">
        <v>2774667.5000000005</v>
      </c>
      <c r="G304" s="30">
        <f t="shared" ref="D304:M304" si="22">SUM(G301:G303)</f>
        <v>-46865.859999999244</v>
      </c>
      <c r="H304" s="30">
        <f t="shared" si="22"/>
        <v>58013138.199999988</v>
      </c>
      <c r="I304" s="30">
        <v>0</v>
      </c>
      <c r="J304" s="30">
        <v>-2876193.8</v>
      </c>
      <c r="K304" s="30">
        <v>-1387.2661399326353</v>
      </c>
      <c r="L304" s="30">
        <f t="shared" si="22"/>
        <v>-2877581.0661399318</v>
      </c>
      <c r="M304" s="30">
        <f t="shared" si="22"/>
        <v>55135557.133860081</v>
      </c>
    </row>
    <row r="305" spans="1:13" ht="15.5" x14ac:dyDescent="0.35">
      <c r="A305" s="26"/>
      <c r="B305" s="26"/>
      <c r="C305" s="224" t="s">
        <v>59</v>
      </c>
      <c r="D305" s="225"/>
      <c r="E305" s="225"/>
      <c r="F305" s="225"/>
      <c r="G305" s="225"/>
      <c r="H305" s="225"/>
      <c r="I305" s="226"/>
      <c r="J305" s="28"/>
      <c r="K305" s="33"/>
      <c r="L305" s="40"/>
      <c r="M305" s="33"/>
    </row>
    <row r="306" spans="1:13" x14ac:dyDescent="0.35">
      <c r="A306" s="26"/>
      <c r="B306" s="26"/>
      <c r="C306" s="224" t="s">
        <v>60</v>
      </c>
      <c r="D306" s="225"/>
      <c r="E306" s="225"/>
      <c r="F306" s="225"/>
      <c r="G306" s="225"/>
      <c r="H306" s="225"/>
      <c r="I306" s="226"/>
      <c r="J306" s="30">
        <v>-2876193.8</v>
      </c>
      <c r="K306" s="6"/>
      <c r="L306" s="40"/>
      <c r="M306" s="33"/>
    </row>
    <row r="307" spans="1:13" x14ac:dyDescent="0.35">
      <c r="E307" s="106"/>
      <c r="F307" s="77"/>
    </row>
    <row r="308" spans="1:13" ht="18" hidden="1" x14ac:dyDescent="0.35">
      <c r="A308" s="227" t="s">
        <v>0</v>
      </c>
      <c r="B308" s="227"/>
      <c r="C308" s="227"/>
      <c r="D308" s="227"/>
      <c r="E308" s="227"/>
      <c r="F308" s="227"/>
      <c r="G308" s="227"/>
      <c r="H308" s="227"/>
      <c r="I308" s="227"/>
      <c r="J308" s="227"/>
      <c r="K308" s="227"/>
      <c r="L308" s="227"/>
      <c r="M308" s="227"/>
    </row>
    <row r="309" spans="1:13" ht="21" hidden="1" x14ac:dyDescent="0.35">
      <c r="A309" s="227" t="s">
        <v>107</v>
      </c>
      <c r="B309" s="227"/>
      <c r="C309" s="227"/>
      <c r="D309" s="227"/>
      <c r="E309" s="227"/>
      <c r="F309" s="227"/>
      <c r="G309" s="227"/>
      <c r="H309" s="227"/>
      <c r="I309" s="227"/>
      <c r="J309" s="227"/>
      <c r="K309" s="227"/>
      <c r="L309" s="227"/>
      <c r="M309" s="227"/>
    </row>
    <row r="310" spans="1:13" hidden="1" x14ac:dyDescent="0.35">
      <c r="H310" s="6"/>
    </row>
    <row r="311" spans="1:13" hidden="1" x14ac:dyDescent="0.35">
      <c r="E311" s="8" t="s">
        <v>2</v>
      </c>
      <c r="F311" s="36" t="s">
        <v>3</v>
      </c>
      <c r="G311" s="45"/>
      <c r="H311" s="6"/>
    </row>
    <row r="312" spans="1:13" hidden="1" x14ac:dyDescent="0.35">
      <c r="C312" s="6"/>
      <c r="E312" s="8" t="s">
        <v>4</v>
      </c>
      <c r="F312" s="9">
        <v>2015</v>
      </c>
      <c r="G312" s="10"/>
    </row>
    <row r="313" spans="1:13" hidden="1" x14ac:dyDescent="0.35"/>
    <row r="314" spans="1:13" hidden="1" x14ac:dyDescent="0.35">
      <c r="D314" s="228" t="s">
        <v>5</v>
      </c>
      <c r="E314" s="229"/>
      <c r="F314" s="229"/>
      <c r="G314" s="230"/>
      <c r="I314" s="11"/>
      <c r="J314" s="12" t="s">
        <v>6</v>
      </c>
      <c r="K314" s="12"/>
      <c r="L314" s="13"/>
      <c r="M314" s="6"/>
    </row>
    <row r="315" spans="1:13" ht="41.5" hidden="1" x14ac:dyDescent="0.35">
      <c r="A315" s="14" t="s">
        <v>7</v>
      </c>
      <c r="B315" s="14" t="s">
        <v>8</v>
      </c>
      <c r="C315" s="15" t="s">
        <v>9</v>
      </c>
      <c r="D315" s="14" t="s">
        <v>10</v>
      </c>
      <c r="E315" s="16" t="s">
        <v>11</v>
      </c>
      <c r="F315" s="16" t="s">
        <v>12</v>
      </c>
      <c r="G315" s="14" t="s">
        <v>13</v>
      </c>
      <c r="H315" s="17"/>
      <c r="I315" s="18" t="s">
        <v>10</v>
      </c>
      <c r="J315" s="19" t="s">
        <v>14</v>
      </c>
      <c r="K315" s="19" t="s">
        <v>12</v>
      </c>
      <c r="L315" s="20" t="s">
        <v>13</v>
      </c>
      <c r="M315" s="14" t="s">
        <v>15</v>
      </c>
    </row>
    <row r="316" spans="1:13" ht="25" hidden="1" x14ac:dyDescent="0.35">
      <c r="A316" s="7">
        <v>12</v>
      </c>
      <c r="B316" s="24">
        <v>1611</v>
      </c>
      <c r="C316" s="21" t="s">
        <v>16</v>
      </c>
      <c r="D316" s="1" t="e">
        <v>#REF!</v>
      </c>
      <c r="E316" s="44">
        <v>66234.559999999998</v>
      </c>
      <c r="F316" s="44"/>
      <c r="G316" s="38" t="e">
        <f>SUM(D316:F316)</f>
        <v>#REF!</v>
      </c>
      <c r="H316" s="22"/>
      <c r="I316" s="2" t="e">
        <v>#REF!</v>
      </c>
      <c r="J316" s="44">
        <v>-214517.96</v>
      </c>
      <c r="K316" s="44"/>
      <c r="L316" s="38" t="e">
        <f>SUM(I316:K316)</f>
        <v>#REF!</v>
      </c>
      <c r="M316" s="23" t="e">
        <f>+G316+L316</f>
        <v>#REF!</v>
      </c>
    </row>
    <row r="317" spans="1:13" ht="25" hidden="1" x14ac:dyDescent="0.35">
      <c r="A317" s="7" t="s">
        <v>17</v>
      </c>
      <c r="B317" s="24">
        <v>1612</v>
      </c>
      <c r="C317" s="21" t="s">
        <v>18</v>
      </c>
      <c r="D317" s="1" t="e">
        <v>#REF!</v>
      </c>
      <c r="E317" s="44"/>
      <c r="F317" s="44"/>
      <c r="G317" s="38" t="e">
        <f t="shared" ref="G317:G355" si="23">SUM(D317:F317)</f>
        <v>#REF!</v>
      </c>
      <c r="H317" s="22"/>
      <c r="I317" s="2" t="e">
        <v>#REF!</v>
      </c>
      <c r="J317" s="44">
        <v>-15729.3</v>
      </c>
      <c r="K317" s="44"/>
      <c r="L317" s="38" t="e">
        <f t="shared" ref="L317:L355" si="24">SUM(I317:K317)</f>
        <v>#REF!</v>
      </c>
      <c r="M317" s="23" t="e">
        <f t="shared" ref="M317:M355" si="25">+G317+L317</f>
        <v>#REF!</v>
      </c>
    </row>
    <row r="318" spans="1:13" hidden="1" x14ac:dyDescent="0.35">
      <c r="A318" s="7" t="s">
        <v>19</v>
      </c>
      <c r="B318" s="24">
        <v>1805</v>
      </c>
      <c r="C318" s="21" t="s">
        <v>20</v>
      </c>
      <c r="D318" s="1" t="e">
        <v>#REF!</v>
      </c>
      <c r="E318" s="44">
        <v>1667782.46</v>
      </c>
      <c r="F318" s="44">
        <v>-105108.76</v>
      </c>
      <c r="G318" s="38" t="e">
        <f t="shared" si="23"/>
        <v>#REF!</v>
      </c>
      <c r="H318" s="22"/>
      <c r="I318" s="2" t="e">
        <v>#REF!</v>
      </c>
      <c r="J318" s="44"/>
      <c r="K318" s="44"/>
      <c r="L318" s="38" t="e">
        <f t="shared" si="24"/>
        <v>#REF!</v>
      </c>
      <c r="M318" s="23" t="e">
        <f t="shared" si="25"/>
        <v>#REF!</v>
      </c>
    </row>
    <row r="319" spans="1:13" hidden="1" x14ac:dyDescent="0.35">
      <c r="A319" s="7">
        <v>47</v>
      </c>
      <c r="B319" s="24">
        <v>1808</v>
      </c>
      <c r="C319" s="21" t="s">
        <v>21</v>
      </c>
      <c r="D319" s="1" t="e">
        <v>#REF!</v>
      </c>
      <c r="E319" s="44"/>
      <c r="F319" s="44"/>
      <c r="G319" s="38" t="e">
        <f t="shared" si="23"/>
        <v>#REF!</v>
      </c>
      <c r="H319" s="22"/>
      <c r="I319" s="2" t="e">
        <v>#REF!</v>
      </c>
      <c r="J319" s="44"/>
      <c r="K319" s="44"/>
      <c r="L319" s="38" t="e">
        <f t="shared" si="24"/>
        <v>#REF!</v>
      </c>
      <c r="M319" s="23" t="e">
        <f t="shared" si="25"/>
        <v>#REF!</v>
      </c>
    </row>
    <row r="320" spans="1:13" hidden="1" x14ac:dyDescent="0.35">
      <c r="A320" s="7">
        <v>13</v>
      </c>
      <c r="B320" s="24">
        <v>1810</v>
      </c>
      <c r="C320" s="21" t="s">
        <v>22</v>
      </c>
      <c r="D320" s="1" t="e">
        <v>#REF!</v>
      </c>
      <c r="E320" s="44"/>
      <c r="F320" s="44"/>
      <c r="G320" s="38" t="e">
        <f t="shared" si="23"/>
        <v>#REF!</v>
      </c>
      <c r="H320" s="22"/>
      <c r="I320" s="2" t="e">
        <v>#REF!</v>
      </c>
      <c r="J320" s="44"/>
      <c r="K320" s="44"/>
      <c r="L320" s="38" t="e">
        <f t="shared" si="24"/>
        <v>#REF!</v>
      </c>
      <c r="M320" s="23" t="e">
        <f t="shared" si="25"/>
        <v>#REF!</v>
      </c>
    </row>
    <row r="321" spans="1:13" ht="25" hidden="1" x14ac:dyDescent="0.35">
      <c r="A321" s="7">
        <v>47</v>
      </c>
      <c r="B321" s="24">
        <v>1815</v>
      </c>
      <c r="C321" s="21" t="s">
        <v>23</v>
      </c>
      <c r="D321" s="1" t="e">
        <v>#REF!</v>
      </c>
      <c r="E321" s="44"/>
      <c r="F321" s="44"/>
      <c r="G321" s="38" t="e">
        <f t="shared" si="23"/>
        <v>#REF!</v>
      </c>
      <c r="H321" s="22"/>
      <c r="I321" s="2" t="e">
        <v>#REF!</v>
      </c>
      <c r="J321" s="44"/>
      <c r="K321" s="44"/>
      <c r="L321" s="38" t="e">
        <f t="shared" si="24"/>
        <v>#REF!</v>
      </c>
      <c r="M321" s="23" t="e">
        <f t="shared" si="25"/>
        <v>#REF!</v>
      </c>
    </row>
    <row r="322" spans="1:13" hidden="1" x14ac:dyDescent="0.35">
      <c r="A322" s="7">
        <v>47</v>
      </c>
      <c r="B322" s="24">
        <v>1820</v>
      </c>
      <c r="C322" s="21" t="s">
        <v>24</v>
      </c>
      <c r="D322" s="1" t="e">
        <v>#REF!</v>
      </c>
      <c r="E322" s="44">
        <v>8217608.5599999996</v>
      </c>
      <c r="F322" s="44"/>
      <c r="G322" s="38" t="e">
        <f t="shared" si="23"/>
        <v>#REF!</v>
      </c>
      <c r="H322" s="22"/>
      <c r="I322" s="2" t="e">
        <v>#REF!</v>
      </c>
      <c r="J322" s="44">
        <v>-306416.15999999997</v>
      </c>
      <c r="K322" s="44"/>
      <c r="L322" s="38" t="e">
        <f t="shared" si="24"/>
        <v>#REF!</v>
      </c>
      <c r="M322" s="23" t="e">
        <f t="shared" si="25"/>
        <v>#REF!</v>
      </c>
    </row>
    <row r="323" spans="1:13" hidden="1" x14ac:dyDescent="0.35">
      <c r="A323" s="7">
        <v>47</v>
      </c>
      <c r="B323" s="24">
        <v>1825</v>
      </c>
      <c r="C323" s="21" t="s">
        <v>25</v>
      </c>
      <c r="D323" s="1" t="e">
        <v>#REF!</v>
      </c>
      <c r="E323" s="44"/>
      <c r="F323" s="44"/>
      <c r="G323" s="38" t="e">
        <f t="shared" si="23"/>
        <v>#REF!</v>
      </c>
      <c r="H323" s="22"/>
      <c r="I323" s="2" t="e">
        <v>#REF!</v>
      </c>
      <c r="J323" s="44"/>
      <c r="K323" s="44"/>
      <c r="L323" s="38" t="e">
        <f t="shared" si="24"/>
        <v>#REF!</v>
      </c>
      <c r="M323" s="23" t="e">
        <f t="shared" si="25"/>
        <v>#REF!</v>
      </c>
    </row>
    <row r="324" spans="1:13" hidden="1" x14ac:dyDescent="0.35">
      <c r="A324" s="7">
        <v>47</v>
      </c>
      <c r="B324" s="24">
        <v>1830</v>
      </c>
      <c r="C324" s="21" t="s">
        <v>26</v>
      </c>
      <c r="D324" s="1" t="e">
        <v>#REF!</v>
      </c>
      <c r="E324" s="44">
        <v>739249.74</v>
      </c>
      <c r="F324" s="44"/>
      <c r="G324" s="38" t="e">
        <f t="shared" si="23"/>
        <v>#REF!</v>
      </c>
      <c r="H324" s="22"/>
      <c r="I324" s="2" t="e">
        <v>#REF!</v>
      </c>
      <c r="J324" s="44">
        <v>-773388.4</v>
      </c>
      <c r="K324" s="44"/>
      <c r="L324" s="38" t="e">
        <f t="shared" si="24"/>
        <v>#REF!</v>
      </c>
      <c r="M324" s="23" t="e">
        <f t="shared" si="25"/>
        <v>#REF!</v>
      </c>
    </row>
    <row r="325" spans="1:13" hidden="1" x14ac:dyDescent="0.35">
      <c r="A325" s="7">
        <v>47</v>
      </c>
      <c r="B325" s="24">
        <v>1835</v>
      </c>
      <c r="C325" s="21" t="s">
        <v>27</v>
      </c>
      <c r="D325" s="1" t="e">
        <v>#REF!</v>
      </c>
      <c r="E325" s="44">
        <v>756177.32</v>
      </c>
      <c r="F325" s="44"/>
      <c r="G325" s="38" t="e">
        <f t="shared" si="23"/>
        <v>#REF!</v>
      </c>
      <c r="H325" s="22"/>
      <c r="I325" s="2" t="e">
        <v>#REF!</v>
      </c>
      <c r="J325" s="44">
        <v>-735151.19</v>
      </c>
      <c r="K325" s="44"/>
      <c r="L325" s="38" t="e">
        <f t="shared" si="24"/>
        <v>#REF!</v>
      </c>
      <c r="M325" s="23" t="e">
        <f t="shared" si="25"/>
        <v>#REF!</v>
      </c>
    </row>
    <row r="326" spans="1:13" hidden="1" x14ac:dyDescent="0.35">
      <c r="A326" s="7">
        <v>47</v>
      </c>
      <c r="B326" s="24">
        <v>1840</v>
      </c>
      <c r="C326" s="21" t="s">
        <v>28</v>
      </c>
      <c r="D326" s="1" t="e">
        <v>#REF!</v>
      </c>
      <c r="E326" s="44">
        <v>392165.97</v>
      </c>
      <c r="F326" s="44"/>
      <c r="G326" s="38" t="e">
        <f t="shared" si="23"/>
        <v>#REF!</v>
      </c>
      <c r="H326" s="22"/>
      <c r="I326" s="2" t="e">
        <v>#REF!</v>
      </c>
      <c r="J326" s="44">
        <v>-375101.89</v>
      </c>
      <c r="K326" s="44"/>
      <c r="L326" s="38" t="e">
        <f t="shared" si="24"/>
        <v>#REF!</v>
      </c>
      <c r="M326" s="23" t="e">
        <f t="shared" si="25"/>
        <v>#REF!</v>
      </c>
    </row>
    <row r="327" spans="1:13" hidden="1" x14ac:dyDescent="0.35">
      <c r="A327" s="7">
        <v>47</v>
      </c>
      <c r="B327" s="24">
        <v>1845</v>
      </c>
      <c r="C327" s="21" t="s">
        <v>29</v>
      </c>
      <c r="D327" s="1" t="e">
        <v>#REF!</v>
      </c>
      <c r="E327" s="44">
        <v>673927.61</v>
      </c>
      <c r="F327" s="44"/>
      <c r="G327" s="38" t="e">
        <f t="shared" si="23"/>
        <v>#REF!</v>
      </c>
      <c r="H327" s="22"/>
      <c r="I327" s="2" t="e">
        <v>#REF!</v>
      </c>
      <c r="J327" s="44">
        <v>-920079.12</v>
      </c>
      <c r="K327" s="44"/>
      <c r="L327" s="38" t="e">
        <f t="shared" si="24"/>
        <v>#REF!</v>
      </c>
      <c r="M327" s="23" t="e">
        <f t="shared" si="25"/>
        <v>#REF!</v>
      </c>
    </row>
    <row r="328" spans="1:13" hidden="1" x14ac:dyDescent="0.35">
      <c r="A328" s="7">
        <v>47</v>
      </c>
      <c r="B328" s="24">
        <v>1850</v>
      </c>
      <c r="C328" s="21" t="s">
        <v>30</v>
      </c>
      <c r="D328" s="1" t="e">
        <v>#REF!</v>
      </c>
      <c r="E328" s="44">
        <v>1137040.96</v>
      </c>
      <c r="F328" s="44"/>
      <c r="G328" s="38" t="e">
        <f t="shared" si="23"/>
        <v>#REF!</v>
      </c>
      <c r="H328" s="22"/>
      <c r="I328" s="2" t="e">
        <v>#REF!</v>
      </c>
      <c r="J328" s="44">
        <v>-706782.43</v>
      </c>
      <c r="K328" s="44"/>
      <c r="L328" s="38" t="e">
        <f t="shared" si="24"/>
        <v>#REF!</v>
      </c>
      <c r="M328" s="23" t="e">
        <f t="shared" si="25"/>
        <v>#REF!</v>
      </c>
    </row>
    <row r="329" spans="1:13" hidden="1" x14ac:dyDescent="0.35">
      <c r="A329" s="7">
        <v>47</v>
      </c>
      <c r="B329" s="24">
        <v>1855</v>
      </c>
      <c r="C329" s="21" t="s">
        <v>31</v>
      </c>
      <c r="D329" s="1" t="e">
        <v>#REF!</v>
      </c>
      <c r="E329" s="44">
        <v>506242.81</v>
      </c>
      <c r="F329" s="44"/>
      <c r="G329" s="38" t="e">
        <f t="shared" si="23"/>
        <v>#REF!</v>
      </c>
      <c r="H329" s="22"/>
      <c r="I329" s="2" t="e">
        <v>#REF!</v>
      </c>
      <c r="J329" s="44">
        <v>-431399.08</v>
      </c>
      <c r="K329" s="44"/>
      <c r="L329" s="38" t="e">
        <f t="shared" si="24"/>
        <v>#REF!</v>
      </c>
      <c r="M329" s="23" t="e">
        <f t="shared" si="25"/>
        <v>#REF!</v>
      </c>
    </row>
    <row r="330" spans="1:13" hidden="1" x14ac:dyDescent="0.35">
      <c r="A330" s="7">
        <v>47</v>
      </c>
      <c r="B330" s="24">
        <v>1860</v>
      </c>
      <c r="C330" s="21" t="s">
        <v>32</v>
      </c>
      <c r="D330" s="1" t="e">
        <v>#REF!</v>
      </c>
      <c r="E330" s="44">
        <v>79212.25</v>
      </c>
      <c r="F330" s="44"/>
      <c r="G330" s="38" t="e">
        <f t="shared" si="23"/>
        <v>#REF!</v>
      </c>
      <c r="H330" s="22"/>
      <c r="I330" s="2" t="e">
        <v>#REF!</v>
      </c>
      <c r="J330" s="44">
        <v>-126376.48</v>
      </c>
      <c r="K330" s="44"/>
      <c r="L330" s="38" t="e">
        <f t="shared" si="24"/>
        <v>#REF!</v>
      </c>
      <c r="M330" s="23" t="e">
        <f t="shared" si="25"/>
        <v>#REF!</v>
      </c>
    </row>
    <row r="331" spans="1:13" hidden="1" x14ac:dyDescent="0.35">
      <c r="A331" s="7">
        <v>47</v>
      </c>
      <c r="B331" s="24">
        <v>1860</v>
      </c>
      <c r="C331" s="21" t="s">
        <v>33</v>
      </c>
      <c r="D331" s="1" t="e">
        <v>#REF!</v>
      </c>
      <c r="E331" s="44">
        <v>243870.81</v>
      </c>
      <c r="F331" s="44">
        <v>-230247.92</v>
      </c>
      <c r="G331" s="38" t="e">
        <f t="shared" si="23"/>
        <v>#REF!</v>
      </c>
      <c r="H331" s="22"/>
      <c r="I331" s="2" t="e">
        <v>#REF!</v>
      </c>
      <c r="J331" s="44">
        <v>-516731.31</v>
      </c>
      <c r="K331" s="44">
        <v>47633.77</v>
      </c>
      <c r="L331" s="38" t="e">
        <f t="shared" si="24"/>
        <v>#REF!</v>
      </c>
      <c r="M331" s="23" t="e">
        <f t="shared" si="25"/>
        <v>#REF!</v>
      </c>
    </row>
    <row r="332" spans="1:13" hidden="1" x14ac:dyDescent="0.35">
      <c r="A332" s="7" t="s">
        <v>19</v>
      </c>
      <c r="B332" s="24">
        <v>1905</v>
      </c>
      <c r="C332" s="21" t="s">
        <v>20</v>
      </c>
      <c r="D332" s="1" t="e">
        <v>#REF!</v>
      </c>
      <c r="E332" s="44"/>
      <c r="F332" s="44"/>
      <c r="G332" s="38" t="e">
        <f t="shared" si="23"/>
        <v>#REF!</v>
      </c>
      <c r="H332" s="22"/>
      <c r="I332" s="2" t="e">
        <v>#REF!</v>
      </c>
      <c r="J332" s="44"/>
      <c r="K332" s="44"/>
      <c r="L332" s="38" t="e">
        <f t="shared" si="24"/>
        <v>#REF!</v>
      </c>
      <c r="M332" s="23" t="e">
        <f t="shared" si="25"/>
        <v>#REF!</v>
      </c>
    </row>
    <row r="333" spans="1:13" hidden="1" x14ac:dyDescent="0.35">
      <c r="A333" s="7">
        <v>47</v>
      </c>
      <c r="B333" s="24">
        <v>1908</v>
      </c>
      <c r="C333" s="21" t="s">
        <v>34</v>
      </c>
      <c r="D333" s="1" t="e">
        <v>#REF!</v>
      </c>
      <c r="E333" s="44"/>
      <c r="F333" s="44"/>
      <c r="G333" s="38" t="e">
        <f t="shared" si="23"/>
        <v>#REF!</v>
      </c>
      <c r="H333" s="22"/>
      <c r="I333" s="2" t="e">
        <v>#REF!</v>
      </c>
      <c r="J333" s="44">
        <v>-9083.69</v>
      </c>
      <c r="K333" s="44"/>
      <c r="L333" s="38" t="e">
        <f t="shared" si="24"/>
        <v>#REF!</v>
      </c>
      <c r="M333" s="23" t="e">
        <f t="shared" si="25"/>
        <v>#REF!</v>
      </c>
    </row>
    <row r="334" spans="1:13" hidden="1" x14ac:dyDescent="0.35">
      <c r="A334" s="7">
        <v>13</v>
      </c>
      <c r="B334" s="24">
        <v>1910</v>
      </c>
      <c r="C334" s="21" t="s">
        <v>22</v>
      </c>
      <c r="D334" s="1" t="e">
        <v>#REF!</v>
      </c>
      <c r="E334" s="44">
        <v>129820.84</v>
      </c>
      <c r="F334" s="44"/>
      <c r="G334" s="38" t="e">
        <f t="shared" si="23"/>
        <v>#REF!</v>
      </c>
      <c r="H334" s="22"/>
      <c r="I334" s="2" t="e">
        <v>#REF!</v>
      </c>
      <c r="J334" s="44">
        <v>-109642.17</v>
      </c>
      <c r="K334" s="44"/>
      <c r="L334" s="38" t="e">
        <f t="shared" si="24"/>
        <v>#REF!</v>
      </c>
      <c r="M334" s="23" t="e">
        <f t="shared" si="25"/>
        <v>#REF!</v>
      </c>
    </row>
    <row r="335" spans="1:13" ht="25" hidden="1" x14ac:dyDescent="0.35">
      <c r="A335" s="7">
        <v>8</v>
      </c>
      <c r="B335" s="24">
        <v>1915</v>
      </c>
      <c r="C335" s="21" t="s">
        <v>35</v>
      </c>
      <c r="D335" s="1" t="e">
        <v>#REF!</v>
      </c>
      <c r="E335" s="44">
        <v>598</v>
      </c>
      <c r="F335" s="44">
        <v>-341.28</v>
      </c>
      <c r="G335" s="38" t="e">
        <f t="shared" si="23"/>
        <v>#REF!</v>
      </c>
      <c r="H335" s="22"/>
      <c r="I335" s="2" t="e">
        <v>#REF!</v>
      </c>
      <c r="J335" s="44">
        <v>-24770.68</v>
      </c>
      <c r="K335" s="44">
        <v>341.28</v>
      </c>
      <c r="L335" s="38" t="e">
        <f t="shared" si="24"/>
        <v>#REF!</v>
      </c>
      <c r="M335" s="23" t="e">
        <f t="shared" si="25"/>
        <v>#REF!</v>
      </c>
    </row>
    <row r="336" spans="1:13" ht="25" hidden="1" x14ac:dyDescent="0.35">
      <c r="A336" s="7">
        <v>8</v>
      </c>
      <c r="B336" s="24">
        <v>1915</v>
      </c>
      <c r="C336" s="21" t="s">
        <v>36</v>
      </c>
      <c r="D336" s="1" t="e">
        <v>#REF!</v>
      </c>
      <c r="E336" s="44"/>
      <c r="F336" s="44"/>
      <c r="G336" s="38" t="e">
        <f t="shared" si="23"/>
        <v>#REF!</v>
      </c>
      <c r="H336" s="22"/>
      <c r="I336" s="2" t="e">
        <v>#REF!</v>
      </c>
      <c r="J336" s="44"/>
      <c r="K336" s="44"/>
      <c r="L336" s="38" t="e">
        <f t="shared" si="24"/>
        <v>#REF!</v>
      </c>
      <c r="M336" s="23" t="e">
        <f t="shared" si="25"/>
        <v>#REF!</v>
      </c>
    </row>
    <row r="337" spans="1:13" hidden="1" x14ac:dyDescent="0.35">
      <c r="A337" s="7">
        <v>10</v>
      </c>
      <c r="B337" s="24">
        <v>1920</v>
      </c>
      <c r="C337" s="21" t="s">
        <v>37</v>
      </c>
      <c r="D337" s="1" t="e">
        <v>#REF!</v>
      </c>
      <c r="E337" s="44">
        <v>20702.52</v>
      </c>
      <c r="F337" s="44"/>
      <c r="G337" s="38" t="e">
        <f t="shared" si="23"/>
        <v>#REF!</v>
      </c>
      <c r="H337" s="22"/>
      <c r="I337" s="2" t="e">
        <v>#REF!</v>
      </c>
      <c r="J337" s="44">
        <v>-89101.39</v>
      </c>
      <c r="K337" s="44"/>
      <c r="L337" s="38" t="e">
        <f t="shared" si="24"/>
        <v>#REF!</v>
      </c>
      <c r="M337" s="23" t="e">
        <f t="shared" si="25"/>
        <v>#REF!</v>
      </c>
    </row>
    <row r="338" spans="1:13" ht="25" hidden="1" x14ac:dyDescent="0.35">
      <c r="A338" s="7">
        <v>45</v>
      </c>
      <c r="B338" s="24">
        <v>1920</v>
      </c>
      <c r="C338" s="21" t="s">
        <v>38</v>
      </c>
      <c r="D338" s="1" t="e">
        <v>#REF!</v>
      </c>
      <c r="E338" s="44"/>
      <c r="F338" s="44"/>
      <c r="G338" s="38" t="e">
        <f t="shared" si="23"/>
        <v>#REF!</v>
      </c>
      <c r="H338" s="22"/>
      <c r="I338" s="2" t="e">
        <v>#REF!</v>
      </c>
      <c r="J338" s="44"/>
      <c r="K338" s="44"/>
      <c r="L338" s="38" t="e">
        <f t="shared" si="24"/>
        <v>#REF!</v>
      </c>
      <c r="M338" s="23" t="e">
        <f t="shared" si="25"/>
        <v>#REF!</v>
      </c>
    </row>
    <row r="339" spans="1:13" ht="25" hidden="1" x14ac:dyDescent="0.35">
      <c r="A339" s="7">
        <v>45.1</v>
      </c>
      <c r="B339" s="24">
        <v>1920</v>
      </c>
      <c r="C339" s="21" t="s">
        <v>39</v>
      </c>
      <c r="D339" s="1" t="e">
        <v>#REF!</v>
      </c>
      <c r="E339" s="44"/>
      <c r="F339" s="44"/>
      <c r="G339" s="38" t="e">
        <f t="shared" si="23"/>
        <v>#REF!</v>
      </c>
      <c r="H339" s="22"/>
      <c r="I339" s="2" t="e">
        <v>#REF!</v>
      </c>
      <c r="J339" s="44"/>
      <c r="K339" s="44"/>
      <c r="L339" s="38" t="e">
        <f t="shared" si="24"/>
        <v>#REF!</v>
      </c>
      <c r="M339" s="23" t="e">
        <f t="shared" si="25"/>
        <v>#REF!</v>
      </c>
    </row>
    <row r="340" spans="1:13" hidden="1" x14ac:dyDescent="0.35">
      <c r="A340" s="7">
        <v>10</v>
      </c>
      <c r="B340" s="24">
        <v>1930</v>
      </c>
      <c r="C340" s="21" t="s">
        <v>40</v>
      </c>
      <c r="D340" s="1" t="e">
        <v>#REF!</v>
      </c>
      <c r="E340" s="44">
        <v>35830.75</v>
      </c>
      <c r="F340" s="44">
        <v>-32309.68</v>
      </c>
      <c r="G340" s="38" t="e">
        <f t="shared" si="23"/>
        <v>#REF!</v>
      </c>
      <c r="H340" s="22"/>
      <c r="I340" s="2" t="e">
        <v>#REF!</v>
      </c>
      <c r="J340" s="44">
        <v>-257459.99</v>
      </c>
      <c r="K340" s="44"/>
      <c r="L340" s="38" t="e">
        <f t="shared" si="24"/>
        <v>#REF!</v>
      </c>
      <c r="M340" s="23" t="e">
        <f t="shared" si="25"/>
        <v>#REF!</v>
      </c>
    </row>
    <row r="341" spans="1:13" hidden="1" x14ac:dyDescent="0.35">
      <c r="A341" s="7">
        <v>8</v>
      </c>
      <c r="B341" s="24">
        <v>1935</v>
      </c>
      <c r="C341" s="21" t="s">
        <v>41</v>
      </c>
      <c r="D341" s="1" t="e">
        <v>#REF!</v>
      </c>
      <c r="E341" s="44">
        <v>972.52</v>
      </c>
      <c r="F341" s="44"/>
      <c r="G341" s="38" t="e">
        <f t="shared" si="23"/>
        <v>#REF!</v>
      </c>
      <c r="H341" s="22"/>
      <c r="I341" s="2" t="e">
        <v>#REF!</v>
      </c>
      <c r="J341" s="44">
        <v>-5086.54</v>
      </c>
      <c r="K341" s="44"/>
      <c r="L341" s="38" t="e">
        <f t="shared" si="24"/>
        <v>#REF!</v>
      </c>
      <c r="M341" s="23" t="e">
        <f t="shared" si="25"/>
        <v>#REF!</v>
      </c>
    </row>
    <row r="342" spans="1:13" hidden="1" x14ac:dyDescent="0.35">
      <c r="A342" s="7">
        <v>8</v>
      </c>
      <c r="B342" s="24">
        <v>1940</v>
      </c>
      <c r="C342" s="21" t="s">
        <v>42</v>
      </c>
      <c r="D342" s="1" t="e">
        <v>#REF!</v>
      </c>
      <c r="E342" s="44">
        <v>17926.3</v>
      </c>
      <c r="F342" s="44">
        <v>-200.02</v>
      </c>
      <c r="G342" s="38" t="e">
        <f t="shared" si="23"/>
        <v>#REF!</v>
      </c>
      <c r="H342" s="22"/>
      <c r="I342" s="2" t="e">
        <v>#REF!</v>
      </c>
      <c r="J342" s="44">
        <v>-23771.31</v>
      </c>
      <c r="K342" s="44">
        <v>200.02</v>
      </c>
      <c r="L342" s="38" t="e">
        <f t="shared" si="24"/>
        <v>#REF!</v>
      </c>
      <c r="M342" s="23" t="e">
        <f t="shared" si="25"/>
        <v>#REF!</v>
      </c>
    </row>
    <row r="343" spans="1:13" hidden="1" x14ac:dyDescent="0.35">
      <c r="A343" s="7">
        <v>8</v>
      </c>
      <c r="B343" s="24">
        <v>1945</v>
      </c>
      <c r="C343" s="21" t="s">
        <v>43</v>
      </c>
      <c r="D343" s="1" t="e">
        <v>#REF!</v>
      </c>
      <c r="E343" s="44">
        <v>995.95</v>
      </c>
      <c r="F343" s="44"/>
      <c r="G343" s="38" t="e">
        <f t="shared" si="23"/>
        <v>#REF!</v>
      </c>
      <c r="H343" s="22"/>
      <c r="I343" s="2" t="e">
        <v>#REF!</v>
      </c>
      <c r="J343" s="44">
        <v>-6827.64</v>
      </c>
      <c r="K343" s="44"/>
      <c r="L343" s="38" t="e">
        <f t="shared" si="24"/>
        <v>#REF!</v>
      </c>
      <c r="M343" s="23" t="e">
        <f t="shared" si="25"/>
        <v>#REF!</v>
      </c>
    </row>
    <row r="344" spans="1:13" hidden="1" x14ac:dyDescent="0.35">
      <c r="A344" s="7">
        <v>8</v>
      </c>
      <c r="B344" s="24">
        <v>1950</v>
      </c>
      <c r="C344" s="21" t="s">
        <v>44</v>
      </c>
      <c r="D344" s="1" t="e">
        <v>#REF!</v>
      </c>
      <c r="E344" s="44"/>
      <c r="F344" s="44"/>
      <c r="G344" s="38" t="e">
        <f t="shared" si="23"/>
        <v>#REF!</v>
      </c>
      <c r="H344" s="22"/>
      <c r="I344" s="2" t="e">
        <v>#REF!</v>
      </c>
      <c r="J344" s="44"/>
      <c r="K344" s="44"/>
      <c r="L344" s="38" t="e">
        <f t="shared" si="24"/>
        <v>#REF!</v>
      </c>
      <c r="M344" s="23" t="e">
        <f t="shared" si="25"/>
        <v>#REF!</v>
      </c>
    </row>
    <row r="345" spans="1:13" hidden="1" x14ac:dyDescent="0.35">
      <c r="A345" s="7">
        <v>8</v>
      </c>
      <c r="B345" s="24">
        <v>1955</v>
      </c>
      <c r="C345" s="21" t="s">
        <v>45</v>
      </c>
      <c r="D345" s="1" t="e">
        <v>#REF!</v>
      </c>
      <c r="E345" s="44"/>
      <c r="F345" s="44"/>
      <c r="G345" s="38" t="e">
        <f t="shared" si="23"/>
        <v>#REF!</v>
      </c>
      <c r="H345" s="22"/>
      <c r="I345" s="2" t="e">
        <v>#REF!</v>
      </c>
      <c r="J345" s="44"/>
      <c r="K345" s="44"/>
      <c r="L345" s="38" t="e">
        <f t="shared" si="24"/>
        <v>#REF!</v>
      </c>
      <c r="M345" s="23" t="e">
        <f t="shared" si="25"/>
        <v>#REF!</v>
      </c>
    </row>
    <row r="346" spans="1:13" ht="25" hidden="1" x14ac:dyDescent="0.35">
      <c r="A346" s="7">
        <v>8</v>
      </c>
      <c r="B346" s="24">
        <v>1955</v>
      </c>
      <c r="C346" s="21" t="s">
        <v>46</v>
      </c>
      <c r="D346" s="1" t="e">
        <v>#REF!</v>
      </c>
      <c r="E346" s="44"/>
      <c r="F346" s="44"/>
      <c r="G346" s="38" t="e">
        <f t="shared" si="23"/>
        <v>#REF!</v>
      </c>
      <c r="H346" s="22"/>
      <c r="I346" s="2" t="e">
        <v>#REF!</v>
      </c>
      <c r="J346" s="44"/>
      <c r="K346" s="44"/>
      <c r="L346" s="38" t="e">
        <f t="shared" si="24"/>
        <v>#REF!</v>
      </c>
      <c r="M346" s="23" t="e">
        <f t="shared" si="25"/>
        <v>#REF!</v>
      </c>
    </row>
    <row r="347" spans="1:13" hidden="1" x14ac:dyDescent="0.35">
      <c r="A347" s="7">
        <v>8</v>
      </c>
      <c r="B347" s="24">
        <v>1960</v>
      </c>
      <c r="C347" s="21" t="s">
        <v>47</v>
      </c>
      <c r="D347" s="1" t="e">
        <v>#REF!</v>
      </c>
      <c r="E347" s="44"/>
      <c r="F347" s="44"/>
      <c r="G347" s="38" t="e">
        <f t="shared" si="23"/>
        <v>#REF!</v>
      </c>
      <c r="H347" s="22"/>
      <c r="I347" s="2" t="e">
        <v>#REF!</v>
      </c>
      <c r="J347" s="44"/>
      <c r="K347" s="44"/>
      <c r="L347" s="38" t="e">
        <f t="shared" si="24"/>
        <v>#REF!</v>
      </c>
      <c r="M347" s="23" t="e">
        <f t="shared" si="25"/>
        <v>#REF!</v>
      </c>
    </row>
    <row r="348" spans="1:13" ht="25" hidden="1" x14ac:dyDescent="0.35">
      <c r="A348" s="25">
        <v>47</v>
      </c>
      <c r="B348" s="24">
        <v>1970</v>
      </c>
      <c r="C348" s="21" t="s">
        <v>48</v>
      </c>
      <c r="D348" s="1" t="e">
        <v>#REF!</v>
      </c>
      <c r="E348" s="44"/>
      <c r="F348" s="44"/>
      <c r="G348" s="38" t="e">
        <f t="shared" si="23"/>
        <v>#REF!</v>
      </c>
      <c r="H348" s="22"/>
      <c r="I348" s="2" t="e">
        <v>#REF!</v>
      </c>
      <c r="J348" s="44"/>
      <c r="K348" s="44"/>
      <c r="L348" s="38" t="e">
        <f t="shared" si="24"/>
        <v>#REF!</v>
      </c>
      <c r="M348" s="23" t="e">
        <f t="shared" si="25"/>
        <v>#REF!</v>
      </c>
    </row>
    <row r="349" spans="1:13" ht="25" hidden="1" x14ac:dyDescent="0.35">
      <c r="A349" s="7">
        <v>47</v>
      </c>
      <c r="B349" s="24">
        <v>1975</v>
      </c>
      <c r="C349" s="21" t="s">
        <v>49</v>
      </c>
      <c r="D349" s="1" t="e">
        <v>#REF!</v>
      </c>
      <c r="E349" s="44"/>
      <c r="F349" s="44"/>
      <c r="G349" s="38" t="e">
        <f t="shared" si="23"/>
        <v>#REF!</v>
      </c>
      <c r="H349" s="22"/>
      <c r="I349" s="2" t="e">
        <v>#REF!</v>
      </c>
      <c r="J349" s="44"/>
      <c r="K349" s="44"/>
      <c r="L349" s="38" t="e">
        <f t="shared" si="24"/>
        <v>#REF!</v>
      </c>
      <c r="M349" s="23" t="e">
        <f t="shared" si="25"/>
        <v>#REF!</v>
      </c>
    </row>
    <row r="350" spans="1:13" hidden="1" x14ac:dyDescent="0.35">
      <c r="A350" s="7">
        <v>47</v>
      </c>
      <c r="B350" s="24">
        <v>1980</v>
      </c>
      <c r="C350" s="21" t="s">
        <v>50</v>
      </c>
      <c r="D350" s="1" t="e">
        <v>#REF!</v>
      </c>
      <c r="E350" s="44"/>
      <c r="F350" s="44"/>
      <c r="G350" s="38" t="e">
        <f t="shared" si="23"/>
        <v>#REF!</v>
      </c>
      <c r="H350" s="22"/>
      <c r="I350" s="2" t="e">
        <v>#REF!</v>
      </c>
      <c r="J350" s="44">
        <v>-12747.05</v>
      </c>
      <c r="K350" s="44"/>
      <c r="L350" s="38" t="e">
        <f t="shared" si="24"/>
        <v>#REF!</v>
      </c>
      <c r="M350" s="23" t="e">
        <f t="shared" si="25"/>
        <v>#REF!</v>
      </c>
    </row>
    <row r="351" spans="1:13" hidden="1" x14ac:dyDescent="0.35">
      <c r="A351" s="7">
        <v>47</v>
      </c>
      <c r="B351" s="24">
        <v>1985</v>
      </c>
      <c r="C351" s="21" t="s">
        <v>51</v>
      </c>
      <c r="D351" s="1" t="e">
        <v>#REF!</v>
      </c>
      <c r="E351" s="44"/>
      <c r="F351" s="44"/>
      <c r="G351" s="38" t="e">
        <f t="shared" si="23"/>
        <v>#REF!</v>
      </c>
      <c r="H351" s="22"/>
      <c r="I351" s="2" t="e">
        <v>#REF!</v>
      </c>
      <c r="J351" s="44"/>
      <c r="K351" s="44"/>
      <c r="L351" s="38" t="e">
        <f t="shared" si="24"/>
        <v>#REF!</v>
      </c>
      <c r="M351" s="23" t="e">
        <f t="shared" si="25"/>
        <v>#REF!</v>
      </c>
    </row>
    <row r="352" spans="1:13" hidden="1" x14ac:dyDescent="0.35">
      <c r="A352" s="25">
        <v>47</v>
      </c>
      <c r="B352" s="24">
        <v>1990</v>
      </c>
      <c r="C352" s="35" t="s">
        <v>52</v>
      </c>
      <c r="D352" s="1" t="e">
        <v>#REF!</v>
      </c>
      <c r="E352" s="44"/>
      <c r="F352" s="44"/>
      <c r="G352" s="38" t="e">
        <f t="shared" si="23"/>
        <v>#REF!</v>
      </c>
      <c r="H352" s="22"/>
      <c r="I352" s="2" t="e">
        <v>#REF!</v>
      </c>
      <c r="J352" s="44"/>
      <c r="K352" s="44"/>
      <c r="L352" s="38" t="e">
        <f t="shared" si="24"/>
        <v>#REF!</v>
      </c>
      <c r="M352" s="23" t="e">
        <f t="shared" si="25"/>
        <v>#REF!</v>
      </c>
    </row>
    <row r="353" spans="1:13" hidden="1" x14ac:dyDescent="0.35">
      <c r="A353" s="7">
        <v>47</v>
      </c>
      <c r="B353" s="24">
        <v>1995</v>
      </c>
      <c r="C353" s="21" t="s">
        <v>53</v>
      </c>
      <c r="D353" s="1" t="e">
        <v>#REF!</v>
      </c>
      <c r="E353" s="44">
        <v>-1826732</v>
      </c>
      <c r="F353" s="44"/>
      <c r="G353" s="38" t="e">
        <f t="shared" si="23"/>
        <v>#REF!</v>
      </c>
      <c r="H353" s="22"/>
      <c r="I353" s="2" t="e">
        <v>#REF!</v>
      </c>
      <c r="J353" s="44">
        <v>1244746.18</v>
      </c>
      <c r="K353" s="44"/>
      <c r="L353" s="38" t="e">
        <f t="shared" si="24"/>
        <v>#REF!</v>
      </c>
      <c r="M353" s="23" t="e">
        <f t="shared" si="25"/>
        <v>#REF!</v>
      </c>
    </row>
    <row r="354" spans="1:13" hidden="1" x14ac:dyDescent="0.35">
      <c r="A354" s="7">
        <v>47</v>
      </c>
      <c r="B354" s="24">
        <v>2440</v>
      </c>
      <c r="C354" s="21" t="s">
        <v>54</v>
      </c>
      <c r="D354" s="1" t="e">
        <v>#REF!</v>
      </c>
      <c r="E354" s="44"/>
      <c r="F354" s="44"/>
      <c r="G354" s="38" t="e">
        <f t="shared" si="23"/>
        <v>#REF!</v>
      </c>
      <c r="I354" s="2" t="e">
        <v>#REF!</v>
      </c>
      <c r="J354" s="44"/>
      <c r="K354" s="44"/>
      <c r="L354" s="38" t="e">
        <f t="shared" si="24"/>
        <v>#REF!</v>
      </c>
      <c r="M354" s="23" t="e">
        <f t="shared" si="25"/>
        <v>#REF!</v>
      </c>
    </row>
    <row r="355" spans="1:13" hidden="1" x14ac:dyDescent="0.35">
      <c r="A355" s="26"/>
      <c r="B355" s="26"/>
      <c r="C355" s="27"/>
      <c r="D355" s="1" t="e">
        <v>#REF!</v>
      </c>
      <c r="E355" s="44"/>
      <c r="F355" s="44"/>
      <c r="G355" s="38" t="e">
        <f t="shared" si="23"/>
        <v>#REF!</v>
      </c>
      <c r="I355" s="2" t="e">
        <v>#REF!</v>
      </c>
      <c r="J355" s="44"/>
      <c r="K355" s="44"/>
      <c r="L355" s="38" t="e">
        <f t="shared" si="24"/>
        <v>#REF!</v>
      </c>
      <c r="M355" s="23" t="e">
        <f t="shared" si="25"/>
        <v>#REF!</v>
      </c>
    </row>
    <row r="356" spans="1:13" hidden="1" x14ac:dyDescent="0.35">
      <c r="A356" s="26"/>
      <c r="B356" s="26"/>
      <c r="C356" s="29" t="s">
        <v>55</v>
      </c>
      <c r="D356" s="30" t="e">
        <v>#REF!</v>
      </c>
      <c r="E356" s="30">
        <v>12859627.93</v>
      </c>
      <c r="F356" s="30">
        <v>-368207.66000000003</v>
      </c>
      <c r="G356" s="38" t="e">
        <f t="shared" ref="G356:G359" si="26">SUM(D356:F356)</f>
        <v>#REF!</v>
      </c>
      <c r="H356" s="30"/>
      <c r="I356" s="30" t="e">
        <v>#REF!</v>
      </c>
      <c r="J356" s="30">
        <v>-4415417.5999999996</v>
      </c>
      <c r="K356" s="30">
        <v>48175.069999999992</v>
      </c>
      <c r="L356" s="30" t="e">
        <f>SUM(L316:L355)</f>
        <v>#REF!</v>
      </c>
      <c r="M356" s="30" t="e">
        <f>SUM(M316:M355)</f>
        <v>#REF!</v>
      </c>
    </row>
    <row r="357" spans="1:13" ht="37.5" hidden="1" x14ac:dyDescent="0.35">
      <c r="A357" s="26"/>
      <c r="B357" s="26"/>
      <c r="C357" s="31" t="s">
        <v>56</v>
      </c>
      <c r="D357" s="3"/>
      <c r="E357" s="28"/>
      <c r="F357" s="28"/>
      <c r="G357" s="38">
        <f t="shared" si="26"/>
        <v>0</v>
      </c>
      <c r="I357" s="3"/>
      <c r="J357" s="28"/>
      <c r="K357" s="28"/>
      <c r="L357" s="38">
        <v>0</v>
      </c>
      <c r="M357" s="23">
        <v>0</v>
      </c>
    </row>
    <row r="358" spans="1:13" ht="26" hidden="1" x14ac:dyDescent="0.35">
      <c r="A358" s="26"/>
      <c r="B358" s="26"/>
      <c r="C358" s="32" t="s">
        <v>57</v>
      </c>
      <c r="D358" s="3"/>
      <c r="E358" s="28"/>
      <c r="F358" s="28"/>
      <c r="G358" s="38">
        <f t="shared" si="26"/>
        <v>0</v>
      </c>
      <c r="I358" s="3"/>
      <c r="J358" s="28"/>
      <c r="K358" s="28"/>
      <c r="L358" s="38">
        <v>0</v>
      </c>
      <c r="M358" s="23">
        <v>0</v>
      </c>
    </row>
    <row r="359" spans="1:13" hidden="1" x14ac:dyDescent="0.35">
      <c r="A359" s="26"/>
      <c r="B359" s="26"/>
      <c r="C359" s="29" t="s">
        <v>58</v>
      </c>
      <c r="D359" s="30" t="e">
        <v>#REF!</v>
      </c>
      <c r="E359" s="30">
        <v>12859627.93</v>
      </c>
      <c r="F359" s="30">
        <v>-368207.66000000003</v>
      </c>
      <c r="G359" s="38" t="e">
        <f t="shared" si="26"/>
        <v>#REF!</v>
      </c>
      <c r="H359" s="30"/>
      <c r="I359" s="30" t="e">
        <v>#REF!</v>
      </c>
      <c r="J359" s="30">
        <v>-4415417.5999999996</v>
      </c>
      <c r="K359" s="30">
        <v>48175.069999999992</v>
      </c>
      <c r="L359" s="30" t="e">
        <f>SUM(L356:L358)</f>
        <v>#REF!</v>
      </c>
      <c r="M359" s="30" t="e">
        <f>SUM(M356:M358)</f>
        <v>#REF!</v>
      </c>
    </row>
    <row r="360" spans="1:13" ht="15.5" hidden="1" x14ac:dyDescent="0.35">
      <c r="A360" s="26"/>
      <c r="B360" s="26"/>
      <c r="C360" s="224" t="s">
        <v>59</v>
      </c>
      <c r="D360" s="225"/>
      <c r="E360" s="225"/>
      <c r="F360" s="225"/>
      <c r="G360" s="225"/>
      <c r="H360" s="225"/>
      <c r="I360" s="226"/>
      <c r="J360" s="28"/>
      <c r="K360" s="6"/>
      <c r="L360" s="40"/>
      <c r="M360" s="33"/>
    </row>
    <row r="361" spans="1:13" hidden="1" x14ac:dyDescent="0.35">
      <c r="A361" s="26"/>
      <c r="B361" s="26"/>
      <c r="C361" s="224" t="s">
        <v>60</v>
      </c>
      <c r="D361" s="225"/>
      <c r="E361" s="225"/>
      <c r="F361" s="225"/>
      <c r="G361" s="225"/>
      <c r="H361" s="225"/>
      <c r="I361" s="226"/>
      <c r="J361" s="30">
        <v>-4415417.5999999996</v>
      </c>
      <c r="K361" s="6"/>
      <c r="L361" s="40"/>
      <c r="M361" s="33"/>
    </row>
    <row r="362" spans="1:13" hidden="1" x14ac:dyDescent="0.35">
      <c r="K362" s="90">
        <v>-4367242.5299999993</v>
      </c>
      <c r="L362" s="89" t="s">
        <v>105</v>
      </c>
    </row>
    <row r="363" spans="1:13" hidden="1" x14ac:dyDescent="0.35">
      <c r="E363" s="89" t="s">
        <v>105</v>
      </c>
      <c r="F363" s="90">
        <v>12491420.27</v>
      </c>
      <c r="I363" s="6" t="s">
        <v>61</v>
      </c>
      <c r="J363" s="6"/>
    </row>
    <row r="364" spans="1:13" hidden="1" x14ac:dyDescent="0.35">
      <c r="A364" s="26">
        <v>10</v>
      </c>
      <c r="B364" s="26"/>
      <c r="C364" s="27" t="s">
        <v>62</v>
      </c>
      <c r="I364" s="6" t="s">
        <v>62</v>
      </c>
      <c r="J364" s="6"/>
      <c r="K364" s="41"/>
    </row>
    <row r="365" spans="1:13" hidden="1" x14ac:dyDescent="0.35">
      <c r="A365" s="26">
        <v>8</v>
      </c>
      <c r="B365" s="26"/>
      <c r="C365" s="27" t="s">
        <v>41</v>
      </c>
      <c r="I365" s="6" t="s">
        <v>41</v>
      </c>
      <c r="J365" s="6"/>
      <c r="K365" s="42"/>
    </row>
    <row r="366" spans="1:13" hidden="1" x14ac:dyDescent="0.35">
      <c r="I366" s="34" t="s">
        <v>63</v>
      </c>
      <c r="K366" s="43">
        <v>-4415417.5999999996</v>
      </c>
    </row>
    <row r="367" spans="1:13" hidden="1" x14ac:dyDescent="0.35"/>
    <row r="368" spans="1:13" ht="18" x14ac:dyDescent="0.35">
      <c r="A368" s="227" t="s">
        <v>0</v>
      </c>
      <c r="B368" s="227"/>
      <c r="C368" s="227"/>
      <c r="D368" s="227"/>
      <c r="E368" s="227"/>
      <c r="F368" s="227"/>
      <c r="G368" s="227"/>
      <c r="H368" s="227"/>
      <c r="I368" s="227"/>
      <c r="J368" s="227"/>
      <c r="K368" s="227"/>
      <c r="L368" s="227"/>
      <c r="M368" s="227"/>
    </row>
    <row r="369" spans="1:13" ht="21" x14ac:dyDescent="0.35">
      <c r="A369" s="227" t="s">
        <v>1</v>
      </c>
      <c r="B369" s="227"/>
      <c r="C369" s="227"/>
      <c r="D369" s="227"/>
      <c r="E369" s="227"/>
      <c r="F369" s="227"/>
      <c r="G369" s="227"/>
      <c r="H369" s="227"/>
      <c r="I369" s="227"/>
      <c r="J369" s="227"/>
      <c r="K369" s="227"/>
      <c r="L369" s="227"/>
      <c r="M369" s="227"/>
    </row>
    <row r="370" spans="1:13" x14ac:dyDescent="0.35">
      <c r="H370" s="6"/>
    </row>
    <row r="371" spans="1:13" x14ac:dyDescent="0.35">
      <c r="E371" s="8" t="s">
        <v>2</v>
      </c>
      <c r="F371" s="36" t="s">
        <v>119</v>
      </c>
      <c r="G371" s="45" t="s">
        <v>71</v>
      </c>
      <c r="H371" s="6"/>
    </row>
    <row r="372" spans="1:13" x14ac:dyDescent="0.35">
      <c r="C372" s="6"/>
      <c r="E372" s="8" t="s">
        <v>4</v>
      </c>
      <c r="F372" s="9">
        <v>2015</v>
      </c>
      <c r="G372" s="10"/>
    </row>
    <row r="374" spans="1:13" x14ac:dyDescent="0.35">
      <c r="D374" s="228" t="s">
        <v>5</v>
      </c>
      <c r="E374" s="229"/>
      <c r="F374" s="229"/>
      <c r="G374" s="230"/>
      <c r="I374" s="11"/>
      <c r="J374" s="12" t="s">
        <v>6</v>
      </c>
      <c r="K374" s="12"/>
      <c r="L374" s="13"/>
      <c r="M374" s="6"/>
    </row>
    <row r="375" spans="1:13" ht="41.5" x14ac:dyDescent="0.35">
      <c r="A375" s="14" t="s">
        <v>7</v>
      </c>
      <c r="B375" s="14" t="s">
        <v>8</v>
      </c>
      <c r="C375" s="15" t="s">
        <v>9</v>
      </c>
      <c r="D375" s="14" t="s">
        <v>10</v>
      </c>
      <c r="E375" s="16" t="s">
        <v>11</v>
      </c>
      <c r="F375" s="16" t="s">
        <v>12</v>
      </c>
      <c r="G375" s="14" t="s">
        <v>13</v>
      </c>
      <c r="H375" s="17"/>
      <c r="I375" s="18" t="s">
        <v>10</v>
      </c>
      <c r="J375" s="19" t="s">
        <v>14</v>
      </c>
      <c r="K375" s="19" t="s">
        <v>12</v>
      </c>
      <c r="L375" s="20" t="s">
        <v>13</v>
      </c>
      <c r="M375" s="14" t="s">
        <v>15</v>
      </c>
    </row>
    <row r="376" spans="1:13" ht="25" x14ac:dyDescent="0.35">
      <c r="A376" s="7">
        <v>12</v>
      </c>
      <c r="B376" s="24">
        <v>1611</v>
      </c>
      <c r="C376" s="21" t="s">
        <v>16</v>
      </c>
      <c r="D376" s="1">
        <v>547481.41000000027</v>
      </c>
      <c r="E376" s="44">
        <v>66234.559999999998</v>
      </c>
      <c r="F376" s="44">
        <v>0</v>
      </c>
      <c r="G376" s="38">
        <f>SUM(D376:F376)</f>
        <v>613715.9700000002</v>
      </c>
      <c r="H376" s="22"/>
      <c r="I376" s="2">
        <v>-222658.08000000086</v>
      </c>
      <c r="J376" s="44">
        <v>-214517.96</v>
      </c>
      <c r="K376" s="44">
        <v>0</v>
      </c>
      <c r="L376" s="38">
        <f t="shared" ref="L376:L415" si="27">SUM(I376:K376)</f>
        <v>-437176.04000000085</v>
      </c>
      <c r="M376" s="23">
        <f t="shared" ref="M376:M415" si="28">+G376+L376</f>
        <v>176539.92999999935</v>
      </c>
    </row>
    <row r="377" spans="1:13" ht="25" x14ac:dyDescent="0.35">
      <c r="A377" s="7" t="s">
        <v>17</v>
      </c>
      <c r="B377" s="24">
        <v>1612</v>
      </c>
      <c r="C377" s="21" t="s">
        <v>18</v>
      </c>
      <c r="D377" s="1">
        <v>400374.88</v>
      </c>
      <c r="E377" s="44">
        <v>0</v>
      </c>
      <c r="F377" s="44">
        <v>0</v>
      </c>
      <c r="G377" s="38">
        <f t="shared" ref="G377:G415" si="29">SUM(D377:F377)</f>
        <v>400374.88</v>
      </c>
      <c r="H377" s="22"/>
      <c r="I377" s="2">
        <v>-15746.759999999962</v>
      </c>
      <c r="J377" s="44">
        <v>-15729.3</v>
      </c>
      <c r="K377" s="44">
        <v>0</v>
      </c>
      <c r="L377" s="38">
        <f t="shared" si="27"/>
        <v>-31476.059999999961</v>
      </c>
      <c r="M377" s="23">
        <f t="shared" si="28"/>
        <v>368898.82000000007</v>
      </c>
    </row>
    <row r="378" spans="1:13" x14ac:dyDescent="0.35">
      <c r="A378" s="7" t="s">
        <v>19</v>
      </c>
      <c r="B378" s="24">
        <v>1805</v>
      </c>
      <c r="C378" s="21" t="s">
        <v>20</v>
      </c>
      <c r="D378" s="1">
        <v>4341356.9500000011</v>
      </c>
      <c r="E378" s="44">
        <v>1667782.46</v>
      </c>
      <c r="F378" s="44">
        <v>-105108.76</v>
      </c>
      <c r="G378" s="38">
        <f t="shared" si="29"/>
        <v>5904030.6500000013</v>
      </c>
      <c r="H378" s="22"/>
      <c r="I378" s="2">
        <v>0</v>
      </c>
      <c r="J378" s="44">
        <v>0</v>
      </c>
      <c r="K378" s="44">
        <v>0</v>
      </c>
      <c r="L378" s="38">
        <f t="shared" si="27"/>
        <v>0</v>
      </c>
      <c r="M378" s="23">
        <f t="shared" si="28"/>
        <v>5904030.6500000013</v>
      </c>
    </row>
    <row r="379" spans="1:13" x14ac:dyDescent="0.35">
      <c r="A379" s="7">
        <v>47</v>
      </c>
      <c r="B379" s="24">
        <v>1808</v>
      </c>
      <c r="C379" s="21" t="s">
        <v>21</v>
      </c>
      <c r="D379" s="1">
        <v>0</v>
      </c>
      <c r="E379" s="44">
        <v>0</v>
      </c>
      <c r="F379" s="44">
        <v>0</v>
      </c>
      <c r="G379" s="38">
        <f t="shared" si="29"/>
        <v>0</v>
      </c>
      <c r="H379" s="22"/>
      <c r="I379" s="2">
        <v>0</v>
      </c>
      <c r="J379" s="44">
        <v>0</v>
      </c>
      <c r="K379" s="44">
        <v>0</v>
      </c>
      <c r="L379" s="38">
        <f t="shared" si="27"/>
        <v>0</v>
      </c>
      <c r="M379" s="23">
        <f t="shared" si="28"/>
        <v>0</v>
      </c>
    </row>
    <row r="380" spans="1:13" x14ac:dyDescent="0.35">
      <c r="A380" s="7">
        <v>13</v>
      </c>
      <c r="B380" s="24">
        <v>1810</v>
      </c>
      <c r="C380" s="21" t="s">
        <v>22</v>
      </c>
      <c r="D380" s="1">
        <v>0</v>
      </c>
      <c r="E380" s="44">
        <v>0</v>
      </c>
      <c r="F380" s="44">
        <v>0</v>
      </c>
      <c r="G380" s="38">
        <f t="shared" si="29"/>
        <v>0</v>
      </c>
      <c r="H380" s="22"/>
      <c r="I380" s="2">
        <v>0</v>
      </c>
      <c r="J380" s="44">
        <v>0</v>
      </c>
      <c r="K380" s="44">
        <v>0</v>
      </c>
      <c r="L380" s="38">
        <f t="shared" si="27"/>
        <v>0</v>
      </c>
      <c r="M380" s="23">
        <f t="shared" si="28"/>
        <v>0</v>
      </c>
    </row>
    <row r="381" spans="1:13" ht="25" x14ac:dyDescent="0.35">
      <c r="A381" s="7">
        <v>47</v>
      </c>
      <c r="B381" s="24">
        <v>1815</v>
      </c>
      <c r="C381" s="21" t="s">
        <v>23</v>
      </c>
      <c r="D381" s="1">
        <v>0</v>
      </c>
      <c r="E381" s="44">
        <v>0</v>
      </c>
      <c r="F381" s="44">
        <v>0</v>
      </c>
      <c r="G381" s="38">
        <f t="shared" si="29"/>
        <v>0</v>
      </c>
      <c r="H381" s="22"/>
      <c r="I381" s="2">
        <v>0</v>
      </c>
      <c r="J381" s="44">
        <v>0</v>
      </c>
      <c r="K381" s="44">
        <v>0</v>
      </c>
      <c r="L381" s="38">
        <f t="shared" si="27"/>
        <v>0</v>
      </c>
      <c r="M381" s="23">
        <f t="shared" si="28"/>
        <v>0</v>
      </c>
    </row>
    <row r="382" spans="1:13" x14ac:dyDescent="0.35">
      <c r="A382" s="7">
        <v>47</v>
      </c>
      <c r="B382" s="24">
        <v>1820</v>
      </c>
      <c r="C382" s="21" t="s">
        <v>24</v>
      </c>
      <c r="D382" s="1">
        <v>3775540.6400000011</v>
      </c>
      <c r="E382" s="44">
        <v>8217608.5599999996</v>
      </c>
      <c r="F382" s="44">
        <v>0</v>
      </c>
      <c r="G382" s="38">
        <f t="shared" si="29"/>
        <v>11993149.200000001</v>
      </c>
      <c r="H382" s="22"/>
      <c r="I382" s="2">
        <v>-158435.21000000185</v>
      </c>
      <c r="J382" s="44">
        <v>-176764.05</v>
      </c>
      <c r="K382" s="44">
        <v>0</v>
      </c>
      <c r="L382" s="38">
        <f t="shared" si="27"/>
        <v>-335199.26000000187</v>
      </c>
      <c r="M382" s="23">
        <f t="shared" si="28"/>
        <v>11657949.939999999</v>
      </c>
    </row>
    <row r="383" spans="1:13" x14ac:dyDescent="0.35">
      <c r="A383" s="7">
        <v>47</v>
      </c>
      <c r="B383" s="24">
        <v>1825</v>
      </c>
      <c r="C383" s="21" t="s">
        <v>25</v>
      </c>
      <c r="D383" s="1">
        <v>0</v>
      </c>
      <c r="E383" s="44">
        <v>0</v>
      </c>
      <c r="F383" s="44">
        <v>0</v>
      </c>
      <c r="G383" s="38">
        <f t="shared" si="29"/>
        <v>0</v>
      </c>
      <c r="H383" s="22"/>
      <c r="I383" s="2">
        <v>0</v>
      </c>
      <c r="J383" s="44">
        <v>0</v>
      </c>
      <c r="K383" s="44">
        <v>0</v>
      </c>
      <c r="L383" s="38">
        <f t="shared" si="27"/>
        <v>0</v>
      </c>
      <c r="M383" s="23">
        <f t="shared" si="28"/>
        <v>0</v>
      </c>
    </row>
    <row r="384" spans="1:13" x14ac:dyDescent="0.35">
      <c r="A384" s="7">
        <v>47</v>
      </c>
      <c r="B384" s="24">
        <v>1830</v>
      </c>
      <c r="C384" s="21" t="s">
        <v>26</v>
      </c>
      <c r="D384" s="1">
        <v>12460237.740000004</v>
      </c>
      <c r="E384" s="44">
        <v>739249.74</v>
      </c>
      <c r="F384" s="44">
        <v>0</v>
      </c>
      <c r="G384" s="38">
        <f t="shared" si="29"/>
        <v>13199487.480000004</v>
      </c>
      <c r="H384" s="22"/>
      <c r="I384" s="2">
        <v>-295509.10000000446</v>
      </c>
      <c r="J384" s="44">
        <v>-305852.18</v>
      </c>
      <c r="K384" s="44">
        <v>0</v>
      </c>
      <c r="L384" s="38">
        <f t="shared" si="27"/>
        <v>-601361.28000000445</v>
      </c>
      <c r="M384" s="23">
        <f t="shared" si="28"/>
        <v>12598126.199999999</v>
      </c>
    </row>
    <row r="385" spans="1:13" x14ac:dyDescent="0.35">
      <c r="A385" s="7">
        <v>47</v>
      </c>
      <c r="B385" s="24">
        <v>1835</v>
      </c>
      <c r="C385" s="21" t="s">
        <v>27</v>
      </c>
      <c r="D385" s="1">
        <v>12082332.6</v>
      </c>
      <c r="E385" s="44">
        <v>756177.32</v>
      </c>
      <c r="F385" s="44">
        <v>0</v>
      </c>
      <c r="G385" s="38">
        <f t="shared" si="29"/>
        <v>12838509.92</v>
      </c>
      <c r="H385" s="22"/>
      <c r="I385" s="2">
        <v>-276982.38000000251</v>
      </c>
      <c r="J385" s="44">
        <v>-296878.59000000003</v>
      </c>
      <c r="K385" s="44">
        <v>0</v>
      </c>
      <c r="L385" s="38">
        <f t="shared" si="27"/>
        <v>-573860.97000000253</v>
      </c>
      <c r="M385" s="23">
        <f t="shared" si="28"/>
        <v>12264648.949999997</v>
      </c>
    </row>
    <row r="386" spans="1:13" x14ac:dyDescent="0.35">
      <c r="A386" s="7">
        <v>47</v>
      </c>
      <c r="B386" s="24">
        <v>1840</v>
      </c>
      <c r="C386" s="21" t="s">
        <v>28</v>
      </c>
      <c r="D386" s="1">
        <v>5741104.8500000006</v>
      </c>
      <c r="E386" s="44">
        <v>392165.97</v>
      </c>
      <c r="F386" s="44">
        <v>0</v>
      </c>
      <c r="G386" s="38">
        <f t="shared" si="29"/>
        <v>6133270.8200000003</v>
      </c>
      <c r="H386" s="22"/>
      <c r="I386" s="2">
        <v>-173454.90999999858</v>
      </c>
      <c r="J386" s="44">
        <v>-182535.42</v>
      </c>
      <c r="K386" s="44">
        <v>0</v>
      </c>
      <c r="L386" s="38">
        <f t="shared" si="27"/>
        <v>-355990.32999999856</v>
      </c>
      <c r="M386" s="23">
        <f t="shared" si="28"/>
        <v>5777280.4900000021</v>
      </c>
    </row>
    <row r="387" spans="1:13" x14ac:dyDescent="0.35">
      <c r="A387" s="7">
        <v>47</v>
      </c>
      <c r="B387" s="24">
        <v>1845</v>
      </c>
      <c r="C387" s="21" t="s">
        <v>29</v>
      </c>
      <c r="D387" s="1">
        <v>13351822.320000002</v>
      </c>
      <c r="E387" s="44">
        <v>673927.61</v>
      </c>
      <c r="F387" s="44">
        <v>0</v>
      </c>
      <c r="G387" s="38">
        <f t="shared" si="29"/>
        <v>14025749.930000002</v>
      </c>
      <c r="H387" s="22"/>
      <c r="I387" s="2">
        <v>-416906.71000000136</v>
      </c>
      <c r="J387" s="44">
        <v>-464474.37</v>
      </c>
      <c r="K387" s="44">
        <v>0</v>
      </c>
      <c r="L387" s="38">
        <f t="shared" si="27"/>
        <v>-881381.08000000136</v>
      </c>
      <c r="M387" s="23">
        <f t="shared" si="28"/>
        <v>13144368.85</v>
      </c>
    </row>
    <row r="388" spans="1:13" x14ac:dyDescent="0.35">
      <c r="A388" s="7">
        <v>47</v>
      </c>
      <c r="B388" s="24">
        <v>1850</v>
      </c>
      <c r="C388" s="21" t="s">
        <v>30</v>
      </c>
      <c r="D388" s="1">
        <v>10827877.310000001</v>
      </c>
      <c r="E388" s="44">
        <v>1137040.96</v>
      </c>
      <c r="F388" s="44">
        <v>0</v>
      </c>
      <c r="G388" s="38">
        <f t="shared" si="29"/>
        <v>11964918.27</v>
      </c>
      <c r="H388" s="22"/>
      <c r="I388" s="2">
        <v>-408359.12999999843</v>
      </c>
      <c r="J388" s="44">
        <v>-432209.56</v>
      </c>
      <c r="K388" s="44">
        <v>0</v>
      </c>
      <c r="L388" s="38">
        <f t="shared" si="27"/>
        <v>-840568.68999999843</v>
      </c>
      <c r="M388" s="23">
        <f t="shared" si="28"/>
        <v>11124349.580000002</v>
      </c>
    </row>
    <row r="389" spans="1:13" x14ac:dyDescent="0.35">
      <c r="A389" s="7">
        <v>47</v>
      </c>
      <c r="B389" s="24">
        <v>1855</v>
      </c>
      <c r="C389" s="21" t="s">
        <v>31</v>
      </c>
      <c r="D389" s="1">
        <v>8547366.8699999973</v>
      </c>
      <c r="E389" s="44">
        <v>506242.81</v>
      </c>
      <c r="F389" s="44">
        <v>0</v>
      </c>
      <c r="G389" s="38">
        <f t="shared" si="29"/>
        <v>9053609.6799999978</v>
      </c>
      <c r="H389" s="22"/>
      <c r="I389" s="2">
        <v>-185861.68999999799</v>
      </c>
      <c r="J389" s="44">
        <v>-194865.29</v>
      </c>
      <c r="K389" s="44">
        <v>0</v>
      </c>
      <c r="L389" s="38">
        <f t="shared" si="27"/>
        <v>-380726.979999998</v>
      </c>
      <c r="M389" s="23">
        <f t="shared" si="28"/>
        <v>8672882.6999999993</v>
      </c>
    </row>
    <row r="390" spans="1:13" x14ac:dyDescent="0.35">
      <c r="A390" s="7">
        <v>47</v>
      </c>
      <c r="B390" s="24">
        <v>1860</v>
      </c>
      <c r="C390" s="21" t="s">
        <v>32</v>
      </c>
      <c r="D390" s="1">
        <v>1927432.5161399322</v>
      </c>
      <c r="E390" s="44">
        <v>79212.25</v>
      </c>
      <c r="F390" s="44">
        <v>0</v>
      </c>
      <c r="G390" s="38">
        <f t="shared" si="29"/>
        <v>2006644.7661399322</v>
      </c>
      <c r="H390" s="22"/>
      <c r="I390" s="2">
        <v>-133698.31613993144</v>
      </c>
      <c r="J390" s="44">
        <v>-129333.13</v>
      </c>
      <c r="K390" s="44">
        <v>0</v>
      </c>
      <c r="L390" s="38">
        <f t="shared" si="27"/>
        <v>-263031.44613993145</v>
      </c>
      <c r="M390" s="23">
        <f t="shared" si="28"/>
        <v>1743613.3200000008</v>
      </c>
    </row>
    <row r="391" spans="1:13" x14ac:dyDescent="0.35">
      <c r="A391" s="7">
        <v>47</v>
      </c>
      <c r="B391" s="24">
        <v>1860</v>
      </c>
      <c r="C391" s="21" t="s">
        <v>33</v>
      </c>
      <c r="D391" s="1">
        <v>5354309.2438600687</v>
      </c>
      <c r="E391" s="44">
        <v>243870.81</v>
      </c>
      <c r="F391" s="44">
        <v>-230247.92</v>
      </c>
      <c r="G391" s="38">
        <f t="shared" si="29"/>
        <v>5367932.1338600684</v>
      </c>
      <c r="H391" s="22"/>
      <c r="I391" s="2">
        <v>-503863.31</v>
      </c>
      <c r="J391" s="44">
        <v>-516731.31</v>
      </c>
      <c r="K391" s="44">
        <v>47633.77</v>
      </c>
      <c r="L391" s="38">
        <f t="shared" si="27"/>
        <v>-972960.85</v>
      </c>
      <c r="M391" s="23">
        <f t="shared" si="28"/>
        <v>4394971.2838600688</v>
      </c>
    </row>
    <row r="392" spans="1:13" x14ac:dyDescent="0.35">
      <c r="A392" s="7" t="s">
        <v>19</v>
      </c>
      <c r="B392" s="24">
        <v>1905</v>
      </c>
      <c r="C392" s="21" t="s">
        <v>20</v>
      </c>
      <c r="D392" s="1">
        <v>0</v>
      </c>
      <c r="E392" s="44">
        <v>0</v>
      </c>
      <c r="F392" s="44">
        <v>0</v>
      </c>
      <c r="G392" s="38">
        <f t="shared" si="29"/>
        <v>0</v>
      </c>
      <c r="H392" s="22"/>
      <c r="I392" s="2">
        <v>0</v>
      </c>
      <c r="J392" s="44">
        <v>0</v>
      </c>
      <c r="K392" s="44">
        <v>0</v>
      </c>
      <c r="L392" s="38">
        <f t="shared" si="27"/>
        <v>0</v>
      </c>
      <c r="M392" s="23">
        <f t="shared" si="28"/>
        <v>0</v>
      </c>
    </row>
    <row r="393" spans="1:13" x14ac:dyDescent="0.35">
      <c r="A393" s="7">
        <v>47</v>
      </c>
      <c r="B393" s="24">
        <v>1908</v>
      </c>
      <c r="C393" s="21" t="s">
        <v>34</v>
      </c>
      <c r="D393" s="1">
        <v>209528.49</v>
      </c>
      <c r="E393" s="44">
        <v>0</v>
      </c>
      <c r="F393" s="44">
        <v>0</v>
      </c>
      <c r="G393" s="38">
        <f t="shared" si="29"/>
        <v>209528.49</v>
      </c>
      <c r="H393" s="22"/>
      <c r="I393" s="2">
        <v>-8935.9299999998857</v>
      </c>
      <c r="J393" s="44">
        <v>-9083.69</v>
      </c>
      <c r="K393" s="44">
        <v>0</v>
      </c>
      <c r="L393" s="38">
        <f t="shared" si="27"/>
        <v>-18019.619999999886</v>
      </c>
      <c r="M393" s="23">
        <f t="shared" si="28"/>
        <v>191508.87000000011</v>
      </c>
    </row>
    <row r="394" spans="1:13" x14ac:dyDescent="0.35">
      <c r="A394" s="7">
        <v>13</v>
      </c>
      <c r="B394" s="24">
        <v>1910</v>
      </c>
      <c r="C394" s="21" t="s">
        <v>22</v>
      </c>
      <c r="D394" s="1">
        <v>560032.9600000002</v>
      </c>
      <c r="E394" s="44">
        <v>129820.84</v>
      </c>
      <c r="F394" s="44">
        <v>0</v>
      </c>
      <c r="G394" s="38">
        <f t="shared" si="29"/>
        <v>689853.80000000016</v>
      </c>
      <c r="H394" s="22"/>
      <c r="I394" s="2">
        <v>-180293.75000000015</v>
      </c>
      <c r="J394" s="44">
        <v>-186357.1</v>
      </c>
      <c r="K394" s="44">
        <v>0</v>
      </c>
      <c r="L394" s="38">
        <f t="shared" si="27"/>
        <v>-366650.85000000015</v>
      </c>
      <c r="M394" s="23">
        <f t="shared" si="28"/>
        <v>323202.95</v>
      </c>
    </row>
    <row r="395" spans="1:13" ht="25" x14ac:dyDescent="0.35">
      <c r="A395" s="7">
        <v>8</v>
      </c>
      <c r="B395" s="24">
        <v>1915</v>
      </c>
      <c r="C395" s="21" t="s">
        <v>35</v>
      </c>
      <c r="D395" s="1">
        <v>141709.06999999998</v>
      </c>
      <c r="E395" s="44">
        <v>598</v>
      </c>
      <c r="F395" s="44">
        <v>-341.28</v>
      </c>
      <c r="G395" s="38">
        <f t="shared" si="29"/>
        <v>141965.78999999998</v>
      </c>
      <c r="H395" s="22"/>
      <c r="I395" s="2">
        <v>-27043.819999999898</v>
      </c>
      <c r="J395" s="44">
        <v>-24770.68</v>
      </c>
      <c r="K395" s="44">
        <v>341.28</v>
      </c>
      <c r="L395" s="38">
        <f t="shared" si="27"/>
        <v>-51473.219999999899</v>
      </c>
      <c r="M395" s="23">
        <f t="shared" si="28"/>
        <v>90492.57000000008</v>
      </c>
    </row>
    <row r="396" spans="1:13" ht="25" x14ac:dyDescent="0.35">
      <c r="A396" s="7">
        <v>8</v>
      </c>
      <c r="B396" s="24">
        <v>1915</v>
      </c>
      <c r="C396" s="21" t="s">
        <v>36</v>
      </c>
      <c r="D396" s="1">
        <v>-1818.8600000001024</v>
      </c>
      <c r="E396" s="44">
        <v>0</v>
      </c>
      <c r="F396" s="44">
        <v>0</v>
      </c>
      <c r="G396" s="38">
        <f t="shared" si="29"/>
        <v>-1818.8600000001024</v>
      </c>
      <c r="H396" s="22"/>
      <c r="I396" s="2">
        <v>1818.8600000001024</v>
      </c>
      <c r="J396" s="44">
        <v>0</v>
      </c>
      <c r="K396" s="44">
        <v>0</v>
      </c>
      <c r="L396" s="38">
        <f t="shared" si="27"/>
        <v>1818.8600000001024</v>
      </c>
      <c r="M396" s="23">
        <f t="shared" si="28"/>
        <v>0</v>
      </c>
    </row>
    <row r="397" spans="1:13" x14ac:dyDescent="0.35">
      <c r="A397" s="7">
        <v>10</v>
      </c>
      <c r="B397" s="24">
        <v>1920</v>
      </c>
      <c r="C397" s="21" t="s">
        <v>37</v>
      </c>
      <c r="D397" s="1">
        <v>310791.76999999996</v>
      </c>
      <c r="E397" s="44">
        <v>20702.52</v>
      </c>
      <c r="F397" s="44">
        <v>0</v>
      </c>
      <c r="G397" s="38">
        <f t="shared" si="29"/>
        <v>331494.28999999998</v>
      </c>
      <c r="H397" s="22"/>
      <c r="I397" s="2">
        <v>-69979.190000000031</v>
      </c>
      <c r="J397" s="44">
        <v>-89101.39</v>
      </c>
      <c r="K397" s="44">
        <v>0</v>
      </c>
      <c r="L397" s="38">
        <f t="shared" si="27"/>
        <v>-159080.58000000002</v>
      </c>
      <c r="M397" s="23">
        <f t="shared" si="28"/>
        <v>172413.70999999996</v>
      </c>
    </row>
    <row r="398" spans="1:13" ht="25" x14ac:dyDescent="0.35">
      <c r="A398" s="7">
        <v>45</v>
      </c>
      <c r="B398" s="24">
        <v>1920</v>
      </c>
      <c r="C398" s="21" t="s">
        <v>38</v>
      </c>
      <c r="D398" s="1">
        <v>0</v>
      </c>
      <c r="E398" s="44">
        <v>0</v>
      </c>
      <c r="F398" s="44">
        <v>0</v>
      </c>
      <c r="G398" s="38">
        <f t="shared" si="29"/>
        <v>0</v>
      </c>
      <c r="H398" s="22"/>
      <c r="I398" s="2">
        <v>0</v>
      </c>
      <c r="J398" s="44">
        <v>0</v>
      </c>
      <c r="K398" s="44">
        <v>0</v>
      </c>
      <c r="L398" s="38">
        <f t="shared" si="27"/>
        <v>0</v>
      </c>
      <c r="M398" s="23">
        <f t="shared" si="28"/>
        <v>0</v>
      </c>
    </row>
    <row r="399" spans="1:13" ht="25" x14ac:dyDescent="0.35">
      <c r="A399" s="7">
        <v>45.1</v>
      </c>
      <c r="B399" s="24">
        <v>1920</v>
      </c>
      <c r="C399" s="21" t="s">
        <v>39</v>
      </c>
      <c r="D399" s="1">
        <v>0</v>
      </c>
      <c r="E399" s="44">
        <v>0</v>
      </c>
      <c r="F399" s="44">
        <v>0</v>
      </c>
      <c r="G399" s="38">
        <f t="shared" si="29"/>
        <v>0</v>
      </c>
      <c r="H399" s="22"/>
      <c r="I399" s="2">
        <v>0</v>
      </c>
      <c r="J399" s="44">
        <v>0</v>
      </c>
      <c r="K399" s="44">
        <v>0</v>
      </c>
      <c r="L399" s="38">
        <f t="shared" si="27"/>
        <v>0</v>
      </c>
      <c r="M399" s="23">
        <f t="shared" si="28"/>
        <v>0</v>
      </c>
    </row>
    <row r="400" spans="1:13" x14ac:dyDescent="0.35">
      <c r="A400" s="7">
        <v>10</v>
      </c>
      <c r="B400" s="24">
        <v>1930</v>
      </c>
      <c r="C400" s="21" t="s">
        <v>40</v>
      </c>
      <c r="D400" s="1">
        <v>1201553.74</v>
      </c>
      <c r="E400" s="44">
        <v>35830.75</v>
      </c>
      <c r="F400" s="44">
        <v>-32309.68</v>
      </c>
      <c r="G400" s="38">
        <f t="shared" si="29"/>
        <v>1205074.81</v>
      </c>
      <c r="H400" s="22"/>
      <c r="I400" s="2">
        <v>-264260.08999999915</v>
      </c>
      <c r="J400" s="44">
        <v>-178355.58</v>
      </c>
      <c r="K400" s="44">
        <v>32309.68</v>
      </c>
      <c r="L400" s="38">
        <f t="shared" si="27"/>
        <v>-410305.98999999912</v>
      </c>
      <c r="M400" s="23">
        <f t="shared" si="28"/>
        <v>794768.820000001</v>
      </c>
    </row>
    <row r="401" spans="1:13" x14ac:dyDescent="0.35">
      <c r="A401" s="7">
        <v>8</v>
      </c>
      <c r="B401" s="24">
        <v>1935</v>
      </c>
      <c r="C401" s="21" t="s">
        <v>41</v>
      </c>
      <c r="D401" s="1">
        <v>48131.350000000006</v>
      </c>
      <c r="E401" s="44">
        <v>972.52</v>
      </c>
      <c r="F401" s="44">
        <v>0</v>
      </c>
      <c r="G401" s="38">
        <f t="shared" si="29"/>
        <v>49103.87</v>
      </c>
      <c r="H401" s="22"/>
      <c r="I401" s="2">
        <v>-9590.2299999999868</v>
      </c>
      <c r="J401" s="44">
        <v>-5086.54</v>
      </c>
      <c r="K401" s="44">
        <v>0</v>
      </c>
      <c r="L401" s="38">
        <f t="shared" si="27"/>
        <v>-14676.769999999986</v>
      </c>
      <c r="M401" s="23">
        <f t="shared" si="28"/>
        <v>34427.10000000002</v>
      </c>
    </row>
    <row r="402" spans="1:13" x14ac:dyDescent="0.35">
      <c r="A402" s="7">
        <v>8</v>
      </c>
      <c r="B402" s="24">
        <v>1940</v>
      </c>
      <c r="C402" s="21" t="s">
        <v>42</v>
      </c>
      <c r="D402" s="1">
        <v>159184.22000000003</v>
      </c>
      <c r="E402" s="44">
        <v>17926.3</v>
      </c>
      <c r="F402" s="44">
        <v>-200.02</v>
      </c>
      <c r="G402" s="38">
        <f t="shared" si="29"/>
        <v>176910.50000000003</v>
      </c>
      <c r="H402" s="22"/>
      <c r="I402" s="2">
        <v>-24327.600000000079</v>
      </c>
      <c r="J402" s="44">
        <v>-23771.31</v>
      </c>
      <c r="K402" s="44">
        <v>200.02</v>
      </c>
      <c r="L402" s="38">
        <f t="shared" si="27"/>
        <v>-47898.890000000079</v>
      </c>
      <c r="M402" s="23">
        <f t="shared" si="28"/>
        <v>129011.60999999996</v>
      </c>
    </row>
    <row r="403" spans="1:13" x14ac:dyDescent="0.35">
      <c r="A403" s="7">
        <v>8</v>
      </c>
      <c r="B403" s="24">
        <v>1945</v>
      </c>
      <c r="C403" s="21" t="s">
        <v>43</v>
      </c>
      <c r="D403" s="1">
        <v>22572.119999999992</v>
      </c>
      <c r="E403" s="44">
        <v>995.95</v>
      </c>
      <c r="F403" s="44">
        <v>0</v>
      </c>
      <c r="G403" s="38">
        <f t="shared" si="29"/>
        <v>23568.069999999992</v>
      </c>
      <c r="H403" s="22"/>
      <c r="I403" s="2">
        <v>-8814.6499999999869</v>
      </c>
      <c r="J403" s="44">
        <v>-6827.64</v>
      </c>
      <c r="K403" s="44">
        <v>0</v>
      </c>
      <c r="L403" s="38">
        <f t="shared" si="27"/>
        <v>-15642.289999999986</v>
      </c>
      <c r="M403" s="23">
        <f t="shared" si="28"/>
        <v>7925.7800000000061</v>
      </c>
    </row>
    <row r="404" spans="1:13" x14ac:dyDescent="0.35">
      <c r="A404" s="7">
        <v>8</v>
      </c>
      <c r="B404" s="24">
        <v>1950</v>
      </c>
      <c r="C404" s="21" t="s">
        <v>44</v>
      </c>
      <c r="D404" s="1">
        <v>0</v>
      </c>
      <c r="E404" s="44">
        <v>0</v>
      </c>
      <c r="F404" s="44">
        <v>0</v>
      </c>
      <c r="G404" s="38">
        <f t="shared" si="29"/>
        <v>0</v>
      </c>
      <c r="H404" s="22"/>
      <c r="I404" s="2">
        <v>0</v>
      </c>
      <c r="J404" s="44">
        <v>0</v>
      </c>
      <c r="K404" s="44">
        <v>0</v>
      </c>
      <c r="L404" s="38">
        <f t="shared" si="27"/>
        <v>0</v>
      </c>
      <c r="M404" s="23">
        <f t="shared" si="28"/>
        <v>0</v>
      </c>
    </row>
    <row r="405" spans="1:13" x14ac:dyDescent="0.35">
      <c r="A405" s="7">
        <v>8</v>
      </c>
      <c r="B405" s="24">
        <v>1955</v>
      </c>
      <c r="C405" s="21" t="s">
        <v>45</v>
      </c>
      <c r="D405" s="1">
        <v>0</v>
      </c>
      <c r="E405" s="44">
        <v>0</v>
      </c>
      <c r="F405" s="44">
        <v>0</v>
      </c>
      <c r="G405" s="38">
        <f t="shared" si="29"/>
        <v>0</v>
      </c>
      <c r="H405" s="22"/>
      <c r="I405" s="2">
        <v>0</v>
      </c>
      <c r="J405" s="44">
        <v>0</v>
      </c>
      <c r="K405" s="44">
        <v>0</v>
      </c>
      <c r="L405" s="38">
        <f t="shared" si="27"/>
        <v>0</v>
      </c>
      <c r="M405" s="23">
        <f t="shared" si="28"/>
        <v>0</v>
      </c>
    </row>
    <row r="406" spans="1:13" ht="25" x14ac:dyDescent="0.35">
      <c r="A406" s="7">
        <v>8</v>
      </c>
      <c r="B406" s="24">
        <v>1955</v>
      </c>
      <c r="C406" s="21" t="s">
        <v>46</v>
      </c>
      <c r="D406" s="1">
        <v>0</v>
      </c>
      <c r="E406" s="44">
        <v>0</v>
      </c>
      <c r="F406" s="44">
        <v>0</v>
      </c>
      <c r="G406" s="38">
        <f t="shared" si="29"/>
        <v>0</v>
      </c>
      <c r="H406" s="22"/>
      <c r="I406" s="2">
        <v>0</v>
      </c>
      <c r="J406" s="44">
        <v>0</v>
      </c>
      <c r="K406" s="44">
        <v>0</v>
      </c>
      <c r="L406" s="38">
        <f t="shared" si="27"/>
        <v>0</v>
      </c>
      <c r="M406" s="23">
        <f t="shared" si="28"/>
        <v>0</v>
      </c>
    </row>
    <row r="407" spans="1:13" x14ac:dyDescent="0.35">
      <c r="A407" s="7">
        <v>8</v>
      </c>
      <c r="B407" s="24">
        <v>1960</v>
      </c>
      <c r="C407" s="21" t="s">
        <v>47</v>
      </c>
      <c r="D407" s="1">
        <v>0</v>
      </c>
      <c r="E407" s="44">
        <v>0</v>
      </c>
      <c r="F407" s="44">
        <v>0</v>
      </c>
      <c r="G407" s="38">
        <f t="shared" si="29"/>
        <v>0</v>
      </c>
      <c r="H407" s="22"/>
      <c r="I407" s="2">
        <v>0</v>
      </c>
      <c r="J407" s="44">
        <v>0</v>
      </c>
      <c r="K407" s="44">
        <v>0</v>
      </c>
      <c r="L407" s="38">
        <f t="shared" si="27"/>
        <v>0</v>
      </c>
      <c r="M407" s="23">
        <f t="shared" si="28"/>
        <v>0</v>
      </c>
    </row>
    <row r="408" spans="1:13" ht="25" x14ac:dyDescent="0.35">
      <c r="A408" s="25">
        <v>47</v>
      </c>
      <c r="B408" s="24">
        <v>1970</v>
      </c>
      <c r="C408" s="21" t="s">
        <v>48</v>
      </c>
      <c r="D408" s="1">
        <v>0</v>
      </c>
      <c r="E408" s="44">
        <v>0</v>
      </c>
      <c r="F408" s="44">
        <v>0</v>
      </c>
      <c r="G408" s="38">
        <f t="shared" si="29"/>
        <v>0</v>
      </c>
      <c r="H408" s="22"/>
      <c r="I408" s="2">
        <v>0</v>
      </c>
      <c r="J408" s="44">
        <v>0</v>
      </c>
      <c r="K408" s="44">
        <v>0</v>
      </c>
      <c r="L408" s="38">
        <f t="shared" si="27"/>
        <v>0</v>
      </c>
      <c r="M408" s="23">
        <f t="shared" si="28"/>
        <v>0</v>
      </c>
    </row>
    <row r="409" spans="1:13" ht="25" x14ac:dyDescent="0.35">
      <c r="A409" s="7">
        <v>47</v>
      </c>
      <c r="B409" s="24">
        <v>1975</v>
      </c>
      <c r="C409" s="21" t="s">
        <v>49</v>
      </c>
      <c r="D409" s="1">
        <v>0</v>
      </c>
      <c r="E409" s="44">
        <v>0</v>
      </c>
      <c r="F409" s="44">
        <v>0</v>
      </c>
      <c r="G409" s="38">
        <f t="shared" si="29"/>
        <v>0</v>
      </c>
      <c r="H409" s="22"/>
      <c r="I409" s="2">
        <v>0</v>
      </c>
      <c r="J409" s="44">
        <v>0</v>
      </c>
      <c r="K409" s="44">
        <v>0</v>
      </c>
      <c r="L409" s="38">
        <f t="shared" si="27"/>
        <v>0</v>
      </c>
      <c r="M409" s="23">
        <f t="shared" si="28"/>
        <v>0</v>
      </c>
    </row>
    <row r="410" spans="1:13" x14ac:dyDescent="0.35">
      <c r="A410" s="7">
        <v>47</v>
      </c>
      <c r="B410" s="24">
        <v>1980</v>
      </c>
      <c r="C410" s="21" t="s">
        <v>50</v>
      </c>
      <c r="D410" s="1">
        <v>86035.59</v>
      </c>
      <c r="E410" s="44">
        <v>0</v>
      </c>
      <c r="F410" s="44">
        <v>0</v>
      </c>
      <c r="G410" s="38">
        <f t="shared" si="29"/>
        <v>86035.59</v>
      </c>
      <c r="H410" s="22"/>
      <c r="I410" s="2">
        <v>-23466.159999999989</v>
      </c>
      <c r="J410" s="44">
        <v>-12747.05</v>
      </c>
      <c r="K410" s="44">
        <v>0</v>
      </c>
      <c r="L410" s="38">
        <f t="shared" si="27"/>
        <v>-36213.209999999992</v>
      </c>
      <c r="M410" s="23">
        <f t="shared" si="28"/>
        <v>49822.380000000005</v>
      </c>
    </row>
    <row r="411" spans="1:13" x14ac:dyDescent="0.35">
      <c r="A411" s="7">
        <v>47</v>
      </c>
      <c r="B411" s="24">
        <v>1985</v>
      </c>
      <c r="C411" s="21" t="s">
        <v>51</v>
      </c>
      <c r="D411" s="1">
        <v>0.15000000000145519</v>
      </c>
      <c r="E411" s="44">
        <v>0</v>
      </c>
      <c r="F411" s="44">
        <v>0</v>
      </c>
      <c r="G411" s="38">
        <f t="shared" si="29"/>
        <v>0.15000000000145519</v>
      </c>
      <c r="H411" s="22"/>
      <c r="I411" s="2">
        <v>0</v>
      </c>
      <c r="J411" s="44">
        <v>0</v>
      </c>
      <c r="K411" s="44">
        <v>0</v>
      </c>
      <c r="L411" s="38">
        <f t="shared" si="27"/>
        <v>0</v>
      </c>
      <c r="M411" s="23">
        <f t="shared" si="28"/>
        <v>0.15000000000145519</v>
      </c>
    </row>
    <row r="412" spans="1:13" x14ac:dyDescent="0.35">
      <c r="A412" s="25">
        <v>47</v>
      </c>
      <c r="B412" s="24">
        <v>1990</v>
      </c>
      <c r="C412" s="35" t="s">
        <v>52</v>
      </c>
      <c r="D412" s="1">
        <v>0</v>
      </c>
      <c r="E412" s="44">
        <v>0</v>
      </c>
      <c r="F412" s="44">
        <v>0</v>
      </c>
      <c r="G412" s="38">
        <f t="shared" si="29"/>
        <v>0</v>
      </c>
      <c r="H412" s="22"/>
      <c r="I412" s="2">
        <v>0</v>
      </c>
      <c r="J412" s="44">
        <v>0</v>
      </c>
      <c r="K412" s="44">
        <v>0</v>
      </c>
      <c r="L412" s="38">
        <f t="shared" si="27"/>
        <v>0</v>
      </c>
      <c r="M412" s="23">
        <f t="shared" si="28"/>
        <v>0</v>
      </c>
    </row>
    <row r="413" spans="1:13" x14ac:dyDescent="0.35">
      <c r="A413" s="7">
        <v>47</v>
      </c>
      <c r="B413" s="24">
        <v>1995</v>
      </c>
      <c r="C413" s="21" t="s">
        <v>53</v>
      </c>
      <c r="D413" s="1">
        <v>-24081819.73</v>
      </c>
      <c r="E413" s="44">
        <v>-1826732</v>
      </c>
      <c r="F413" s="44">
        <v>0</v>
      </c>
      <c r="G413" s="38">
        <f t="shared" si="29"/>
        <v>-25908551.73</v>
      </c>
      <c r="H413" s="22"/>
      <c r="I413" s="2">
        <v>528787.09000000381</v>
      </c>
      <c r="J413" s="44">
        <v>558247.19999999995</v>
      </c>
      <c r="K413" s="44">
        <v>0</v>
      </c>
      <c r="L413" s="38">
        <f t="shared" si="27"/>
        <v>1087034.2900000038</v>
      </c>
      <c r="M413" s="23">
        <f t="shared" si="28"/>
        <v>-24821517.439999998</v>
      </c>
    </row>
    <row r="414" spans="1:13" x14ac:dyDescent="0.35">
      <c r="A414" s="7">
        <v>47</v>
      </c>
      <c r="B414" s="24">
        <v>2440</v>
      </c>
      <c r="C414" s="21" t="s">
        <v>54</v>
      </c>
      <c r="D414" s="1">
        <v>0</v>
      </c>
      <c r="E414" s="44">
        <v>0</v>
      </c>
      <c r="F414" s="44">
        <v>0</v>
      </c>
      <c r="G414" s="38">
        <f t="shared" si="29"/>
        <v>0</v>
      </c>
      <c r="H414" s="22"/>
      <c r="I414" s="2">
        <v>0</v>
      </c>
      <c r="J414" s="44">
        <v>0</v>
      </c>
      <c r="K414" s="44">
        <v>0</v>
      </c>
      <c r="L414" s="38">
        <f t="shared" si="27"/>
        <v>0</v>
      </c>
      <c r="M414" s="23">
        <f t="shared" si="28"/>
        <v>0</v>
      </c>
    </row>
    <row r="415" spans="1:13" x14ac:dyDescent="0.35">
      <c r="A415" s="26"/>
      <c r="B415" s="26"/>
      <c r="C415" s="27"/>
      <c r="D415" s="1">
        <v>0</v>
      </c>
      <c r="E415" s="44">
        <v>0</v>
      </c>
      <c r="F415" s="44">
        <v>0</v>
      </c>
      <c r="G415" s="38">
        <f t="shared" si="29"/>
        <v>0</v>
      </c>
      <c r="H415" s="22"/>
      <c r="I415" s="2">
        <v>0</v>
      </c>
      <c r="J415" s="44">
        <v>0</v>
      </c>
      <c r="K415" s="44">
        <v>0</v>
      </c>
      <c r="L415" s="38">
        <f t="shared" si="27"/>
        <v>0</v>
      </c>
      <c r="M415" s="23">
        <f t="shared" si="28"/>
        <v>0</v>
      </c>
    </row>
    <row r="416" spans="1:13" x14ac:dyDescent="0.35">
      <c r="A416" s="26"/>
      <c r="B416" s="26"/>
      <c r="C416" s="29" t="s">
        <v>55</v>
      </c>
      <c r="D416" s="30">
        <v>58013138.199999988</v>
      </c>
      <c r="E416" s="30">
        <v>12859627.93</v>
      </c>
      <c r="F416" s="30">
        <v>-368207.66000000003</v>
      </c>
      <c r="G416" s="30">
        <f>SUM(G376:G415)</f>
        <v>70504558.470000014</v>
      </c>
      <c r="H416" s="5"/>
      <c r="I416" s="30">
        <v>-2877581.0661399318</v>
      </c>
      <c r="J416" s="30">
        <v>-2907744.9400000004</v>
      </c>
      <c r="K416" s="30">
        <v>80484.75</v>
      </c>
      <c r="L416" s="30">
        <f>SUM(L376:L415)</f>
        <v>-5704841.2561399322</v>
      </c>
      <c r="M416" s="30">
        <f>SUM(M376:M415)</f>
        <v>64799717.21386008</v>
      </c>
    </row>
    <row r="417" spans="1:13" ht="37.5" x14ac:dyDescent="0.35">
      <c r="A417" s="26"/>
      <c r="B417" s="26"/>
      <c r="C417" s="31" t="s">
        <v>56</v>
      </c>
      <c r="D417" s="3"/>
      <c r="E417" s="28"/>
      <c r="F417" s="28"/>
      <c r="G417" s="38">
        <f t="shared" ref="G417:G418" si="30">D417+E417+F417</f>
        <v>0</v>
      </c>
      <c r="I417" s="1">
        <v>0</v>
      </c>
      <c r="J417" s="28"/>
      <c r="K417" s="28"/>
      <c r="L417" s="38">
        <v>0</v>
      </c>
      <c r="M417" s="23">
        <v>0</v>
      </c>
    </row>
    <row r="418" spans="1:13" ht="26" x14ac:dyDescent="0.35">
      <c r="A418" s="26"/>
      <c r="B418" s="26"/>
      <c r="C418" s="32" t="s">
        <v>57</v>
      </c>
      <c r="D418" s="3"/>
      <c r="E418" s="28"/>
      <c r="F418" s="28"/>
      <c r="G418" s="38">
        <f t="shared" si="30"/>
        <v>0</v>
      </c>
      <c r="I418" s="1">
        <v>0</v>
      </c>
      <c r="J418" s="28"/>
      <c r="K418" s="28"/>
      <c r="L418" s="38">
        <v>0</v>
      </c>
      <c r="M418" s="23">
        <v>0</v>
      </c>
    </row>
    <row r="419" spans="1:13" x14ac:dyDescent="0.35">
      <c r="A419" s="26"/>
      <c r="B419" s="26"/>
      <c r="C419" s="29" t="s">
        <v>58</v>
      </c>
      <c r="D419" s="30">
        <v>58013138.199999988</v>
      </c>
      <c r="E419" s="30">
        <v>12859627.93</v>
      </c>
      <c r="F419" s="30">
        <v>-368207.66000000003</v>
      </c>
      <c r="G419" s="30">
        <f>SUM(G416:G418)</f>
        <v>70504558.470000014</v>
      </c>
      <c r="H419" s="30"/>
      <c r="I419" s="30">
        <v>-2877581.0661399318</v>
      </c>
      <c r="J419" s="30">
        <v>-2907744.9400000004</v>
      </c>
      <c r="K419" s="30">
        <v>80484.75</v>
      </c>
      <c r="L419" s="30">
        <f>SUM(L416:L418)</f>
        <v>-5704841.2561399322</v>
      </c>
      <c r="M419" s="30">
        <f>SUM(M416:M418)</f>
        <v>64799717.21386008</v>
      </c>
    </row>
    <row r="420" spans="1:13" ht="15.5" x14ac:dyDescent="0.35">
      <c r="A420" s="26"/>
      <c r="B420" s="26"/>
      <c r="C420" s="224" t="s">
        <v>59</v>
      </c>
      <c r="D420" s="225"/>
      <c r="E420" s="225"/>
      <c r="F420" s="225"/>
      <c r="G420" s="225"/>
      <c r="H420" s="225"/>
      <c r="I420" s="226"/>
      <c r="J420" s="28"/>
      <c r="K420" s="6"/>
      <c r="L420" s="40"/>
      <c r="M420" s="33"/>
    </row>
    <row r="421" spans="1:13" x14ac:dyDescent="0.35">
      <c r="A421" s="26"/>
      <c r="B421" s="26"/>
      <c r="C421" s="224" t="s">
        <v>60</v>
      </c>
      <c r="D421" s="225"/>
      <c r="E421" s="225"/>
      <c r="F421" s="225"/>
      <c r="G421" s="225"/>
      <c r="H421" s="225"/>
      <c r="I421" s="226"/>
      <c r="J421" s="30">
        <v>-2907744.9400000004</v>
      </c>
      <c r="M421" s="33"/>
    </row>
    <row r="424" spans="1:13" ht="18" hidden="1" x14ac:dyDescent="0.35">
      <c r="A424" s="227" t="s">
        <v>0</v>
      </c>
      <c r="B424" s="227"/>
      <c r="C424" s="227"/>
      <c r="D424" s="227"/>
      <c r="E424" s="227"/>
      <c r="F424" s="227"/>
      <c r="G424" s="227"/>
      <c r="H424" s="227"/>
      <c r="I424" s="227"/>
      <c r="J424" s="227"/>
      <c r="K424" s="227"/>
      <c r="L424" s="227"/>
      <c r="M424" s="227"/>
    </row>
    <row r="425" spans="1:13" ht="21" hidden="1" x14ac:dyDescent="0.35">
      <c r="A425" s="227" t="s">
        <v>111</v>
      </c>
      <c r="B425" s="227"/>
      <c r="C425" s="227"/>
      <c r="D425" s="227"/>
      <c r="E425" s="227"/>
      <c r="F425" s="227"/>
      <c r="G425" s="227"/>
      <c r="H425" s="227"/>
      <c r="I425" s="227"/>
      <c r="J425" s="227"/>
      <c r="K425" s="227"/>
      <c r="L425" s="227"/>
      <c r="M425" s="227"/>
    </row>
    <row r="426" spans="1:13" hidden="1" x14ac:dyDescent="0.35">
      <c r="H426" s="6"/>
    </row>
    <row r="427" spans="1:13" hidden="1" x14ac:dyDescent="0.35">
      <c r="E427" s="8" t="s">
        <v>2</v>
      </c>
      <c r="F427" s="36" t="s">
        <v>3</v>
      </c>
      <c r="G427" s="45"/>
      <c r="H427" s="6"/>
    </row>
    <row r="428" spans="1:13" hidden="1" x14ac:dyDescent="0.35">
      <c r="C428" s="6"/>
      <c r="E428" s="8" t="s">
        <v>4</v>
      </c>
      <c r="F428" s="9">
        <v>2016</v>
      </c>
      <c r="G428" s="10"/>
    </row>
    <row r="429" spans="1:13" hidden="1" x14ac:dyDescent="0.35"/>
    <row r="430" spans="1:13" hidden="1" x14ac:dyDescent="0.35">
      <c r="D430" s="228" t="s">
        <v>5</v>
      </c>
      <c r="E430" s="229"/>
      <c r="F430" s="229"/>
      <c r="G430" s="230"/>
      <c r="I430" s="11"/>
      <c r="J430" s="12" t="s">
        <v>6</v>
      </c>
      <c r="K430" s="12"/>
      <c r="L430" s="13"/>
      <c r="M430" s="6"/>
    </row>
    <row r="431" spans="1:13" ht="41.5" hidden="1" x14ac:dyDescent="0.35">
      <c r="A431" s="14" t="s">
        <v>7</v>
      </c>
      <c r="B431" s="14" t="s">
        <v>8</v>
      </c>
      <c r="C431" s="15" t="s">
        <v>9</v>
      </c>
      <c r="D431" s="14" t="s">
        <v>10</v>
      </c>
      <c r="E431" s="16" t="s">
        <v>11</v>
      </c>
      <c r="F431" s="16" t="s">
        <v>12</v>
      </c>
      <c r="G431" s="14" t="s">
        <v>13</v>
      </c>
      <c r="H431" s="17"/>
      <c r="I431" s="18" t="s">
        <v>10</v>
      </c>
      <c r="J431" s="19" t="s">
        <v>14</v>
      </c>
      <c r="K431" s="19" t="s">
        <v>12</v>
      </c>
      <c r="L431" s="20" t="s">
        <v>13</v>
      </c>
      <c r="M431" s="14" t="s">
        <v>15</v>
      </c>
    </row>
    <row r="432" spans="1:13" ht="25" hidden="1" x14ac:dyDescent="0.35">
      <c r="A432" s="7">
        <v>12</v>
      </c>
      <c r="B432" s="24">
        <v>1611</v>
      </c>
      <c r="C432" s="21" t="s">
        <v>16</v>
      </c>
      <c r="D432" s="1" t="e">
        <v>#REF!</v>
      </c>
      <c r="E432" s="76">
        <v>62150.64</v>
      </c>
      <c r="F432" s="76">
        <v>0</v>
      </c>
      <c r="G432" s="38" t="e">
        <f>D432+E432+F432</f>
        <v>#REF!</v>
      </c>
      <c r="H432" s="22"/>
      <c r="I432" s="2" t="e">
        <v>#REF!</v>
      </c>
      <c r="J432" s="44">
        <v>-154827.5</v>
      </c>
      <c r="K432" s="44">
        <v>0</v>
      </c>
      <c r="L432" s="38" t="e">
        <f>I432+J432+K432</f>
        <v>#REF!</v>
      </c>
      <c r="M432" s="23" t="e">
        <f>L432+G432</f>
        <v>#REF!</v>
      </c>
    </row>
    <row r="433" spans="1:13" ht="25" hidden="1" x14ac:dyDescent="0.35">
      <c r="A433" s="7" t="s">
        <v>17</v>
      </c>
      <c r="B433" s="24">
        <v>1612</v>
      </c>
      <c r="C433" s="21" t="s">
        <v>18</v>
      </c>
      <c r="D433" s="1" t="e">
        <v>#REF!</v>
      </c>
      <c r="E433" s="76">
        <v>0</v>
      </c>
      <c r="F433" s="76">
        <v>0</v>
      </c>
      <c r="G433" s="38" t="e">
        <f t="shared" ref="G433:G471" si="31">D433+E433+F433</f>
        <v>#REF!</v>
      </c>
      <c r="H433" s="22"/>
      <c r="I433" s="2" t="e">
        <v>#REF!</v>
      </c>
      <c r="J433" s="44">
        <v>-15729.3</v>
      </c>
      <c r="K433" s="44">
        <v>0</v>
      </c>
      <c r="L433" s="38" t="e">
        <f t="shared" ref="L433:L471" si="32">I433+J433+K433</f>
        <v>#REF!</v>
      </c>
      <c r="M433" s="23" t="e">
        <f t="shared" ref="M433:M471" si="33">L433+G433</f>
        <v>#REF!</v>
      </c>
    </row>
    <row r="434" spans="1:13" hidden="1" x14ac:dyDescent="0.35">
      <c r="A434" s="7" t="s">
        <v>19</v>
      </c>
      <c r="B434" s="24">
        <v>1805</v>
      </c>
      <c r="C434" s="21" t="s">
        <v>20</v>
      </c>
      <c r="D434" s="1" t="e">
        <v>#REF!</v>
      </c>
      <c r="E434" s="76">
        <v>105732.39</v>
      </c>
      <c r="F434" s="76">
        <v>-465590.82</v>
      </c>
      <c r="G434" s="38" t="e">
        <f t="shared" si="31"/>
        <v>#REF!</v>
      </c>
      <c r="H434" s="22"/>
      <c r="I434" s="2" t="e">
        <v>#REF!</v>
      </c>
      <c r="J434" s="44">
        <v>0</v>
      </c>
      <c r="K434" s="44">
        <v>0</v>
      </c>
      <c r="L434" s="38" t="e">
        <f t="shared" si="32"/>
        <v>#REF!</v>
      </c>
      <c r="M434" s="23" t="e">
        <f t="shared" si="33"/>
        <v>#REF!</v>
      </c>
    </row>
    <row r="435" spans="1:13" hidden="1" x14ac:dyDescent="0.35">
      <c r="A435" s="7">
        <v>47</v>
      </c>
      <c r="B435" s="24">
        <v>1808</v>
      </c>
      <c r="C435" s="21" t="s">
        <v>21</v>
      </c>
      <c r="D435" s="1" t="e">
        <v>#REF!</v>
      </c>
      <c r="E435" s="44">
        <v>0</v>
      </c>
      <c r="F435" s="44">
        <v>0</v>
      </c>
      <c r="G435" s="38" t="e">
        <f t="shared" si="31"/>
        <v>#REF!</v>
      </c>
      <c r="H435" s="22"/>
      <c r="I435" s="2" t="e">
        <v>#REF!</v>
      </c>
      <c r="J435" s="44">
        <v>0</v>
      </c>
      <c r="K435" s="44">
        <v>0</v>
      </c>
      <c r="L435" s="38" t="e">
        <f t="shared" si="32"/>
        <v>#REF!</v>
      </c>
      <c r="M435" s="23" t="e">
        <f t="shared" si="33"/>
        <v>#REF!</v>
      </c>
    </row>
    <row r="436" spans="1:13" hidden="1" x14ac:dyDescent="0.35">
      <c r="A436" s="7">
        <v>13</v>
      </c>
      <c r="B436" s="24">
        <v>1810</v>
      </c>
      <c r="C436" s="21" t="s">
        <v>22</v>
      </c>
      <c r="D436" s="1" t="e">
        <v>#REF!</v>
      </c>
      <c r="E436" s="44"/>
      <c r="F436" s="44"/>
      <c r="G436" s="38" t="e">
        <f t="shared" si="31"/>
        <v>#REF!</v>
      </c>
      <c r="H436" s="22"/>
      <c r="I436" s="2" t="e">
        <v>#REF!</v>
      </c>
      <c r="J436" s="44">
        <v>0</v>
      </c>
      <c r="K436" s="44">
        <v>0</v>
      </c>
      <c r="L436" s="38" t="e">
        <f t="shared" si="32"/>
        <v>#REF!</v>
      </c>
      <c r="M436" s="23" t="e">
        <f t="shared" si="33"/>
        <v>#REF!</v>
      </c>
    </row>
    <row r="437" spans="1:13" ht="25" hidden="1" x14ac:dyDescent="0.35">
      <c r="A437" s="7">
        <v>47</v>
      </c>
      <c r="B437" s="24">
        <v>1815</v>
      </c>
      <c r="C437" s="21" t="s">
        <v>23</v>
      </c>
      <c r="D437" s="1" t="e">
        <v>#REF!</v>
      </c>
      <c r="E437" s="44"/>
      <c r="F437" s="44"/>
      <c r="G437" s="38" t="e">
        <f t="shared" si="31"/>
        <v>#REF!</v>
      </c>
      <c r="H437" s="22"/>
      <c r="I437" s="2" t="e">
        <v>#REF!</v>
      </c>
      <c r="J437" s="44">
        <v>0</v>
      </c>
      <c r="K437" s="44">
        <v>0</v>
      </c>
      <c r="L437" s="38" t="e">
        <f t="shared" si="32"/>
        <v>#REF!</v>
      </c>
      <c r="M437" s="23" t="e">
        <f t="shared" si="33"/>
        <v>#REF!</v>
      </c>
    </row>
    <row r="438" spans="1:13" hidden="1" x14ac:dyDescent="0.35">
      <c r="A438" s="7">
        <v>47</v>
      </c>
      <c r="B438" s="24">
        <v>1820</v>
      </c>
      <c r="C438" s="21" t="s">
        <v>24</v>
      </c>
      <c r="D438" s="1" t="e">
        <v>#REF!</v>
      </c>
      <c r="E438" s="44">
        <v>98298.32</v>
      </c>
      <c r="F438" s="44">
        <v>0</v>
      </c>
      <c r="G438" s="38" t="e">
        <f t="shared" si="31"/>
        <v>#REF!</v>
      </c>
      <c r="H438" s="22"/>
      <c r="I438" s="2" t="e">
        <v>#REF!</v>
      </c>
      <c r="J438" s="44">
        <v>-537647.96</v>
      </c>
      <c r="K438" s="44">
        <v>0</v>
      </c>
      <c r="L438" s="38" t="e">
        <f t="shared" si="32"/>
        <v>#REF!</v>
      </c>
      <c r="M438" s="23" t="e">
        <f t="shared" si="33"/>
        <v>#REF!</v>
      </c>
    </row>
    <row r="439" spans="1:13" hidden="1" x14ac:dyDescent="0.35">
      <c r="A439" s="7">
        <v>47</v>
      </c>
      <c r="B439" s="24">
        <v>1825</v>
      </c>
      <c r="C439" s="21" t="s">
        <v>25</v>
      </c>
      <c r="D439" s="1" t="e">
        <v>#REF!</v>
      </c>
      <c r="E439" s="44"/>
      <c r="F439" s="44"/>
      <c r="G439" s="38" t="e">
        <f t="shared" si="31"/>
        <v>#REF!</v>
      </c>
      <c r="H439" s="22"/>
      <c r="I439" s="2" t="e">
        <v>#REF!</v>
      </c>
      <c r="J439" s="44"/>
      <c r="K439" s="44">
        <v>0</v>
      </c>
      <c r="L439" s="38" t="e">
        <f t="shared" si="32"/>
        <v>#REF!</v>
      </c>
      <c r="M439" s="23" t="e">
        <f t="shared" si="33"/>
        <v>#REF!</v>
      </c>
    </row>
    <row r="440" spans="1:13" hidden="1" x14ac:dyDescent="0.35">
      <c r="A440" s="7">
        <v>47</v>
      </c>
      <c r="B440" s="24">
        <v>1830</v>
      </c>
      <c r="C440" s="21" t="s">
        <v>26</v>
      </c>
      <c r="D440" s="1" t="e">
        <v>#REF!</v>
      </c>
      <c r="E440" s="44">
        <v>5267334.34</v>
      </c>
      <c r="F440" s="44">
        <v>0</v>
      </c>
      <c r="G440" s="38" t="e">
        <f t="shared" si="31"/>
        <v>#REF!</v>
      </c>
      <c r="H440" s="22"/>
      <c r="I440" s="2" t="e">
        <v>#REF!</v>
      </c>
      <c r="J440" s="44">
        <v>-531348.31000000006</v>
      </c>
      <c r="K440" s="44">
        <v>0</v>
      </c>
      <c r="L440" s="38" t="e">
        <f t="shared" si="32"/>
        <v>#REF!</v>
      </c>
      <c r="M440" s="23" t="e">
        <f t="shared" si="33"/>
        <v>#REF!</v>
      </c>
    </row>
    <row r="441" spans="1:13" hidden="1" x14ac:dyDescent="0.35">
      <c r="A441" s="7">
        <v>47</v>
      </c>
      <c r="B441" s="24">
        <v>1835</v>
      </c>
      <c r="C441" s="21" t="s">
        <v>27</v>
      </c>
      <c r="D441" s="1" t="e">
        <v>#REF!</v>
      </c>
      <c r="E441" s="44">
        <v>1433502.85</v>
      </c>
      <c r="F441" s="44">
        <v>0</v>
      </c>
      <c r="G441" s="38" t="e">
        <f t="shared" si="31"/>
        <v>#REF!</v>
      </c>
      <c r="H441" s="22"/>
      <c r="I441" s="2" t="e">
        <v>#REF!</v>
      </c>
      <c r="J441" s="44">
        <v>-1080826.6399999999</v>
      </c>
      <c r="K441" s="44">
        <v>0</v>
      </c>
      <c r="L441" s="38" t="e">
        <f t="shared" si="32"/>
        <v>#REF!</v>
      </c>
      <c r="M441" s="23" t="e">
        <f t="shared" si="33"/>
        <v>#REF!</v>
      </c>
    </row>
    <row r="442" spans="1:13" hidden="1" x14ac:dyDescent="0.35">
      <c r="A442" s="7">
        <v>47</v>
      </c>
      <c r="B442" s="24">
        <v>1840</v>
      </c>
      <c r="C442" s="21" t="s">
        <v>28</v>
      </c>
      <c r="D442" s="1" t="e">
        <v>#REF!</v>
      </c>
      <c r="E442" s="44">
        <v>664373.03</v>
      </c>
      <c r="F442" s="44">
        <v>0</v>
      </c>
      <c r="G442" s="38" t="e">
        <f t="shared" si="31"/>
        <v>#REF!</v>
      </c>
      <c r="H442" s="22"/>
      <c r="I442" s="2" t="e">
        <v>#REF!</v>
      </c>
      <c r="J442" s="44">
        <v>-183358.53</v>
      </c>
      <c r="K442" s="44">
        <v>0</v>
      </c>
      <c r="L442" s="38" t="e">
        <f t="shared" si="32"/>
        <v>#REF!</v>
      </c>
      <c r="M442" s="23" t="e">
        <f t="shared" si="33"/>
        <v>#REF!</v>
      </c>
    </row>
    <row r="443" spans="1:13" hidden="1" x14ac:dyDescent="0.35">
      <c r="A443" s="7">
        <v>47</v>
      </c>
      <c r="B443" s="24">
        <v>1845</v>
      </c>
      <c r="C443" s="21" t="s">
        <v>29</v>
      </c>
      <c r="D443" s="1" t="e">
        <v>#REF!</v>
      </c>
      <c r="E443" s="44">
        <v>558458.66</v>
      </c>
      <c r="F443" s="44">
        <v>0</v>
      </c>
      <c r="G443" s="38" t="e">
        <f t="shared" si="31"/>
        <v>#REF!</v>
      </c>
      <c r="H443" s="22"/>
      <c r="I443" s="2" t="e">
        <v>#REF!</v>
      </c>
      <c r="J443" s="44">
        <v>-1068213.6599999999</v>
      </c>
      <c r="K443" s="44">
        <v>0</v>
      </c>
      <c r="L443" s="38" t="e">
        <f t="shared" si="32"/>
        <v>#REF!</v>
      </c>
      <c r="M443" s="23" t="e">
        <f t="shared" si="33"/>
        <v>#REF!</v>
      </c>
    </row>
    <row r="444" spans="1:13" hidden="1" x14ac:dyDescent="0.35">
      <c r="A444" s="7">
        <v>47</v>
      </c>
      <c r="B444" s="24">
        <v>1850</v>
      </c>
      <c r="C444" s="21" t="s">
        <v>30</v>
      </c>
      <c r="D444" s="1" t="e">
        <v>#REF!</v>
      </c>
      <c r="E444" s="44">
        <v>530989.27</v>
      </c>
      <c r="F444" s="44">
        <v>0</v>
      </c>
      <c r="G444" s="38" t="e">
        <f t="shared" si="31"/>
        <v>#REF!</v>
      </c>
      <c r="H444" s="22"/>
      <c r="I444" s="2" t="e">
        <v>#REF!</v>
      </c>
      <c r="J444" s="44">
        <v>-695135.04</v>
      </c>
      <c r="K444" s="44">
        <v>0</v>
      </c>
      <c r="L444" s="38" t="e">
        <f t="shared" si="32"/>
        <v>#REF!</v>
      </c>
      <c r="M444" s="23" t="e">
        <f t="shared" si="33"/>
        <v>#REF!</v>
      </c>
    </row>
    <row r="445" spans="1:13" hidden="1" x14ac:dyDescent="0.35">
      <c r="A445" s="7">
        <v>47</v>
      </c>
      <c r="B445" s="24">
        <v>1855</v>
      </c>
      <c r="C445" s="21" t="s">
        <v>31</v>
      </c>
      <c r="D445" s="1" t="e">
        <v>#REF!</v>
      </c>
      <c r="E445" s="44">
        <v>536932.9</v>
      </c>
      <c r="F445" s="44">
        <v>0</v>
      </c>
      <c r="G445" s="38" t="e">
        <f t="shared" si="31"/>
        <v>#REF!</v>
      </c>
      <c r="H445" s="22"/>
      <c r="I445" s="2" t="e">
        <v>#REF!</v>
      </c>
      <c r="J445" s="44">
        <v>-460871.03</v>
      </c>
      <c r="K445" s="44">
        <v>0</v>
      </c>
      <c r="L445" s="38" t="e">
        <f t="shared" si="32"/>
        <v>#REF!</v>
      </c>
      <c r="M445" s="23" t="e">
        <f t="shared" si="33"/>
        <v>#REF!</v>
      </c>
    </row>
    <row r="446" spans="1:13" hidden="1" x14ac:dyDescent="0.35">
      <c r="A446" s="7">
        <v>47</v>
      </c>
      <c r="B446" s="24">
        <v>1860</v>
      </c>
      <c r="C446" s="21" t="s">
        <v>32</v>
      </c>
      <c r="D446" s="1" t="e">
        <v>#REF!</v>
      </c>
      <c r="E446" s="44">
        <v>18600.45</v>
      </c>
      <c r="F446" s="44">
        <v>0</v>
      </c>
      <c r="G446" s="38" t="e">
        <f t="shared" si="31"/>
        <v>#REF!</v>
      </c>
      <c r="H446" s="22"/>
      <c r="I446" s="2" t="e">
        <v>#REF!</v>
      </c>
      <c r="J446" s="44">
        <v>-123096.42</v>
      </c>
      <c r="K446" s="44">
        <v>0</v>
      </c>
      <c r="L446" s="38" t="e">
        <f t="shared" si="32"/>
        <v>#REF!</v>
      </c>
      <c r="M446" s="23" t="e">
        <f t="shared" si="33"/>
        <v>#REF!</v>
      </c>
    </row>
    <row r="447" spans="1:13" hidden="1" x14ac:dyDescent="0.35">
      <c r="A447" s="7">
        <v>47</v>
      </c>
      <c r="B447" s="24">
        <v>1860</v>
      </c>
      <c r="C447" s="21" t="s">
        <v>33</v>
      </c>
      <c r="D447" s="1" t="e">
        <v>#REF!</v>
      </c>
      <c r="E447" s="44">
        <v>301496.78999999998</v>
      </c>
      <c r="F447" s="44">
        <v>-90572.54</v>
      </c>
      <c r="G447" s="38" t="e">
        <f t="shared" si="31"/>
        <v>#REF!</v>
      </c>
      <c r="H447" s="22"/>
      <c r="I447" s="2" t="e">
        <v>#REF!</v>
      </c>
      <c r="J447" s="44">
        <v>-536859.98</v>
      </c>
      <c r="K447" s="44">
        <v>50421.53</v>
      </c>
      <c r="L447" s="38" t="e">
        <f t="shared" si="32"/>
        <v>#REF!</v>
      </c>
      <c r="M447" s="23" t="e">
        <f t="shared" si="33"/>
        <v>#REF!</v>
      </c>
    </row>
    <row r="448" spans="1:13" hidden="1" x14ac:dyDescent="0.35">
      <c r="A448" s="7" t="s">
        <v>19</v>
      </c>
      <c r="B448" s="24">
        <v>1905</v>
      </c>
      <c r="C448" s="21" t="s">
        <v>20</v>
      </c>
      <c r="D448" s="1" t="e">
        <v>#REF!</v>
      </c>
      <c r="E448" s="44"/>
      <c r="F448" s="44"/>
      <c r="G448" s="38" t="e">
        <f t="shared" si="31"/>
        <v>#REF!</v>
      </c>
      <c r="H448" s="22"/>
      <c r="I448" s="2" t="e">
        <v>#REF!</v>
      </c>
      <c r="J448" s="44">
        <v>0</v>
      </c>
      <c r="K448" s="44">
        <v>0</v>
      </c>
      <c r="L448" s="38" t="e">
        <f t="shared" si="32"/>
        <v>#REF!</v>
      </c>
      <c r="M448" s="23" t="e">
        <f t="shared" si="33"/>
        <v>#REF!</v>
      </c>
    </row>
    <row r="449" spans="1:13" hidden="1" x14ac:dyDescent="0.35">
      <c r="A449" s="7">
        <v>47</v>
      </c>
      <c r="B449" s="24">
        <v>1908</v>
      </c>
      <c r="C449" s="21" t="s">
        <v>34</v>
      </c>
      <c r="D449" s="1" t="e">
        <v>#REF!</v>
      </c>
      <c r="E449" s="44"/>
      <c r="F449" s="44"/>
      <c r="G449" s="38" t="e">
        <f t="shared" si="31"/>
        <v>#REF!</v>
      </c>
      <c r="H449" s="22"/>
      <c r="I449" s="2" t="e">
        <v>#REF!</v>
      </c>
      <c r="J449" s="44">
        <v>-9083.69</v>
      </c>
      <c r="K449" s="44">
        <v>0</v>
      </c>
      <c r="L449" s="38" t="e">
        <f t="shared" si="32"/>
        <v>#REF!</v>
      </c>
      <c r="M449" s="23" t="e">
        <f t="shared" si="33"/>
        <v>#REF!</v>
      </c>
    </row>
    <row r="450" spans="1:13" hidden="1" x14ac:dyDescent="0.35">
      <c r="A450" s="7">
        <v>13</v>
      </c>
      <c r="B450" s="24">
        <v>1910</v>
      </c>
      <c r="C450" s="21" t="s">
        <v>22</v>
      </c>
      <c r="D450" s="1" t="e">
        <v>#REF!</v>
      </c>
      <c r="E450" s="44">
        <v>19315.84</v>
      </c>
      <c r="F450" s="44"/>
      <c r="G450" s="38" t="e">
        <f t="shared" si="31"/>
        <v>#REF!</v>
      </c>
      <c r="H450" s="22"/>
      <c r="I450" s="2" t="e">
        <v>#REF!</v>
      </c>
      <c r="J450" s="44">
        <v>-91029.71</v>
      </c>
      <c r="K450" s="44">
        <v>0</v>
      </c>
      <c r="L450" s="38" t="e">
        <f t="shared" si="32"/>
        <v>#REF!</v>
      </c>
      <c r="M450" s="23" t="e">
        <f t="shared" si="33"/>
        <v>#REF!</v>
      </c>
    </row>
    <row r="451" spans="1:13" ht="25" hidden="1" x14ac:dyDescent="0.35">
      <c r="A451" s="7">
        <v>8</v>
      </c>
      <c r="B451" s="24">
        <v>1915</v>
      </c>
      <c r="C451" s="21" t="s">
        <v>35</v>
      </c>
      <c r="D451" s="1" t="e">
        <v>#REF!</v>
      </c>
      <c r="E451" s="44">
        <v>32463.06</v>
      </c>
      <c r="F451" s="44"/>
      <c r="G451" s="38" t="e">
        <f t="shared" si="31"/>
        <v>#REF!</v>
      </c>
      <c r="H451" s="22"/>
      <c r="I451" s="2" t="e">
        <v>#REF!</v>
      </c>
      <c r="J451" s="44">
        <v>-24615.279999999999</v>
      </c>
      <c r="K451" s="44">
        <v>0</v>
      </c>
      <c r="L451" s="38" t="e">
        <f t="shared" si="32"/>
        <v>#REF!</v>
      </c>
      <c r="M451" s="23" t="e">
        <f t="shared" si="33"/>
        <v>#REF!</v>
      </c>
    </row>
    <row r="452" spans="1:13" ht="25" hidden="1" x14ac:dyDescent="0.35">
      <c r="A452" s="7">
        <v>8</v>
      </c>
      <c r="B452" s="24">
        <v>1915</v>
      </c>
      <c r="C452" s="21" t="s">
        <v>36</v>
      </c>
      <c r="D452" s="1" t="e">
        <v>#REF!</v>
      </c>
      <c r="E452" s="44"/>
      <c r="F452" s="44"/>
      <c r="G452" s="38" t="e">
        <f t="shared" si="31"/>
        <v>#REF!</v>
      </c>
      <c r="H452" s="22"/>
      <c r="I452" s="2" t="e">
        <v>#REF!</v>
      </c>
      <c r="J452" s="44">
        <v>0</v>
      </c>
      <c r="K452" s="44">
        <v>0</v>
      </c>
      <c r="L452" s="38" t="e">
        <f t="shared" si="32"/>
        <v>#REF!</v>
      </c>
      <c r="M452" s="23" t="e">
        <f t="shared" si="33"/>
        <v>#REF!</v>
      </c>
    </row>
    <row r="453" spans="1:13" hidden="1" x14ac:dyDescent="0.35">
      <c r="A453" s="7">
        <v>10</v>
      </c>
      <c r="B453" s="24">
        <v>1920</v>
      </c>
      <c r="C453" s="21" t="s">
        <v>37</v>
      </c>
      <c r="D453" s="1" t="e">
        <v>#REF!</v>
      </c>
      <c r="E453" s="44">
        <v>35798.89</v>
      </c>
      <c r="F453" s="44"/>
      <c r="G453" s="38" t="e">
        <f t="shared" si="31"/>
        <v>#REF!</v>
      </c>
      <c r="H453" s="22"/>
      <c r="I453" s="2" t="e">
        <v>#REF!</v>
      </c>
      <c r="J453" s="44">
        <v>-80606.95</v>
      </c>
      <c r="K453" s="44">
        <v>0</v>
      </c>
      <c r="L453" s="38" t="e">
        <f t="shared" si="32"/>
        <v>#REF!</v>
      </c>
      <c r="M453" s="23" t="e">
        <f t="shared" si="33"/>
        <v>#REF!</v>
      </c>
    </row>
    <row r="454" spans="1:13" ht="25" hidden="1" x14ac:dyDescent="0.35">
      <c r="A454" s="7">
        <v>45</v>
      </c>
      <c r="B454" s="24">
        <v>1920</v>
      </c>
      <c r="C454" s="21" t="s">
        <v>38</v>
      </c>
      <c r="D454" s="1" t="e">
        <v>#REF!</v>
      </c>
      <c r="E454" s="44"/>
      <c r="F454" s="44"/>
      <c r="G454" s="38" t="e">
        <f t="shared" si="31"/>
        <v>#REF!</v>
      </c>
      <c r="H454" s="22"/>
      <c r="I454" s="2" t="e">
        <v>#REF!</v>
      </c>
      <c r="J454" s="44">
        <v>0</v>
      </c>
      <c r="K454" s="44">
        <v>0</v>
      </c>
      <c r="L454" s="38" t="e">
        <f t="shared" si="32"/>
        <v>#REF!</v>
      </c>
      <c r="M454" s="23" t="e">
        <f t="shared" si="33"/>
        <v>#REF!</v>
      </c>
    </row>
    <row r="455" spans="1:13" ht="25" hidden="1" x14ac:dyDescent="0.35">
      <c r="A455" s="7">
        <v>45.1</v>
      </c>
      <c r="B455" s="24">
        <v>1920</v>
      </c>
      <c r="C455" s="21" t="s">
        <v>39</v>
      </c>
      <c r="D455" s="1" t="e">
        <v>#REF!</v>
      </c>
      <c r="E455" s="44"/>
      <c r="F455" s="44"/>
      <c r="G455" s="38" t="e">
        <f t="shared" si="31"/>
        <v>#REF!</v>
      </c>
      <c r="H455" s="22"/>
      <c r="I455" s="2" t="e">
        <v>#REF!</v>
      </c>
      <c r="J455" s="44">
        <v>0</v>
      </c>
      <c r="K455" s="44">
        <v>0</v>
      </c>
      <c r="L455" s="38" t="e">
        <f t="shared" si="32"/>
        <v>#REF!</v>
      </c>
      <c r="M455" s="23" t="e">
        <f t="shared" si="33"/>
        <v>#REF!</v>
      </c>
    </row>
    <row r="456" spans="1:13" hidden="1" x14ac:dyDescent="0.35">
      <c r="A456" s="7">
        <v>10</v>
      </c>
      <c r="B456" s="24">
        <v>1930</v>
      </c>
      <c r="C456" s="21" t="s">
        <v>40</v>
      </c>
      <c r="D456" s="1" t="e">
        <v>#REF!</v>
      </c>
      <c r="E456" s="44">
        <v>272888.53999999998</v>
      </c>
      <c r="F456" s="44"/>
      <c r="G456" s="38" t="e">
        <f t="shared" si="31"/>
        <v>#REF!</v>
      </c>
      <c r="H456" s="22"/>
      <c r="I456" s="2" t="e">
        <v>#REF!</v>
      </c>
      <c r="J456" s="44">
        <v>-247889.83</v>
      </c>
      <c r="K456" s="44">
        <v>0</v>
      </c>
      <c r="L456" s="38" t="e">
        <f t="shared" si="32"/>
        <v>#REF!</v>
      </c>
      <c r="M456" s="23" t="e">
        <f t="shared" si="33"/>
        <v>#REF!</v>
      </c>
    </row>
    <row r="457" spans="1:13" hidden="1" x14ac:dyDescent="0.35">
      <c r="A457" s="7">
        <v>8</v>
      </c>
      <c r="B457" s="24">
        <v>1935</v>
      </c>
      <c r="C457" s="21" t="s">
        <v>41</v>
      </c>
      <c r="D457" s="1" t="e">
        <v>#REF!</v>
      </c>
      <c r="E457" s="44"/>
      <c r="F457" s="44"/>
      <c r="G457" s="38" t="e">
        <f t="shared" si="31"/>
        <v>#REF!</v>
      </c>
      <c r="H457" s="22"/>
      <c r="I457" s="2" t="e">
        <v>#REF!</v>
      </c>
      <c r="J457" s="44">
        <v>-4818.5</v>
      </c>
      <c r="K457" s="44">
        <v>0</v>
      </c>
      <c r="L457" s="38" t="e">
        <f t="shared" si="32"/>
        <v>#REF!</v>
      </c>
      <c r="M457" s="23" t="e">
        <f t="shared" si="33"/>
        <v>#REF!</v>
      </c>
    </row>
    <row r="458" spans="1:13" hidden="1" x14ac:dyDescent="0.35">
      <c r="A458" s="7">
        <v>8</v>
      </c>
      <c r="B458" s="24">
        <v>1940</v>
      </c>
      <c r="C458" s="21" t="s">
        <v>42</v>
      </c>
      <c r="D458" s="1" t="e">
        <v>#REF!</v>
      </c>
      <c r="E458" s="44">
        <v>11656.08</v>
      </c>
      <c r="F458" s="44"/>
      <c r="G458" s="38" t="e">
        <f t="shared" si="31"/>
        <v>#REF!</v>
      </c>
      <c r="H458" s="22"/>
      <c r="I458" s="2" t="e">
        <v>#REF!</v>
      </c>
      <c r="J458" s="44">
        <v>-24402.22</v>
      </c>
      <c r="K458" s="44">
        <v>0</v>
      </c>
      <c r="L458" s="38" t="e">
        <f t="shared" si="32"/>
        <v>#REF!</v>
      </c>
      <c r="M458" s="23" t="e">
        <f t="shared" si="33"/>
        <v>#REF!</v>
      </c>
    </row>
    <row r="459" spans="1:13" hidden="1" x14ac:dyDescent="0.35">
      <c r="A459" s="7">
        <v>8</v>
      </c>
      <c r="B459" s="24">
        <v>1945</v>
      </c>
      <c r="C459" s="21" t="s">
        <v>43</v>
      </c>
      <c r="D459" s="1" t="e">
        <v>#REF!</v>
      </c>
      <c r="E459" s="44"/>
      <c r="F459" s="44"/>
      <c r="G459" s="38" t="e">
        <f t="shared" si="31"/>
        <v>#REF!</v>
      </c>
      <c r="H459" s="22"/>
      <c r="I459" s="2" t="e">
        <v>#REF!</v>
      </c>
      <c r="J459" s="44">
        <v>-5636.81</v>
      </c>
      <c r="K459" s="44">
        <v>0</v>
      </c>
      <c r="L459" s="38" t="e">
        <f t="shared" si="32"/>
        <v>#REF!</v>
      </c>
      <c r="M459" s="23" t="e">
        <f t="shared" si="33"/>
        <v>#REF!</v>
      </c>
    </row>
    <row r="460" spans="1:13" hidden="1" x14ac:dyDescent="0.35">
      <c r="A460" s="7">
        <v>8</v>
      </c>
      <c r="B460" s="24">
        <v>1950</v>
      </c>
      <c r="C460" s="21" t="s">
        <v>44</v>
      </c>
      <c r="D460" s="1" t="e">
        <v>#REF!</v>
      </c>
      <c r="E460" s="44"/>
      <c r="F460" s="44"/>
      <c r="G460" s="38" t="e">
        <f t="shared" si="31"/>
        <v>#REF!</v>
      </c>
      <c r="H460" s="22"/>
      <c r="I460" s="2" t="e">
        <v>#REF!</v>
      </c>
      <c r="J460" s="44">
        <v>0</v>
      </c>
      <c r="K460" s="44">
        <v>0</v>
      </c>
      <c r="L460" s="38" t="e">
        <f t="shared" si="32"/>
        <v>#REF!</v>
      </c>
      <c r="M460" s="23" t="e">
        <f t="shared" si="33"/>
        <v>#REF!</v>
      </c>
    </row>
    <row r="461" spans="1:13" hidden="1" x14ac:dyDescent="0.35">
      <c r="A461" s="7">
        <v>8</v>
      </c>
      <c r="B461" s="24">
        <v>1955</v>
      </c>
      <c r="C461" s="21" t="s">
        <v>45</v>
      </c>
      <c r="D461" s="1" t="e">
        <v>#REF!</v>
      </c>
      <c r="E461" s="44"/>
      <c r="F461" s="44"/>
      <c r="G461" s="38" t="e">
        <f t="shared" si="31"/>
        <v>#REF!</v>
      </c>
      <c r="H461" s="22"/>
      <c r="I461" s="2" t="e">
        <v>#REF!</v>
      </c>
      <c r="J461" s="44">
        <v>0</v>
      </c>
      <c r="K461" s="44">
        <v>0</v>
      </c>
      <c r="L461" s="38" t="e">
        <f t="shared" si="32"/>
        <v>#REF!</v>
      </c>
      <c r="M461" s="23" t="e">
        <f t="shared" si="33"/>
        <v>#REF!</v>
      </c>
    </row>
    <row r="462" spans="1:13" ht="25" hidden="1" x14ac:dyDescent="0.35">
      <c r="A462" s="7">
        <v>8</v>
      </c>
      <c r="B462" s="24">
        <v>1955</v>
      </c>
      <c r="C462" s="21" t="s">
        <v>46</v>
      </c>
      <c r="D462" s="1" t="e">
        <v>#REF!</v>
      </c>
      <c r="E462" s="44"/>
      <c r="F462" s="44"/>
      <c r="G462" s="38" t="e">
        <f t="shared" si="31"/>
        <v>#REF!</v>
      </c>
      <c r="H462" s="22"/>
      <c r="I462" s="2" t="e">
        <v>#REF!</v>
      </c>
      <c r="J462" s="44">
        <v>0</v>
      </c>
      <c r="K462" s="44">
        <v>0</v>
      </c>
      <c r="L462" s="38" t="e">
        <f t="shared" si="32"/>
        <v>#REF!</v>
      </c>
      <c r="M462" s="23" t="e">
        <f t="shared" si="33"/>
        <v>#REF!</v>
      </c>
    </row>
    <row r="463" spans="1:13" hidden="1" x14ac:dyDescent="0.35">
      <c r="A463" s="7">
        <v>8</v>
      </c>
      <c r="B463" s="24">
        <v>1960</v>
      </c>
      <c r="C463" s="21" t="s">
        <v>47</v>
      </c>
      <c r="D463" s="1" t="e">
        <v>#REF!</v>
      </c>
      <c r="E463" s="44"/>
      <c r="F463" s="44"/>
      <c r="G463" s="38" t="e">
        <f t="shared" si="31"/>
        <v>#REF!</v>
      </c>
      <c r="H463" s="22"/>
      <c r="I463" s="2" t="e">
        <v>#REF!</v>
      </c>
      <c r="J463" s="44">
        <v>0</v>
      </c>
      <c r="K463" s="44">
        <v>0</v>
      </c>
      <c r="L463" s="38" t="e">
        <f t="shared" si="32"/>
        <v>#REF!</v>
      </c>
      <c r="M463" s="23" t="e">
        <f t="shared" si="33"/>
        <v>#REF!</v>
      </c>
    </row>
    <row r="464" spans="1:13" ht="25" hidden="1" x14ac:dyDescent="0.35">
      <c r="A464" s="25">
        <v>47</v>
      </c>
      <c r="B464" s="24">
        <v>1970</v>
      </c>
      <c r="C464" s="21" t="s">
        <v>48</v>
      </c>
      <c r="D464" s="1" t="e">
        <v>#REF!</v>
      </c>
      <c r="E464" s="44"/>
      <c r="F464" s="44"/>
      <c r="G464" s="38" t="e">
        <f t="shared" si="31"/>
        <v>#REF!</v>
      </c>
      <c r="H464" s="22"/>
      <c r="I464" s="2" t="e">
        <v>#REF!</v>
      </c>
      <c r="J464" s="44">
        <v>0</v>
      </c>
      <c r="K464" s="44">
        <v>0</v>
      </c>
      <c r="L464" s="38" t="e">
        <f t="shared" si="32"/>
        <v>#REF!</v>
      </c>
      <c r="M464" s="23" t="e">
        <f t="shared" si="33"/>
        <v>#REF!</v>
      </c>
    </row>
    <row r="465" spans="1:13" ht="25" hidden="1" x14ac:dyDescent="0.35">
      <c r="A465" s="7">
        <v>47</v>
      </c>
      <c r="B465" s="24">
        <v>1975</v>
      </c>
      <c r="C465" s="21" t="s">
        <v>49</v>
      </c>
      <c r="D465" s="1" t="e">
        <v>#REF!</v>
      </c>
      <c r="E465" s="44"/>
      <c r="F465" s="44"/>
      <c r="G465" s="38" t="e">
        <f t="shared" si="31"/>
        <v>#REF!</v>
      </c>
      <c r="H465" s="22"/>
      <c r="I465" s="2" t="e">
        <v>#REF!</v>
      </c>
      <c r="J465" s="44">
        <v>0</v>
      </c>
      <c r="K465" s="44">
        <v>0</v>
      </c>
      <c r="L465" s="38" t="e">
        <f t="shared" si="32"/>
        <v>#REF!</v>
      </c>
      <c r="M465" s="23" t="e">
        <f t="shared" si="33"/>
        <v>#REF!</v>
      </c>
    </row>
    <row r="466" spans="1:13" hidden="1" x14ac:dyDescent="0.35">
      <c r="A466" s="7">
        <v>47</v>
      </c>
      <c r="B466" s="24">
        <v>1980</v>
      </c>
      <c r="C466" s="21" t="s">
        <v>50</v>
      </c>
      <c r="D466" s="1" t="e">
        <v>#REF!</v>
      </c>
      <c r="E466" s="44"/>
      <c r="F466" s="44"/>
      <c r="G466" s="38" t="e">
        <f t="shared" si="31"/>
        <v>#REF!</v>
      </c>
      <c r="H466" s="22"/>
      <c r="I466" s="2" t="e">
        <v>#REF!</v>
      </c>
      <c r="J466" s="44">
        <v>-12456.59</v>
      </c>
      <c r="K466" s="44">
        <v>0</v>
      </c>
      <c r="L466" s="38" t="e">
        <f t="shared" si="32"/>
        <v>#REF!</v>
      </c>
      <c r="M466" s="23" t="e">
        <f t="shared" si="33"/>
        <v>#REF!</v>
      </c>
    </row>
    <row r="467" spans="1:13" hidden="1" x14ac:dyDescent="0.35">
      <c r="A467" s="7">
        <v>47</v>
      </c>
      <c r="B467" s="24">
        <v>1985</v>
      </c>
      <c r="C467" s="21" t="s">
        <v>51</v>
      </c>
      <c r="D467" s="1" t="e">
        <v>#REF!</v>
      </c>
      <c r="E467" s="44"/>
      <c r="F467" s="44"/>
      <c r="G467" s="38" t="e">
        <f t="shared" si="31"/>
        <v>#REF!</v>
      </c>
      <c r="H467" s="22"/>
      <c r="I467" s="2" t="e">
        <v>#REF!</v>
      </c>
      <c r="J467" s="44">
        <v>0</v>
      </c>
      <c r="K467" s="44">
        <v>0</v>
      </c>
      <c r="L467" s="38" t="e">
        <f t="shared" si="32"/>
        <v>#REF!</v>
      </c>
      <c r="M467" s="23" t="e">
        <f t="shared" si="33"/>
        <v>#REF!</v>
      </c>
    </row>
    <row r="468" spans="1:13" hidden="1" x14ac:dyDescent="0.35">
      <c r="A468" s="25">
        <v>47</v>
      </c>
      <c r="B468" s="24">
        <v>1990</v>
      </c>
      <c r="C468" s="35" t="s">
        <v>52</v>
      </c>
      <c r="D468" s="1" t="e">
        <v>#REF!</v>
      </c>
      <c r="E468" s="44"/>
      <c r="F468" s="44"/>
      <c r="G468" s="38" t="e">
        <f t="shared" si="31"/>
        <v>#REF!</v>
      </c>
      <c r="H468" s="22"/>
      <c r="I468" s="2" t="e">
        <v>#REF!</v>
      </c>
      <c r="J468" s="44">
        <v>0</v>
      </c>
      <c r="K468" s="44">
        <v>0</v>
      </c>
      <c r="L468" s="38" t="e">
        <f t="shared" si="32"/>
        <v>#REF!</v>
      </c>
      <c r="M468" s="23" t="e">
        <f t="shared" si="33"/>
        <v>#REF!</v>
      </c>
    </row>
    <row r="469" spans="1:13" hidden="1" x14ac:dyDescent="0.35">
      <c r="A469" s="7">
        <v>47</v>
      </c>
      <c r="B469" s="24">
        <v>1995</v>
      </c>
      <c r="C469" s="21" t="s">
        <v>53</v>
      </c>
      <c r="D469" s="1" t="e">
        <v>#REF!</v>
      </c>
      <c r="E469" s="44">
        <v>-6438452.5899999999</v>
      </c>
      <c r="F469" s="44"/>
      <c r="G469" s="38" t="e">
        <f t="shared" si="31"/>
        <v>#REF!</v>
      </c>
      <c r="H469" s="22"/>
      <c r="I469" s="2" t="e">
        <v>#REF!</v>
      </c>
      <c r="J469" s="44">
        <v>1330445.4900000002</v>
      </c>
      <c r="K469" s="44">
        <v>0</v>
      </c>
      <c r="L469" s="38" t="e">
        <f t="shared" si="32"/>
        <v>#REF!</v>
      </c>
      <c r="M469" s="23" t="e">
        <f t="shared" si="33"/>
        <v>#REF!</v>
      </c>
    </row>
    <row r="470" spans="1:13" hidden="1" x14ac:dyDescent="0.35">
      <c r="A470" s="7">
        <v>47</v>
      </c>
      <c r="B470" s="24">
        <v>2440</v>
      </c>
      <c r="C470" s="21" t="s">
        <v>54</v>
      </c>
      <c r="D470" s="1" t="e">
        <v>#REF!</v>
      </c>
      <c r="E470" s="44"/>
      <c r="F470" s="44"/>
      <c r="G470" s="38" t="e">
        <f t="shared" si="31"/>
        <v>#REF!</v>
      </c>
      <c r="I470" s="2" t="e">
        <v>#REF!</v>
      </c>
      <c r="J470" s="44">
        <v>0</v>
      </c>
      <c r="K470" s="44">
        <v>0</v>
      </c>
      <c r="L470" s="38" t="e">
        <f t="shared" si="32"/>
        <v>#REF!</v>
      </c>
      <c r="M470" s="23" t="e">
        <f t="shared" si="33"/>
        <v>#REF!</v>
      </c>
    </row>
    <row r="471" spans="1:13" hidden="1" x14ac:dyDescent="0.35">
      <c r="A471" s="26"/>
      <c r="B471" s="26"/>
      <c r="C471" s="27"/>
      <c r="D471" s="1" t="e">
        <v>#REF!</v>
      </c>
      <c r="E471" s="44"/>
      <c r="F471" s="44"/>
      <c r="G471" s="38" t="e">
        <f t="shared" si="31"/>
        <v>#REF!</v>
      </c>
      <c r="I471" s="2" t="e">
        <v>#REF!</v>
      </c>
      <c r="J471" s="44">
        <v>0</v>
      </c>
      <c r="K471" s="44"/>
      <c r="L471" s="38" t="e">
        <f t="shared" si="32"/>
        <v>#REF!</v>
      </c>
      <c r="M471" s="23" t="e">
        <f t="shared" si="33"/>
        <v>#REF!</v>
      </c>
    </row>
    <row r="472" spans="1:13" hidden="1" x14ac:dyDescent="0.35">
      <c r="A472" s="26"/>
      <c r="B472" s="26"/>
      <c r="C472" s="29" t="s">
        <v>55</v>
      </c>
      <c r="D472" s="30" t="e">
        <v>#REF!</v>
      </c>
      <c r="E472" s="30">
        <v>3511539.459999999</v>
      </c>
      <c r="F472" s="30">
        <v>-556163.36</v>
      </c>
      <c r="G472" s="30" t="e">
        <f>SUM(G432:G471)</f>
        <v>#REF!</v>
      </c>
      <c r="H472" s="30"/>
      <c r="I472" s="30" t="e">
        <v>#REF!</v>
      </c>
      <c r="J472" s="30">
        <v>-4558008.459999999</v>
      </c>
      <c r="K472" s="30">
        <v>50421.53</v>
      </c>
      <c r="L472" s="30" t="e">
        <f>SUM(L432:L471)</f>
        <v>#REF!</v>
      </c>
      <c r="M472" s="30" t="e">
        <f>SUM(M432:M471)</f>
        <v>#REF!</v>
      </c>
    </row>
    <row r="473" spans="1:13" ht="37.5" hidden="1" x14ac:dyDescent="0.35">
      <c r="A473" s="26"/>
      <c r="B473" s="26"/>
      <c r="C473" s="31" t="s">
        <v>56</v>
      </c>
      <c r="D473" s="3"/>
      <c r="E473" s="28"/>
      <c r="F473" s="28"/>
      <c r="G473" s="38">
        <f t="shared" ref="G473:G474" si="34">D473+E473+F473</f>
        <v>0</v>
      </c>
      <c r="I473" s="3"/>
      <c r="J473" s="28"/>
      <c r="K473" s="28"/>
      <c r="L473" s="38">
        <v>0</v>
      </c>
      <c r="M473" s="23">
        <f t="shared" ref="M473:M474" si="35">L473+G473</f>
        <v>0</v>
      </c>
    </row>
    <row r="474" spans="1:13" ht="26" hidden="1" x14ac:dyDescent="0.35">
      <c r="A474" s="26"/>
      <c r="B474" s="26"/>
      <c r="C474" s="32" t="s">
        <v>57</v>
      </c>
      <c r="D474" s="3"/>
      <c r="E474" s="28"/>
      <c r="F474" s="28"/>
      <c r="G474" s="38">
        <f t="shared" si="34"/>
        <v>0</v>
      </c>
      <c r="I474" s="3"/>
      <c r="J474" s="28"/>
      <c r="K474" s="28"/>
      <c r="L474" s="38">
        <v>0</v>
      </c>
      <c r="M474" s="23">
        <f t="shared" si="35"/>
        <v>0</v>
      </c>
    </row>
    <row r="475" spans="1:13" hidden="1" x14ac:dyDescent="0.35">
      <c r="A475" s="26"/>
      <c r="B475" s="26"/>
      <c r="C475" s="29" t="s">
        <v>58</v>
      </c>
      <c r="D475" s="30" t="e">
        <v>#REF!</v>
      </c>
      <c r="E475" s="30">
        <v>3511539.459999999</v>
      </c>
      <c r="F475" s="30">
        <v>-556163.36</v>
      </c>
      <c r="G475" s="30" t="e">
        <f>SUM(G472:G474)</f>
        <v>#REF!</v>
      </c>
      <c r="H475" s="30"/>
      <c r="I475" s="30" t="e">
        <v>#REF!</v>
      </c>
      <c r="J475" s="30">
        <v>-4558008.459999999</v>
      </c>
      <c r="K475" s="30">
        <v>50421.53</v>
      </c>
      <c r="L475" s="30" t="e">
        <f>SUM(L472:L474)</f>
        <v>#REF!</v>
      </c>
      <c r="M475" s="30" t="e">
        <f>SUM(M472:M474)</f>
        <v>#REF!</v>
      </c>
    </row>
    <row r="476" spans="1:13" ht="15.5" hidden="1" x14ac:dyDescent="0.35">
      <c r="A476" s="26"/>
      <c r="B476" s="26"/>
      <c r="C476" s="224" t="s">
        <v>59</v>
      </c>
      <c r="D476" s="225"/>
      <c r="E476" s="225"/>
      <c r="F476" s="225"/>
      <c r="G476" s="225"/>
      <c r="H476" s="225"/>
      <c r="I476" s="226"/>
      <c r="J476" s="28"/>
      <c r="K476" s="6"/>
      <c r="L476" s="40"/>
      <c r="M476" s="33"/>
    </row>
    <row r="477" spans="1:13" hidden="1" x14ac:dyDescent="0.35">
      <c r="A477" s="26"/>
      <c r="B477" s="26"/>
      <c r="C477" s="224" t="s">
        <v>60</v>
      </c>
      <c r="D477" s="225"/>
      <c r="E477" s="225"/>
      <c r="F477" s="225"/>
      <c r="G477" s="225"/>
      <c r="H477" s="225"/>
      <c r="I477" s="226"/>
      <c r="J477" s="30">
        <v>-4558008.459999999</v>
      </c>
      <c r="K477" s="6"/>
      <c r="L477" s="40"/>
      <c r="M477" s="33"/>
    </row>
    <row r="478" spans="1:13" hidden="1" x14ac:dyDescent="0.35">
      <c r="K478" s="114">
        <v>-4507586.9299999988</v>
      </c>
      <c r="L478" s="117" t="s">
        <v>105</v>
      </c>
    </row>
    <row r="479" spans="1:13" hidden="1" x14ac:dyDescent="0.35">
      <c r="E479" s="117" t="s">
        <v>110</v>
      </c>
      <c r="F479" s="110">
        <v>2955376.0999999992</v>
      </c>
      <c r="I479" s="6" t="s">
        <v>61</v>
      </c>
      <c r="J479" s="6"/>
    </row>
    <row r="480" spans="1:13" hidden="1" x14ac:dyDescent="0.35">
      <c r="A480" s="26">
        <v>10</v>
      </c>
      <c r="B480" s="26"/>
      <c r="C480" s="27" t="s">
        <v>62</v>
      </c>
      <c r="I480" s="6" t="s">
        <v>62</v>
      </c>
      <c r="J480" s="6"/>
      <c r="K480" s="41"/>
    </row>
    <row r="481" spans="1:13" hidden="1" x14ac:dyDescent="0.35">
      <c r="A481" s="26">
        <v>8</v>
      </c>
      <c r="B481" s="26"/>
      <c r="C481" s="27" t="s">
        <v>41</v>
      </c>
      <c r="I481" s="6" t="s">
        <v>41</v>
      </c>
      <c r="J481" s="6"/>
      <c r="K481" s="42"/>
    </row>
    <row r="482" spans="1:13" hidden="1" x14ac:dyDescent="0.35">
      <c r="I482" s="34" t="s">
        <v>63</v>
      </c>
      <c r="K482" s="43">
        <v>-4558008.459999999</v>
      </c>
    </row>
    <row r="483" spans="1:13" hidden="1" x14ac:dyDescent="0.35"/>
    <row r="484" spans="1:13" ht="18" x14ac:dyDescent="0.35">
      <c r="A484" s="227" t="s">
        <v>0</v>
      </c>
      <c r="B484" s="227"/>
      <c r="C484" s="227"/>
      <c r="D484" s="227"/>
      <c r="E484" s="227"/>
      <c r="F484" s="227"/>
      <c r="G484" s="227"/>
      <c r="H484" s="227"/>
      <c r="I484" s="227"/>
      <c r="J484" s="227"/>
      <c r="K484" s="227"/>
      <c r="L484" s="227"/>
      <c r="M484" s="227"/>
    </row>
    <row r="485" spans="1:13" ht="21" x14ac:dyDescent="0.35">
      <c r="A485" s="227" t="s">
        <v>1</v>
      </c>
      <c r="B485" s="227"/>
      <c r="C485" s="227"/>
      <c r="D485" s="227"/>
      <c r="E485" s="227"/>
      <c r="F485" s="227"/>
      <c r="G485" s="227"/>
      <c r="H485" s="227"/>
      <c r="I485" s="227"/>
      <c r="J485" s="227"/>
      <c r="K485" s="227"/>
      <c r="L485" s="227"/>
      <c r="M485" s="227"/>
    </row>
    <row r="486" spans="1:13" x14ac:dyDescent="0.35">
      <c r="H486" s="6"/>
    </row>
    <row r="487" spans="1:13" x14ac:dyDescent="0.35">
      <c r="E487" s="8" t="s">
        <v>2</v>
      </c>
      <c r="F487" s="36" t="s">
        <v>119</v>
      </c>
      <c r="G487" s="45" t="s">
        <v>71</v>
      </c>
      <c r="H487" s="6"/>
    </row>
    <row r="488" spans="1:13" x14ac:dyDescent="0.35">
      <c r="C488" s="6"/>
      <c r="E488" s="8" t="s">
        <v>4</v>
      </c>
      <c r="F488" s="9">
        <v>2016</v>
      </c>
      <c r="G488" s="10"/>
    </row>
    <row r="490" spans="1:13" x14ac:dyDescent="0.35">
      <c r="D490" s="228" t="s">
        <v>5</v>
      </c>
      <c r="E490" s="229"/>
      <c r="F490" s="229"/>
      <c r="G490" s="230"/>
      <c r="I490" s="11"/>
      <c r="J490" s="12" t="s">
        <v>6</v>
      </c>
      <c r="K490" s="12"/>
      <c r="L490" s="13"/>
      <c r="M490" s="6"/>
    </row>
    <row r="491" spans="1:13" ht="41.5" x14ac:dyDescent="0.35">
      <c r="A491" s="14" t="s">
        <v>7</v>
      </c>
      <c r="B491" s="14" t="s">
        <v>8</v>
      </c>
      <c r="C491" s="15" t="s">
        <v>9</v>
      </c>
      <c r="D491" s="14" t="s">
        <v>10</v>
      </c>
      <c r="E491" s="16" t="s">
        <v>11</v>
      </c>
      <c r="F491" s="16" t="s">
        <v>12</v>
      </c>
      <c r="G491" s="14" t="s">
        <v>13</v>
      </c>
      <c r="H491" s="17"/>
      <c r="I491" s="18" t="s">
        <v>10</v>
      </c>
      <c r="J491" s="19" t="s">
        <v>14</v>
      </c>
      <c r="K491" s="19" t="s">
        <v>12</v>
      </c>
      <c r="L491" s="20" t="s">
        <v>13</v>
      </c>
      <c r="M491" s="14" t="s">
        <v>15</v>
      </c>
    </row>
    <row r="492" spans="1:13" ht="25" x14ac:dyDescent="0.35">
      <c r="A492" s="7">
        <v>12</v>
      </c>
      <c r="B492" s="24">
        <v>1611</v>
      </c>
      <c r="C492" s="21" t="s">
        <v>16</v>
      </c>
      <c r="D492" s="1">
        <v>613715.9700000002</v>
      </c>
      <c r="E492" s="44">
        <v>62150.64</v>
      </c>
      <c r="F492" s="44">
        <v>0</v>
      </c>
      <c r="G492" s="38">
        <f>SUM(D492:F492)</f>
        <v>675866.61000000022</v>
      </c>
      <c r="H492" s="22"/>
      <c r="I492" s="2">
        <v>-437176.04000000085</v>
      </c>
      <c r="J492" s="44">
        <v>-154827.5</v>
      </c>
      <c r="K492" s="44">
        <v>0</v>
      </c>
      <c r="L492" s="78">
        <f>I492+J492+K492</f>
        <v>-592003.54000000085</v>
      </c>
      <c r="M492" s="23">
        <f>G492+L492</f>
        <v>83863.069999999367</v>
      </c>
    </row>
    <row r="493" spans="1:13" ht="25" x14ac:dyDescent="0.35">
      <c r="A493" s="7" t="s">
        <v>17</v>
      </c>
      <c r="B493" s="24">
        <v>1612</v>
      </c>
      <c r="C493" s="21" t="s">
        <v>18</v>
      </c>
      <c r="D493" s="1">
        <v>400374.88</v>
      </c>
      <c r="E493" s="44">
        <v>0</v>
      </c>
      <c r="F493" s="44">
        <v>0</v>
      </c>
      <c r="G493" s="38">
        <f t="shared" ref="G493:G531" si="36">SUM(D493:F493)</f>
        <v>400374.88</v>
      </c>
      <c r="H493" s="22"/>
      <c r="I493" s="2">
        <v>-31476.059999999961</v>
      </c>
      <c r="J493" s="44">
        <v>-15729.3</v>
      </c>
      <c r="K493" s="44">
        <v>0</v>
      </c>
      <c r="L493" s="78">
        <f t="shared" ref="L493:L531" si="37">I493+J493+K493</f>
        <v>-47205.359999999957</v>
      </c>
      <c r="M493" s="23">
        <f t="shared" ref="M493:M531" si="38">G493+L493</f>
        <v>353169.52</v>
      </c>
    </row>
    <row r="494" spans="1:13" x14ac:dyDescent="0.35">
      <c r="A494" s="7" t="s">
        <v>19</v>
      </c>
      <c r="B494" s="24">
        <v>1805</v>
      </c>
      <c r="C494" s="21" t="s">
        <v>20</v>
      </c>
      <c r="D494" s="1">
        <v>5904030.6500000013</v>
      </c>
      <c r="E494" s="44">
        <v>105732.39</v>
      </c>
      <c r="F494" s="44">
        <v>-465590.82</v>
      </c>
      <c r="G494" s="38">
        <f t="shared" si="36"/>
        <v>5544172.2200000007</v>
      </c>
      <c r="H494" s="22"/>
      <c r="I494" s="2">
        <v>0</v>
      </c>
      <c r="J494" s="44">
        <v>0</v>
      </c>
      <c r="K494" s="44">
        <v>0</v>
      </c>
      <c r="L494" s="78">
        <f t="shared" si="37"/>
        <v>0</v>
      </c>
      <c r="M494" s="23">
        <f t="shared" si="38"/>
        <v>5544172.2200000007</v>
      </c>
    </row>
    <row r="495" spans="1:13" x14ac:dyDescent="0.35">
      <c r="A495" s="7">
        <v>47</v>
      </c>
      <c r="B495" s="24">
        <v>1808</v>
      </c>
      <c r="C495" s="21" t="s">
        <v>21</v>
      </c>
      <c r="D495" s="1">
        <v>0</v>
      </c>
      <c r="E495" s="44">
        <v>0</v>
      </c>
      <c r="F495" s="44">
        <v>0</v>
      </c>
      <c r="G495" s="38">
        <f t="shared" si="36"/>
        <v>0</v>
      </c>
      <c r="H495" s="22"/>
      <c r="I495" s="2">
        <v>0</v>
      </c>
      <c r="J495" s="44">
        <v>0</v>
      </c>
      <c r="K495" s="44">
        <v>0</v>
      </c>
      <c r="L495" s="78">
        <f t="shared" si="37"/>
        <v>0</v>
      </c>
      <c r="M495" s="23">
        <f t="shared" si="38"/>
        <v>0</v>
      </c>
    </row>
    <row r="496" spans="1:13" x14ac:dyDescent="0.35">
      <c r="A496" s="7">
        <v>13</v>
      </c>
      <c r="B496" s="24">
        <v>1810</v>
      </c>
      <c r="C496" s="21" t="s">
        <v>22</v>
      </c>
      <c r="D496" s="1">
        <v>0</v>
      </c>
      <c r="E496" s="44">
        <v>0</v>
      </c>
      <c r="F496" s="44">
        <v>0</v>
      </c>
      <c r="G496" s="38">
        <f t="shared" si="36"/>
        <v>0</v>
      </c>
      <c r="H496" s="22"/>
      <c r="I496" s="2">
        <v>0</v>
      </c>
      <c r="J496" s="44">
        <v>0</v>
      </c>
      <c r="K496" s="44">
        <v>0</v>
      </c>
      <c r="L496" s="78">
        <f t="shared" si="37"/>
        <v>0</v>
      </c>
      <c r="M496" s="23">
        <f t="shared" si="38"/>
        <v>0</v>
      </c>
    </row>
    <row r="497" spans="1:19" ht="25" x14ac:dyDescent="0.35">
      <c r="A497" s="7">
        <v>47</v>
      </c>
      <c r="B497" s="24">
        <v>1815</v>
      </c>
      <c r="C497" s="21" t="s">
        <v>23</v>
      </c>
      <c r="D497" s="1">
        <v>0</v>
      </c>
      <c r="E497" s="44">
        <v>0</v>
      </c>
      <c r="F497" s="44">
        <v>0</v>
      </c>
      <c r="G497" s="38">
        <f t="shared" si="36"/>
        <v>0</v>
      </c>
      <c r="H497" s="22"/>
      <c r="I497" s="2">
        <v>0</v>
      </c>
      <c r="J497" s="44">
        <v>0</v>
      </c>
      <c r="K497" s="44">
        <v>0</v>
      </c>
      <c r="L497" s="78">
        <f t="shared" si="37"/>
        <v>0</v>
      </c>
      <c r="M497" s="23">
        <f t="shared" si="38"/>
        <v>0</v>
      </c>
    </row>
    <row r="498" spans="1:19" x14ac:dyDescent="0.35">
      <c r="A498" s="7">
        <v>47</v>
      </c>
      <c r="B498" s="24">
        <v>1820</v>
      </c>
      <c r="C498" s="21" t="s">
        <v>24</v>
      </c>
      <c r="D498" s="1">
        <v>11993149.200000001</v>
      </c>
      <c r="E498" s="44">
        <v>98298.32</v>
      </c>
      <c r="F498" s="44">
        <v>0</v>
      </c>
      <c r="G498" s="38">
        <f t="shared" si="36"/>
        <v>12091447.520000001</v>
      </c>
      <c r="H498" s="22"/>
      <c r="I498" s="2">
        <v>-335199.26000000187</v>
      </c>
      <c r="J498" s="44">
        <v>-365463.6</v>
      </c>
      <c r="K498" s="44">
        <v>0</v>
      </c>
      <c r="L498" s="78">
        <f t="shared" si="37"/>
        <v>-700662.86000000185</v>
      </c>
      <c r="M498" s="23">
        <f t="shared" si="38"/>
        <v>11390784.66</v>
      </c>
    </row>
    <row r="499" spans="1:19" x14ac:dyDescent="0.35">
      <c r="A499" s="7">
        <v>47</v>
      </c>
      <c r="B499" s="24">
        <v>1825</v>
      </c>
      <c r="C499" s="21" t="s">
        <v>25</v>
      </c>
      <c r="D499" s="1">
        <v>0</v>
      </c>
      <c r="E499" s="44">
        <v>0</v>
      </c>
      <c r="F499" s="44">
        <v>0</v>
      </c>
      <c r="G499" s="38">
        <f t="shared" si="36"/>
        <v>0</v>
      </c>
      <c r="H499" s="22"/>
      <c r="I499" s="2">
        <v>0</v>
      </c>
      <c r="J499" s="44">
        <v>0</v>
      </c>
      <c r="K499" s="44">
        <v>0</v>
      </c>
      <c r="L499" s="78">
        <f t="shared" si="37"/>
        <v>0</v>
      </c>
      <c r="M499" s="23">
        <f t="shared" si="38"/>
        <v>0</v>
      </c>
      <c r="R499" s="79"/>
    </row>
    <row r="500" spans="1:19" x14ac:dyDescent="0.35">
      <c r="A500" s="7">
        <v>47</v>
      </c>
      <c r="B500" s="24">
        <v>1830</v>
      </c>
      <c r="C500" s="21" t="s">
        <v>26</v>
      </c>
      <c r="D500" s="1">
        <v>13199487.480000004</v>
      </c>
      <c r="E500" s="44">
        <v>5267334.34</v>
      </c>
      <c r="F500" s="44">
        <v>0</v>
      </c>
      <c r="G500" s="38">
        <f t="shared" si="36"/>
        <v>18466821.820000004</v>
      </c>
      <c r="H500" s="22"/>
      <c r="I500" s="2">
        <v>-601361.28000000445</v>
      </c>
      <c r="J500" s="44">
        <v>-274409.07</v>
      </c>
      <c r="K500" s="44">
        <v>0</v>
      </c>
      <c r="L500" s="78">
        <f t="shared" si="37"/>
        <v>-875770.35000000452</v>
      </c>
      <c r="M500" s="23">
        <f t="shared" si="38"/>
        <v>17591051.469999999</v>
      </c>
      <c r="N500" s="79"/>
      <c r="O500" s="79"/>
      <c r="R500" s="79"/>
      <c r="S500" s="79"/>
    </row>
    <row r="501" spans="1:19" x14ac:dyDescent="0.35">
      <c r="A501" s="7">
        <v>47</v>
      </c>
      <c r="B501" s="24">
        <v>1835</v>
      </c>
      <c r="C501" s="21" t="s">
        <v>27</v>
      </c>
      <c r="D501" s="1">
        <v>12838509.92</v>
      </c>
      <c r="E501" s="44">
        <v>1433502.85</v>
      </c>
      <c r="F501" s="44">
        <v>0</v>
      </c>
      <c r="G501" s="38">
        <f t="shared" si="36"/>
        <v>14272012.77</v>
      </c>
      <c r="H501" s="22"/>
      <c r="I501" s="2">
        <v>-573860.97000000253</v>
      </c>
      <c r="J501" s="44">
        <v>-396278.48</v>
      </c>
      <c r="K501" s="44">
        <v>0</v>
      </c>
      <c r="L501" s="78">
        <f t="shared" si="37"/>
        <v>-970139.45000000251</v>
      </c>
      <c r="M501" s="23">
        <f t="shared" si="38"/>
        <v>13301873.319999997</v>
      </c>
      <c r="N501" s="79"/>
      <c r="O501" s="79"/>
      <c r="S501" s="79"/>
    </row>
    <row r="502" spans="1:19" x14ac:dyDescent="0.35">
      <c r="A502" s="7">
        <v>47</v>
      </c>
      <c r="B502" s="24">
        <v>1840</v>
      </c>
      <c r="C502" s="21" t="s">
        <v>28</v>
      </c>
      <c r="D502" s="1">
        <v>6133270.8200000003</v>
      </c>
      <c r="E502" s="44">
        <v>664373.03</v>
      </c>
      <c r="F502" s="44">
        <v>0</v>
      </c>
      <c r="G502" s="38">
        <f t="shared" si="36"/>
        <v>6797643.8500000006</v>
      </c>
      <c r="H502" s="22"/>
      <c r="I502" s="2">
        <v>-355990.32999999856</v>
      </c>
      <c r="J502" s="44">
        <v>-193862.44</v>
      </c>
      <c r="K502" s="44">
        <v>0</v>
      </c>
      <c r="L502" s="78">
        <f t="shared" si="37"/>
        <v>-549852.76999999862</v>
      </c>
      <c r="M502" s="23">
        <f t="shared" si="38"/>
        <v>6247791.0800000019</v>
      </c>
      <c r="N502" s="79"/>
      <c r="O502" s="79"/>
    </row>
    <row r="503" spans="1:19" x14ac:dyDescent="0.35">
      <c r="A503" s="7">
        <v>47</v>
      </c>
      <c r="B503" s="24">
        <v>1845</v>
      </c>
      <c r="C503" s="21" t="s">
        <v>29</v>
      </c>
      <c r="D503" s="1">
        <v>14025749.930000002</v>
      </c>
      <c r="E503" s="44">
        <v>558458.66</v>
      </c>
      <c r="F503" s="44">
        <v>0</v>
      </c>
      <c r="G503" s="38">
        <f t="shared" si="36"/>
        <v>14584208.590000002</v>
      </c>
      <c r="H503" s="22"/>
      <c r="I503" s="2">
        <v>-881381.08000000136</v>
      </c>
      <c r="J503" s="44">
        <v>-476965.44</v>
      </c>
      <c r="K503" s="44">
        <v>0</v>
      </c>
      <c r="L503" s="78">
        <f t="shared" si="37"/>
        <v>-1358346.5200000014</v>
      </c>
      <c r="M503" s="23">
        <f t="shared" si="38"/>
        <v>13225862.07</v>
      </c>
      <c r="R503" s="79"/>
    </row>
    <row r="504" spans="1:19" x14ac:dyDescent="0.35">
      <c r="A504" s="7">
        <v>47</v>
      </c>
      <c r="B504" s="24">
        <v>1850</v>
      </c>
      <c r="C504" s="21" t="s">
        <v>30</v>
      </c>
      <c r="D504" s="1">
        <v>11964918.27</v>
      </c>
      <c r="E504" s="44">
        <v>530989.27</v>
      </c>
      <c r="F504" s="44">
        <v>0</v>
      </c>
      <c r="G504" s="38">
        <f t="shared" si="36"/>
        <v>12495907.539999999</v>
      </c>
      <c r="H504" s="22"/>
      <c r="I504" s="2">
        <v>-840568.68999999843</v>
      </c>
      <c r="J504" s="44">
        <v>-453325.57</v>
      </c>
      <c r="K504" s="44">
        <v>0</v>
      </c>
      <c r="L504" s="78">
        <f t="shared" si="37"/>
        <v>-1293894.2599999984</v>
      </c>
      <c r="M504" s="23">
        <f t="shared" si="38"/>
        <v>11202013.280000001</v>
      </c>
      <c r="R504" s="79"/>
      <c r="S504" s="79"/>
    </row>
    <row r="505" spans="1:19" x14ac:dyDescent="0.35">
      <c r="A505" s="7">
        <v>47</v>
      </c>
      <c r="B505" s="24">
        <v>1855</v>
      </c>
      <c r="C505" s="21" t="s">
        <v>31</v>
      </c>
      <c r="D505" s="1">
        <v>9053609.6799999978</v>
      </c>
      <c r="E505" s="44">
        <v>536932.9</v>
      </c>
      <c r="F505" s="44">
        <v>0</v>
      </c>
      <c r="G505" s="38">
        <f t="shared" si="36"/>
        <v>9590542.5799999982</v>
      </c>
      <c r="H505" s="22"/>
      <c r="I505" s="2">
        <v>-380726.979999998</v>
      </c>
      <c r="J505" s="44">
        <v>-204615.94</v>
      </c>
      <c r="K505" s="44">
        <v>0</v>
      </c>
      <c r="L505" s="78">
        <f t="shared" si="37"/>
        <v>-585342.91999999806</v>
      </c>
      <c r="M505" s="23">
        <f t="shared" si="38"/>
        <v>9005199.6600000001</v>
      </c>
    </row>
    <row r="506" spans="1:19" x14ac:dyDescent="0.35">
      <c r="A506" s="7">
        <v>47</v>
      </c>
      <c r="B506" s="24">
        <v>1860</v>
      </c>
      <c r="C506" s="21" t="s">
        <v>32</v>
      </c>
      <c r="D506" s="1">
        <v>2006644.7661399322</v>
      </c>
      <c r="E506" s="44">
        <v>18600.45</v>
      </c>
      <c r="F506" s="44">
        <v>0</v>
      </c>
      <c r="G506" s="38">
        <f t="shared" si="36"/>
        <v>2025245.2161399322</v>
      </c>
      <c r="H506" s="22"/>
      <c r="I506" s="2">
        <v>-263031.44613993145</v>
      </c>
      <c r="J506" s="44">
        <v>-123096.42</v>
      </c>
      <c r="K506" s="44">
        <v>0</v>
      </c>
      <c r="L506" s="78">
        <f t="shared" si="37"/>
        <v>-386127.86613993143</v>
      </c>
      <c r="M506" s="23">
        <f t="shared" si="38"/>
        <v>1639117.3500000008</v>
      </c>
    </row>
    <row r="507" spans="1:19" x14ac:dyDescent="0.35">
      <c r="A507" s="7">
        <v>47</v>
      </c>
      <c r="B507" s="24">
        <v>1860</v>
      </c>
      <c r="C507" s="21" t="s">
        <v>33</v>
      </c>
      <c r="D507" s="1">
        <v>5367932.1338600684</v>
      </c>
      <c r="E507" s="44">
        <v>301496.78999999998</v>
      </c>
      <c r="F507" s="44">
        <v>-90572.54</v>
      </c>
      <c r="G507" s="38">
        <f t="shared" si="36"/>
        <v>5578856.3838600684</v>
      </c>
      <c r="H507" s="22"/>
      <c r="I507" s="2">
        <v>-972960.85</v>
      </c>
      <c r="J507" s="44">
        <v>-536859.98</v>
      </c>
      <c r="K507" s="44">
        <v>50421.53</v>
      </c>
      <c r="L507" s="78">
        <f t="shared" si="37"/>
        <v>-1459399.3</v>
      </c>
      <c r="M507" s="23">
        <f t="shared" si="38"/>
        <v>4119457.0838600686</v>
      </c>
    </row>
    <row r="508" spans="1:19" x14ac:dyDescent="0.35">
      <c r="A508" s="7" t="s">
        <v>19</v>
      </c>
      <c r="B508" s="24">
        <v>1905</v>
      </c>
      <c r="C508" s="21" t="s">
        <v>20</v>
      </c>
      <c r="D508" s="1">
        <v>0</v>
      </c>
      <c r="E508" s="44">
        <v>0</v>
      </c>
      <c r="F508" s="44">
        <v>0</v>
      </c>
      <c r="G508" s="38">
        <f t="shared" si="36"/>
        <v>0</v>
      </c>
      <c r="H508" s="22"/>
      <c r="I508" s="2">
        <v>0</v>
      </c>
      <c r="J508" s="44">
        <v>0</v>
      </c>
      <c r="K508" s="44">
        <v>0</v>
      </c>
      <c r="L508" s="78">
        <f t="shared" si="37"/>
        <v>0</v>
      </c>
      <c r="M508" s="23">
        <f t="shared" si="38"/>
        <v>0</v>
      </c>
    </row>
    <row r="509" spans="1:19" x14ac:dyDescent="0.35">
      <c r="A509" s="7">
        <v>47</v>
      </c>
      <c r="B509" s="24">
        <v>1908</v>
      </c>
      <c r="C509" s="21" t="s">
        <v>34</v>
      </c>
      <c r="D509" s="1">
        <v>209528.49</v>
      </c>
      <c r="E509" s="44">
        <v>0</v>
      </c>
      <c r="F509" s="44">
        <v>0</v>
      </c>
      <c r="G509" s="38">
        <f t="shared" si="36"/>
        <v>209528.49</v>
      </c>
      <c r="H509" s="22"/>
      <c r="I509" s="2">
        <v>-18019.619999999886</v>
      </c>
      <c r="J509" s="44">
        <v>-9083.69</v>
      </c>
      <c r="K509" s="44">
        <v>0</v>
      </c>
      <c r="L509" s="78">
        <f t="shared" si="37"/>
        <v>-27103.309999999889</v>
      </c>
      <c r="M509" s="23">
        <f t="shared" si="38"/>
        <v>182425.18000000011</v>
      </c>
    </row>
    <row r="510" spans="1:19" x14ac:dyDescent="0.35">
      <c r="A510" s="7">
        <v>13</v>
      </c>
      <c r="B510" s="24">
        <v>1910</v>
      </c>
      <c r="C510" s="21" t="s">
        <v>22</v>
      </c>
      <c r="D510" s="1">
        <v>689853.80000000016</v>
      </c>
      <c r="E510" s="44">
        <v>19315.84</v>
      </c>
      <c r="F510" s="44">
        <v>0</v>
      </c>
      <c r="G510" s="38">
        <f t="shared" si="36"/>
        <v>709169.64000000013</v>
      </c>
      <c r="H510" s="22"/>
      <c r="I510" s="2">
        <v>-366650.85000000015</v>
      </c>
      <c r="J510" s="44">
        <v>-99085.6</v>
      </c>
      <c r="K510" s="44">
        <v>0</v>
      </c>
      <c r="L510" s="78">
        <f t="shared" si="37"/>
        <v>-465736.45000000019</v>
      </c>
      <c r="M510" s="23">
        <f t="shared" si="38"/>
        <v>243433.18999999994</v>
      </c>
    </row>
    <row r="511" spans="1:19" ht="25" x14ac:dyDescent="0.35">
      <c r="A511" s="7">
        <v>8</v>
      </c>
      <c r="B511" s="24">
        <v>1915</v>
      </c>
      <c r="C511" s="21" t="s">
        <v>35</v>
      </c>
      <c r="D511" s="1">
        <v>141965.78999999998</v>
      </c>
      <c r="E511" s="44">
        <v>32463.06</v>
      </c>
      <c r="F511" s="44">
        <v>0</v>
      </c>
      <c r="G511" s="38">
        <f t="shared" si="36"/>
        <v>174428.84999999998</v>
      </c>
      <c r="H511" s="22"/>
      <c r="I511" s="2">
        <v>-51473.219999999899</v>
      </c>
      <c r="J511" s="44">
        <v>-24615.279999999999</v>
      </c>
      <c r="K511" s="44">
        <v>0</v>
      </c>
      <c r="L511" s="78">
        <f t="shared" si="37"/>
        <v>-76088.499999999898</v>
      </c>
      <c r="M511" s="23">
        <f t="shared" si="38"/>
        <v>98340.350000000079</v>
      </c>
    </row>
    <row r="512" spans="1:19" ht="25" x14ac:dyDescent="0.35">
      <c r="A512" s="7">
        <v>8</v>
      </c>
      <c r="B512" s="24">
        <v>1915</v>
      </c>
      <c r="C512" s="21" t="s">
        <v>36</v>
      </c>
      <c r="D512" s="1">
        <v>-1818.8600000001024</v>
      </c>
      <c r="E512" s="44">
        <v>0</v>
      </c>
      <c r="F512" s="44">
        <v>0</v>
      </c>
      <c r="G512" s="38">
        <f t="shared" si="36"/>
        <v>-1818.8600000001024</v>
      </c>
      <c r="H512" s="22"/>
      <c r="I512" s="2">
        <v>1818.8600000001024</v>
      </c>
      <c r="J512" s="44">
        <v>0</v>
      </c>
      <c r="K512" s="44">
        <v>0</v>
      </c>
      <c r="L512" s="78">
        <f t="shared" si="37"/>
        <v>1818.8600000001024</v>
      </c>
      <c r="M512" s="23">
        <f t="shared" si="38"/>
        <v>0</v>
      </c>
    </row>
    <row r="513" spans="1:13" x14ac:dyDescent="0.35">
      <c r="A513" s="7">
        <v>10</v>
      </c>
      <c r="B513" s="24">
        <v>1920</v>
      </c>
      <c r="C513" s="21" t="s">
        <v>37</v>
      </c>
      <c r="D513" s="1">
        <v>331494.28999999998</v>
      </c>
      <c r="E513" s="44">
        <v>35798.89</v>
      </c>
      <c r="F513" s="44">
        <v>0</v>
      </c>
      <c r="G513" s="38">
        <f t="shared" si="36"/>
        <v>367293.18</v>
      </c>
      <c r="H513" s="22"/>
      <c r="I513" s="2">
        <v>-159080.58000000002</v>
      </c>
      <c r="J513" s="44">
        <v>-80606.95</v>
      </c>
      <c r="K513" s="44">
        <v>0</v>
      </c>
      <c r="L513" s="78">
        <f t="shared" si="37"/>
        <v>-239687.53000000003</v>
      </c>
      <c r="M513" s="23">
        <f t="shared" si="38"/>
        <v>127605.64999999997</v>
      </c>
    </row>
    <row r="514" spans="1:13" ht="25" x14ac:dyDescent="0.35">
      <c r="A514" s="7">
        <v>45</v>
      </c>
      <c r="B514" s="24">
        <v>1920</v>
      </c>
      <c r="C514" s="21" t="s">
        <v>38</v>
      </c>
      <c r="D514" s="1">
        <v>0</v>
      </c>
      <c r="E514" s="44">
        <v>0</v>
      </c>
      <c r="F514" s="44">
        <v>0</v>
      </c>
      <c r="G514" s="38">
        <f t="shared" si="36"/>
        <v>0</v>
      </c>
      <c r="H514" s="22"/>
      <c r="I514" s="2">
        <v>0</v>
      </c>
      <c r="J514" s="44">
        <v>0</v>
      </c>
      <c r="K514" s="44">
        <v>0</v>
      </c>
      <c r="L514" s="78">
        <f t="shared" si="37"/>
        <v>0</v>
      </c>
      <c r="M514" s="23">
        <f t="shared" si="38"/>
        <v>0</v>
      </c>
    </row>
    <row r="515" spans="1:13" ht="25" x14ac:dyDescent="0.35">
      <c r="A515" s="7">
        <v>45.1</v>
      </c>
      <c r="B515" s="24">
        <v>1920</v>
      </c>
      <c r="C515" s="21" t="s">
        <v>39</v>
      </c>
      <c r="D515" s="1">
        <v>0</v>
      </c>
      <c r="E515" s="44">
        <v>0</v>
      </c>
      <c r="F515" s="44">
        <v>0</v>
      </c>
      <c r="G515" s="38">
        <f t="shared" si="36"/>
        <v>0</v>
      </c>
      <c r="H515" s="22"/>
      <c r="I515" s="2">
        <v>0</v>
      </c>
      <c r="J515" s="44">
        <v>0</v>
      </c>
      <c r="K515" s="44">
        <v>0</v>
      </c>
      <c r="L515" s="78">
        <f t="shared" si="37"/>
        <v>0</v>
      </c>
      <c r="M515" s="23">
        <f t="shared" si="38"/>
        <v>0</v>
      </c>
    </row>
    <row r="516" spans="1:13" x14ac:dyDescent="0.35">
      <c r="A516" s="7">
        <v>10</v>
      </c>
      <c r="B516" s="24">
        <v>1930</v>
      </c>
      <c r="C516" s="21" t="s">
        <v>40</v>
      </c>
      <c r="D516" s="1">
        <v>1205074.81</v>
      </c>
      <c r="E516" s="44">
        <v>272888.53999999998</v>
      </c>
      <c r="F516" s="44">
        <v>0</v>
      </c>
      <c r="G516" s="38">
        <f t="shared" si="36"/>
        <v>1477963.35</v>
      </c>
      <c r="H516" s="22"/>
      <c r="I516" s="2">
        <v>-410305.98999999912</v>
      </c>
      <c r="J516" s="44">
        <v>-212348.08</v>
      </c>
      <c r="K516" s="44">
        <v>0</v>
      </c>
      <c r="L516" s="78">
        <f t="shared" si="37"/>
        <v>-622654.06999999913</v>
      </c>
      <c r="M516" s="23">
        <f t="shared" si="38"/>
        <v>855309.28000000096</v>
      </c>
    </row>
    <row r="517" spans="1:13" x14ac:dyDescent="0.35">
      <c r="A517" s="7">
        <v>8</v>
      </c>
      <c r="B517" s="24">
        <v>1935</v>
      </c>
      <c r="C517" s="21" t="s">
        <v>41</v>
      </c>
      <c r="D517" s="1">
        <v>49103.87</v>
      </c>
      <c r="E517" s="44">
        <v>0</v>
      </c>
      <c r="F517" s="44">
        <v>0</v>
      </c>
      <c r="G517" s="38">
        <f t="shared" si="36"/>
        <v>49103.87</v>
      </c>
      <c r="H517" s="22"/>
      <c r="I517" s="2">
        <v>-14676.769999999986</v>
      </c>
      <c r="J517" s="44">
        <v>-4818.5</v>
      </c>
      <c r="K517" s="44">
        <v>0</v>
      </c>
      <c r="L517" s="78">
        <f t="shared" si="37"/>
        <v>-19495.269999999986</v>
      </c>
      <c r="M517" s="23">
        <f t="shared" si="38"/>
        <v>29608.600000000017</v>
      </c>
    </row>
    <row r="518" spans="1:13" x14ac:dyDescent="0.35">
      <c r="A518" s="7">
        <v>8</v>
      </c>
      <c r="B518" s="24">
        <v>1940</v>
      </c>
      <c r="C518" s="21" t="s">
        <v>42</v>
      </c>
      <c r="D518" s="1">
        <v>176910.50000000003</v>
      </c>
      <c r="E518" s="44">
        <v>11656.08</v>
      </c>
      <c r="F518" s="44">
        <v>0</v>
      </c>
      <c r="G518" s="38">
        <f t="shared" si="36"/>
        <v>188566.58000000002</v>
      </c>
      <c r="H518" s="22"/>
      <c r="I518" s="2">
        <v>-47898.890000000079</v>
      </c>
      <c r="J518" s="44">
        <v>-24402.22</v>
      </c>
      <c r="K518" s="44">
        <v>0</v>
      </c>
      <c r="L518" s="78">
        <f t="shared" si="37"/>
        <v>-72301.110000000073</v>
      </c>
      <c r="M518" s="23">
        <f t="shared" si="38"/>
        <v>116265.46999999994</v>
      </c>
    </row>
    <row r="519" spans="1:13" x14ac:dyDescent="0.35">
      <c r="A519" s="7">
        <v>8</v>
      </c>
      <c r="B519" s="24">
        <v>1945</v>
      </c>
      <c r="C519" s="21" t="s">
        <v>43</v>
      </c>
      <c r="D519" s="1">
        <v>23568.069999999992</v>
      </c>
      <c r="E519" s="44">
        <v>0</v>
      </c>
      <c r="F519" s="44">
        <v>0</v>
      </c>
      <c r="G519" s="38">
        <f t="shared" si="36"/>
        <v>23568.069999999992</v>
      </c>
      <c r="H519" s="22"/>
      <c r="I519" s="2">
        <v>-15642.289999999986</v>
      </c>
      <c r="J519" s="44">
        <v>-5636.81</v>
      </c>
      <c r="K519" s="44">
        <v>0</v>
      </c>
      <c r="L519" s="78">
        <f t="shared" si="37"/>
        <v>-21279.099999999988</v>
      </c>
      <c r="M519" s="23">
        <f t="shared" si="38"/>
        <v>2288.9700000000048</v>
      </c>
    </row>
    <row r="520" spans="1:13" x14ac:dyDescent="0.35">
      <c r="A520" s="7">
        <v>8</v>
      </c>
      <c r="B520" s="24">
        <v>1950</v>
      </c>
      <c r="C520" s="21" t="s">
        <v>44</v>
      </c>
      <c r="D520" s="1">
        <v>0</v>
      </c>
      <c r="E520" s="44">
        <v>0</v>
      </c>
      <c r="F520" s="44">
        <v>0</v>
      </c>
      <c r="G520" s="38">
        <f t="shared" si="36"/>
        <v>0</v>
      </c>
      <c r="H520" s="22"/>
      <c r="I520" s="2">
        <v>0</v>
      </c>
      <c r="J520" s="44">
        <v>0</v>
      </c>
      <c r="K520" s="44">
        <v>0</v>
      </c>
      <c r="L520" s="78">
        <f t="shared" si="37"/>
        <v>0</v>
      </c>
      <c r="M520" s="23">
        <f t="shared" si="38"/>
        <v>0</v>
      </c>
    </row>
    <row r="521" spans="1:13" x14ac:dyDescent="0.35">
      <c r="A521" s="7">
        <v>8</v>
      </c>
      <c r="B521" s="24">
        <v>1955</v>
      </c>
      <c r="C521" s="21" t="s">
        <v>45</v>
      </c>
      <c r="D521" s="1">
        <v>0</v>
      </c>
      <c r="E521" s="44">
        <v>0</v>
      </c>
      <c r="F521" s="44">
        <v>0</v>
      </c>
      <c r="G521" s="38">
        <f t="shared" si="36"/>
        <v>0</v>
      </c>
      <c r="H521" s="22"/>
      <c r="I521" s="2">
        <v>0</v>
      </c>
      <c r="J521" s="44">
        <v>0</v>
      </c>
      <c r="K521" s="44">
        <v>0</v>
      </c>
      <c r="L521" s="78">
        <f t="shared" si="37"/>
        <v>0</v>
      </c>
      <c r="M521" s="23">
        <f t="shared" si="38"/>
        <v>0</v>
      </c>
    </row>
    <row r="522" spans="1:13" ht="25" x14ac:dyDescent="0.35">
      <c r="A522" s="7">
        <v>8</v>
      </c>
      <c r="B522" s="24">
        <v>1955</v>
      </c>
      <c r="C522" s="21" t="s">
        <v>46</v>
      </c>
      <c r="D522" s="1">
        <v>0</v>
      </c>
      <c r="E522" s="44">
        <v>0</v>
      </c>
      <c r="F522" s="44">
        <v>0</v>
      </c>
      <c r="G522" s="38">
        <f t="shared" si="36"/>
        <v>0</v>
      </c>
      <c r="H522" s="22"/>
      <c r="I522" s="2">
        <v>0</v>
      </c>
      <c r="J522" s="44">
        <v>0</v>
      </c>
      <c r="K522" s="44">
        <v>0</v>
      </c>
      <c r="L522" s="78">
        <f t="shared" si="37"/>
        <v>0</v>
      </c>
      <c r="M522" s="23">
        <f t="shared" si="38"/>
        <v>0</v>
      </c>
    </row>
    <row r="523" spans="1:13" x14ac:dyDescent="0.35">
      <c r="A523" s="7">
        <v>8</v>
      </c>
      <c r="B523" s="24">
        <v>1960</v>
      </c>
      <c r="C523" s="21" t="s">
        <v>47</v>
      </c>
      <c r="D523" s="1">
        <v>0</v>
      </c>
      <c r="E523" s="44">
        <v>0</v>
      </c>
      <c r="F523" s="44">
        <v>0</v>
      </c>
      <c r="G523" s="38">
        <f t="shared" si="36"/>
        <v>0</v>
      </c>
      <c r="H523" s="22"/>
      <c r="I523" s="2">
        <v>0</v>
      </c>
      <c r="J523" s="44">
        <v>0</v>
      </c>
      <c r="K523" s="44">
        <v>0</v>
      </c>
      <c r="L523" s="78">
        <f t="shared" si="37"/>
        <v>0</v>
      </c>
      <c r="M523" s="23">
        <f t="shared" si="38"/>
        <v>0</v>
      </c>
    </row>
    <row r="524" spans="1:13" ht="25" x14ac:dyDescent="0.35">
      <c r="A524" s="25">
        <v>47</v>
      </c>
      <c r="B524" s="24">
        <v>1970</v>
      </c>
      <c r="C524" s="21" t="s">
        <v>48</v>
      </c>
      <c r="D524" s="1">
        <v>0</v>
      </c>
      <c r="E524" s="44">
        <v>0</v>
      </c>
      <c r="F524" s="44">
        <v>0</v>
      </c>
      <c r="G524" s="38">
        <f t="shared" si="36"/>
        <v>0</v>
      </c>
      <c r="H524" s="22"/>
      <c r="I524" s="2">
        <v>0</v>
      </c>
      <c r="J524" s="44">
        <v>0</v>
      </c>
      <c r="K524" s="44">
        <v>0</v>
      </c>
      <c r="L524" s="78">
        <f t="shared" si="37"/>
        <v>0</v>
      </c>
      <c r="M524" s="23">
        <f t="shared" si="38"/>
        <v>0</v>
      </c>
    </row>
    <row r="525" spans="1:13" ht="25" x14ac:dyDescent="0.35">
      <c r="A525" s="7">
        <v>47</v>
      </c>
      <c r="B525" s="24">
        <v>1975</v>
      </c>
      <c r="C525" s="21" t="s">
        <v>49</v>
      </c>
      <c r="D525" s="1">
        <v>0</v>
      </c>
      <c r="E525" s="44">
        <v>0</v>
      </c>
      <c r="F525" s="44">
        <v>0</v>
      </c>
      <c r="G525" s="38">
        <f t="shared" si="36"/>
        <v>0</v>
      </c>
      <c r="H525" s="22"/>
      <c r="I525" s="2">
        <v>0</v>
      </c>
      <c r="J525" s="44">
        <v>0</v>
      </c>
      <c r="K525" s="44">
        <v>0</v>
      </c>
      <c r="L525" s="78">
        <f t="shared" si="37"/>
        <v>0</v>
      </c>
      <c r="M525" s="23">
        <f t="shared" si="38"/>
        <v>0</v>
      </c>
    </row>
    <row r="526" spans="1:13" x14ac:dyDescent="0.35">
      <c r="A526" s="7">
        <v>47</v>
      </c>
      <c r="B526" s="24">
        <v>1980</v>
      </c>
      <c r="C526" s="21" t="s">
        <v>50</v>
      </c>
      <c r="D526" s="1">
        <v>86035.59</v>
      </c>
      <c r="E526" s="44">
        <v>0</v>
      </c>
      <c r="F526" s="44">
        <v>0</v>
      </c>
      <c r="G526" s="38">
        <f t="shared" si="36"/>
        <v>86035.59</v>
      </c>
      <c r="H526" s="22"/>
      <c r="I526" s="2">
        <v>-36213.209999999992</v>
      </c>
      <c r="J526" s="44">
        <v>-12456.59</v>
      </c>
      <c r="K526" s="44">
        <v>0</v>
      </c>
      <c r="L526" s="78">
        <f t="shared" si="37"/>
        <v>-48669.799999999988</v>
      </c>
      <c r="M526" s="23">
        <f t="shared" si="38"/>
        <v>37365.790000000008</v>
      </c>
    </row>
    <row r="527" spans="1:13" x14ac:dyDescent="0.35">
      <c r="A527" s="7">
        <v>47</v>
      </c>
      <c r="B527" s="24">
        <v>1985</v>
      </c>
      <c r="C527" s="21" t="s">
        <v>51</v>
      </c>
      <c r="D527" s="1">
        <v>0.15000000000145519</v>
      </c>
      <c r="E527" s="44">
        <v>0</v>
      </c>
      <c r="F527" s="44">
        <v>0</v>
      </c>
      <c r="G527" s="38">
        <f t="shared" si="36"/>
        <v>0.15000000000145519</v>
      </c>
      <c r="H527" s="22"/>
      <c r="I527" s="2">
        <v>0</v>
      </c>
      <c r="J527" s="44">
        <v>0</v>
      </c>
      <c r="K527" s="44">
        <v>0</v>
      </c>
      <c r="L527" s="78">
        <f t="shared" si="37"/>
        <v>0</v>
      </c>
      <c r="M527" s="23">
        <f t="shared" si="38"/>
        <v>0.15000000000145519</v>
      </c>
    </row>
    <row r="528" spans="1:13" x14ac:dyDescent="0.35">
      <c r="A528" s="25">
        <v>47</v>
      </c>
      <c r="B528" s="24">
        <v>1990</v>
      </c>
      <c r="C528" s="35" t="s">
        <v>52</v>
      </c>
      <c r="D528" s="1">
        <v>0</v>
      </c>
      <c r="E528" s="44">
        <v>0</v>
      </c>
      <c r="F528" s="44">
        <v>0</v>
      </c>
      <c r="G528" s="38">
        <f t="shared" si="36"/>
        <v>0</v>
      </c>
      <c r="H528" s="22"/>
      <c r="I528" s="2">
        <v>0</v>
      </c>
      <c r="J528" s="44">
        <v>0</v>
      </c>
      <c r="K528" s="44">
        <v>0</v>
      </c>
      <c r="L528" s="78">
        <f t="shared" si="37"/>
        <v>0</v>
      </c>
      <c r="M528" s="23">
        <f t="shared" si="38"/>
        <v>0</v>
      </c>
    </row>
    <row r="529" spans="1:15" x14ac:dyDescent="0.35">
      <c r="A529" s="7">
        <v>47</v>
      </c>
      <c r="B529" s="24">
        <v>1995</v>
      </c>
      <c r="C529" s="21" t="s">
        <v>53</v>
      </c>
      <c r="D529" s="1">
        <v>-25908551.73</v>
      </c>
      <c r="E529" s="44">
        <v>-6438452.5899999999</v>
      </c>
      <c r="F529" s="44">
        <v>0</v>
      </c>
      <c r="G529" s="38">
        <f t="shared" si="36"/>
        <v>-32347004.32</v>
      </c>
      <c r="H529" s="22"/>
      <c r="I529" s="2">
        <v>1087034.2900000038</v>
      </c>
      <c r="J529" s="44">
        <v>599542.94999999995</v>
      </c>
      <c r="K529" s="44">
        <v>0</v>
      </c>
      <c r="L529" s="78">
        <f t="shared" si="37"/>
        <v>1686577.2400000037</v>
      </c>
      <c r="M529" s="23">
        <f t="shared" si="38"/>
        <v>-30660427.079999998</v>
      </c>
      <c r="N529" s="79"/>
      <c r="O529" s="79"/>
    </row>
    <row r="530" spans="1:15" x14ac:dyDescent="0.35">
      <c r="A530" s="7">
        <v>47</v>
      </c>
      <c r="B530" s="24">
        <v>2440</v>
      </c>
      <c r="C530" s="21" t="s">
        <v>54</v>
      </c>
      <c r="D530" s="1">
        <v>0</v>
      </c>
      <c r="E530" s="44">
        <v>0</v>
      </c>
      <c r="F530" s="44">
        <v>0</v>
      </c>
      <c r="G530" s="38">
        <f t="shared" si="36"/>
        <v>0</v>
      </c>
      <c r="H530" s="22"/>
      <c r="I530" s="2">
        <v>0</v>
      </c>
      <c r="J530" s="44">
        <v>0</v>
      </c>
      <c r="K530" s="44">
        <v>0</v>
      </c>
      <c r="L530" s="78">
        <f t="shared" si="37"/>
        <v>0</v>
      </c>
      <c r="M530" s="23">
        <f t="shared" si="38"/>
        <v>0</v>
      </c>
    </row>
    <row r="531" spans="1:15" x14ac:dyDescent="0.35">
      <c r="A531" s="26"/>
      <c r="B531" s="26"/>
      <c r="C531" s="27"/>
      <c r="D531" s="1">
        <v>0</v>
      </c>
      <c r="E531" s="44">
        <v>0</v>
      </c>
      <c r="F531" s="44">
        <v>0</v>
      </c>
      <c r="G531" s="38">
        <f t="shared" si="36"/>
        <v>0</v>
      </c>
      <c r="H531" s="22"/>
      <c r="I531" s="2">
        <v>0</v>
      </c>
      <c r="J531" s="44">
        <v>0</v>
      </c>
      <c r="K531" s="44">
        <v>0</v>
      </c>
      <c r="L531" s="78">
        <f t="shared" si="37"/>
        <v>0</v>
      </c>
      <c r="M531" s="23">
        <f t="shared" si="38"/>
        <v>0</v>
      </c>
    </row>
    <row r="532" spans="1:15" x14ac:dyDescent="0.35">
      <c r="A532" s="26"/>
      <c r="B532" s="26"/>
      <c r="C532" s="29" t="s">
        <v>55</v>
      </c>
      <c r="D532" s="30">
        <v>70504558.470000014</v>
      </c>
      <c r="E532" s="30">
        <v>3511539.459999999</v>
      </c>
      <c r="F532" s="30">
        <v>-556163.36</v>
      </c>
      <c r="G532" s="30">
        <f>SUM(G492:G531)</f>
        <v>73459934.569999993</v>
      </c>
      <c r="H532" s="5"/>
      <c r="I532" s="30">
        <v>-5704841.2561399322</v>
      </c>
      <c r="J532" s="30">
        <v>-3068944.51</v>
      </c>
      <c r="K532" s="30">
        <v>50421.53</v>
      </c>
      <c r="L532" s="30">
        <f>SUM(L492:L531)</f>
        <v>-8723364.2361399308</v>
      </c>
      <c r="M532" s="30">
        <f>SUM(M492:M531)</f>
        <v>64736570.33386007</v>
      </c>
    </row>
    <row r="533" spans="1:15" ht="37.5" x14ac:dyDescent="0.35">
      <c r="A533" s="26"/>
      <c r="B533" s="26"/>
      <c r="C533" s="31" t="s">
        <v>56</v>
      </c>
      <c r="D533" s="3"/>
      <c r="E533" s="28"/>
      <c r="F533" s="28"/>
      <c r="G533" s="38">
        <f t="shared" ref="G533:G534" si="39">D533+E533+F533</f>
        <v>0</v>
      </c>
      <c r="I533" s="113">
        <v>-5704841.2561399322</v>
      </c>
      <c r="J533" s="28"/>
      <c r="K533" s="28"/>
      <c r="L533" s="38">
        <v>0</v>
      </c>
      <c r="M533" s="23">
        <v>0</v>
      </c>
    </row>
    <row r="534" spans="1:15" ht="26" x14ac:dyDescent="0.35">
      <c r="A534" s="26"/>
      <c r="B534" s="26"/>
      <c r="C534" s="32" t="s">
        <v>57</v>
      </c>
      <c r="D534" s="3"/>
      <c r="E534" s="28"/>
      <c r="F534" s="28"/>
      <c r="G534" s="38">
        <f t="shared" si="39"/>
        <v>0</v>
      </c>
      <c r="I534" s="1">
        <v>0</v>
      </c>
      <c r="J534" s="28"/>
      <c r="K534" s="28"/>
      <c r="L534" s="38">
        <v>0</v>
      </c>
      <c r="M534" s="23">
        <v>0</v>
      </c>
    </row>
    <row r="535" spans="1:15" x14ac:dyDescent="0.35">
      <c r="A535" s="26"/>
      <c r="B535" s="26"/>
      <c r="C535" s="29" t="s">
        <v>58</v>
      </c>
      <c r="D535" s="30">
        <v>70504558.470000014</v>
      </c>
      <c r="E535" s="30">
        <v>3511539.459999999</v>
      </c>
      <c r="F535" s="30">
        <v>-556163.36</v>
      </c>
      <c r="G535" s="30">
        <f>SUM(G532:G534)</f>
        <v>73459934.569999993</v>
      </c>
      <c r="H535" s="30"/>
      <c r="I535" s="30">
        <v>-11409682.512279864</v>
      </c>
      <c r="J535" s="82">
        <v>-3068944.51</v>
      </c>
      <c r="K535" s="30">
        <v>50421.53</v>
      </c>
      <c r="L535" s="30">
        <f>SUM(L532:L534)</f>
        <v>-8723364.2361399308</v>
      </c>
      <c r="M535" s="30">
        <f>SUM(M532:M534)</f>
        <v>64736570.33386007</v>
      </c>
    </row>
    <row r="536" spans="1:15" ht="15.5" x14ac:dyDescent="0.35">
      <c r="A536" s="26"/>
      <c r="B536" s="26"/>
      <c r="C536" s="224" t="s">
        <v>59</v>
      </c>
      <c r="D536" s="225"/>
      <c r="E536" s="225"/>
      <c r="F536" s="225"/>
      <c r="G536" s="225"/>
      <c r="H536" s="225"/>
      <c r="I536" s="226"/>
      <c r="J536" s="28"/>
      <c r="K536" s="6"/>
      <c r="L536" s="40"/>
      <c r="M536" s="33"/>
    </row>
    <row r="537" spans="1:15" x14ac:dyDescent="0.35">
      <c r="A537" s="26"/>
      <c r="B537" s="26"/>
      <c r="C537" s="224" t="s">
        <v>60</v>
      </c>
      <c r="D537" s="225"/>
      <c r="E537" s="225"/>
      <c r="F537" s="225"/>
      <c r="G537" s="225"/>
      <c r="H537" s="225"/>
      <c r="I537" s="226"/>
      <c r="J537" s="30">
        <v>-3068944.51</v>
      </c>
      <c r="M537" s="33"/>
    </row>
    <row r="539" spans="1:15" ht="18" x14ac:dyDescent="0.35">
      <c r="A539" s="227" t="s">
        <v>0</v>
      </c>
      <c r="B539" s="227"/>
      <c r="C539" s="227"/>
      <c r="D539" s="227"/>
      <c r="E539" s="227"/>
      <c r="F539" s="227"/>
      <c r="G539" s="227"/>
      <c r="H539" s="227"/>
      <c r="I539" s="227"/>
      <c r="J539" s="227"/>
      <c r="K539" s="227"/>
      <c r="L539" s="227"/>
      <c r="M539" s="227"/>
    </row>
    <row r="540" spans="1:15" ht="21" x14ac:dyDescent="0.35">
      <c r="A540" s="227" t="s">
        <v>1</v>
      </c>
      <c r="B540" s="227"/>
      <c r="C540" s="227"/>
      <c r="D540" s="227"/>
      <c r="E540" s="227"/>
      <c r="F540" s="227"/>
      <c r="G540" s="227"/>
      <c r="H540" s="227"/>
      <c r="I540" s="227"/>
      <c r="J540" s="227"/>
      <c r="K540" s="227"/>
      <c r="L540" s="227"/>
      <c r="M540" s="227"/>
    </row>
    <row r="541" spans="1:15" x14ac:dyDescent="0.35">
      <c r="H541" s="6"/>
    </row>
    <row r="542" spans="1:15" x14ac:dyDescent="0.35">
      <c r="E542" s="8" t="s">
        <v>2</v>
      </c>
      <c r="F542" s="36" t="s">
        <v>119</v>
      </c>
      <c r="G542" s="45" t="s">
        <v>71</v>
      </c>
      <c r="H542" s="6"/>
    </row>
    <row r="543" spans="1:15" x14ac:dyDescent="0.35">
      <c r="C543" s="6"/>
      <c r="E543" s="8" t="s">
        <v>4</v>
      </c>
      <c r="F543" s="9">
        <v>2017</v>
      </c>
      <c r="G543" s="10"/>
    </row>
    <row r="545" spans="1:15" x14ac:dyDescent="0.35">
      <c r="D545" s="228" t="s">
        <v>5</v>
      </c>
      <c r="E545" s="229"/>
      <c r="F545" s="229"/>
      <c r="G545" s="230"/>
      <c r="I545" s="11"/>
      <c r="J545" s="12" t="s">
        <v>6</v>
      </c>
      <c r="K545" s="12"/>
      <c r="L545" s="13"/>
      <c r="M545" s="6"/>
    </row>
    <row r="546" spans="1:15" ht="77.400000000000006" customHeight="1" x14ac:dyDescent="0.35">
      <c r="A546" s="14" t="s">
        <v>7</v>
      </c>
      <c r="B546" s="14" t="s">
        <v>8</v>
      </c>
      <c r="C546" s="15" t="s">
        <v>9</v>
      </c>
      <c r="D546" s="14" t="s">
        <v>10</v>
      </c>
      <c r="E546" s="16" t="s">
        <v>11</v>
      </c>
      <c r="F546" s="16" t="s">
        <v>12</v>
      </c>
      <c r="G546" s="14" t="s">
        <v>13</v>
      </c>
      <c r="H546" s="17"/>
      <c r="I546" s="18" t="s">
        <v>10</v>
      </c>
      <c r="J546" s="98" t="s">
        <v>14</v>
      </c>
      <c r="K546" s="19" t="s">
        <v>12</v>
      </c>
      <c r="L546" s="20" t="s">
        <v>13</v>
      </c>
      <c r="M546" s="96" t="s">
        <v>15</v>
      </c>
    </row>
    <row r="547" spans="1:15" ht="25" x14ac:dyDescent="0.35">
      <c r="A547" s="7">
        <v>12</v>
      </c>
      <c r="B547" s="24">
        <v>1611</v>
      </c>
      <c r="C547" s="21" t="s">
        <v>16</v>
      </c>
      <c r="D547" s="1">
        <v>675866.61000000022</v>
      </c>
      <c r="E547" s="44">
        <v>738043.37999999989</v>
      </c>
      <c r="F547" s="44">
        <v>0</v>
      </c>
      <c r="G547" s="38">
        <f>SUM(D547:F547)</f>
        <v>1413909.9900000002</v>
      </c>
      <c r="H547" s="22"/>
      <c r="I547" s="2">
        <v>-592003.54000000085</v>
      </c>
      <c r="J547" s="44">
        <v>-161631.92999999921</v>
      </c>
      <c r="K547" s="44">
        <v>0</v>
      </c>
      <c r="L547" s="78">
        <f>I547+J547+K547</f>
        <v>-753635.47000000009</v>
      </c>
      <c r="M547" s="97">
        <f>G547+L547</f>
        <v>660274.52000000014</v>
      </c>
      <c r="O547" s="77"/>
    </row>
    <row r="548" spans="1:15" ht="25" x14ac:dyDescent="0.35">
      <c r="A548" s="7" t="s">
        <v>17</v>
      </c>
      <c r="B548" s="24">
        <v>1612</v>
      </c>
      <c r="C548" s="21" t="s">
        <v>18</v>
      </c>
      <c r="D548" s="1">
        <v>400374.88</v>
      </c>
      <c r="E548" s="44">
        <v>0</v>
      </c>
      <c r="F548" s="44">
        <v>0</v>
      </c>
      <c r="G548" s="38">
        <f t="shared" ref="G548:G586" si="40">SUM(D548:F548)</f>
        <v>400374.88</v>
      </c>
      <c r="H548" s="22"/>
      <c r="I548" s="2">
        <v>-47205.359999999957</v>
      </c>
      <c r="J548" s="44">
        <v>-15721.14000000003</v>
      </c>
      <c r="K548" s="44">
        <v>0</v>
      </c>
      <c r="L548" s="78">
        <f t="shared" ref="L548:L586" si="41">I548+J548+K548</f>
        <v>-62926.499999999985</v>
      </c>
      <c r="M548" s="97">
        <f t="shared" ref="M548:M586" si="42">G548+L548</f>
        <v>337448.38</v>
      </c>
      <c r="O548" s="77"/>
    </row>
    <row r="549" spans="1:15" x14ac:dyDescent="0.35">
      <c r="A549" s="7" t="s">
        <v>19</v>
      </c>
      <c r="B549" s="24">
        <v>1805</v>
      </c>
      <c r="C549" s="21" t="s">
        <v>20</v>
      </c>
      <c r="D549" s="1">
        <v>5544172.2200000007</v>
      </c>
      <c r="E549" s="44">
        <v>12301.759999999776</v>
      </c>
      <c r="F549" s="44">
        <v>0</v>
      </c>
      <c r="G549" s="38">
        <f t="shared" si="40"/>
        <v>5556473.9800000004</v>
      </c>
      <c r="H549" s="22"/>
      <c r="I549" s="2">
        <v>0</v>
      </c>
      <c r="J549" s="44">
        <v>0</v>
      </c>
      <c r="K549" s="44">
        <v>0</v>
      </c>
      <c r="L549" s="78">
        <f t="shared" si="41"/>
        <v>0</v>
      </c>
      <c r="M549" s="97">
        <f t="shared" si="42"/>
        <v>5556473.9800000004</v>
      </c>
      <c r="O549" s="77"/>
    </row>
    <row r="550" spans="1:15" x14ac:dyDescent="0.35">
      <c r="A550" s="7">
        <v>47</v>
      </c>
      <c r="B550" s="24">
        <v>1808</v>
      </c>
      <c r="C550" s="21" t="s">
        <v>21</v>
      </c>
      <c r="D550" s="1">
        <v>0</v>
      </c>
      <c r="E550" s="44">
        <v>0</v>
      </c>
      <c r="F550" s="44">
        <v>0</v>
      </c>
      <c r="G550" s="38">
        <f t="shared" si="40"/>
        <v>0</v>
      </c>
      <c r="H550" s="22"/>
      <c r="I550" s="2">
        <v>0</v>
      </c>
      <c r="J550" s="44">
        <v>0</v>
      </c>
      <c r="K550" s="44">
        <v>0</v>
      </c>
      <c r="L550" s="78">
        <f t="shared" si="41"/>
        <v>0</v>
      </c>
      <c r="M550" s="97">
        <f t="shared" si="42"/>
        <v>0</v>
      </c>
      <c r="O550" s="77"/>
    </row>
    <row r="551" spans="1:15" x14ac:dyDescent="0.35">
      <c r="A551" s="7">
        <v>13</v>
      </c>
      <c r="B551" s="24">
        <v>1810</v>
      </c>
      <c r="C551" s="21" t="s">
        <v>22</v>
      </c>
      <c r="D551" s="1">
        <v>0</v>
      </c>
      <c r="E551" s="44">
        <v>0</v>
      </c>
      <c r="F551" s="44">
        <v>0</v>
      </c>
      <c r="G551" s="38">
        <f t="shared" si="40"/>
        <v>0</v>
      </c>
      <c r="H551" s="22"/>
      <c r="I551" s="2">
        <v>0</v>
      </c>
      <c r="J551" s="44">
        <v>0</v>
      </c>
      <c r="K551" s="44">
        <v>0</v>
      </c>
      <c r="L551" s="78">
        <f t="shared" si="41"/>
        <v>0</v>
      </c>
      <c r="M551" s="97">
        <f t="shared" si="42"/>
        <v>0</v>
      </c>
      <c r="O551" s="77"/>
    </row>
    <row r="552" spans="1:15" ht="25" x14ac:dyDescent="0.35">
      <c r="A552" s="7">
        <v>47</v>
      </c>
      <c r="B552" s="24">
        <v>1815</v>
      </c>
      <c r="C552" s="21" t="s">
        <v>23</v>
      </c>
      <c r="D552" s="1">
        <v>0</v>
      </c>
      <c r="E552" s="44">
        <v>0</v>
      </c>
      <c r="F552" s="44">
        <v>0</v>
      </c>
      <c r="G552" s="38">
        <f t="shared" si="40"/>
        <v>0</v>
      </c>
      <c r="H552" s="22"/>
      <c r="I552" s="2">
        <v>0</v>
      </c>
      <c r="J552" s="44">
        <v>0</v>
      </c>
      <c r="K552" s="44">
        <v>0</v>
      </c>
      <c r="L552" s="78">
        <f t="shared" si="41"/>
        <v>0</v>
      </c>
      <c r="M552" s="97">
        <f t="shared" si="42"/>
        <v>0</v>
      </c>
      <c r="O552" s="77"/>
    </row>
    <row r="553" spans="1:15" x14ac:dyDescent="0.35">
      <c r="A553" s="7">
        <v>47</v>
      </c>
      <c r="B553" s="24">
        <v>1820</v>
      </c>
      <c r="C553" s="21" t="s">
        <v>24</v>
      </c>
      <c r="D553" s="1">
        <v>12091447.520000001</v>
      </c>
      <c r="E553" s="44">
        <v>4032.56</v>
      </c>
      <c r="F553" s="44">
        <v>0</v>
      </c>
      <c r="G553" s="38">
        <f t="shared" si="40"/>
        <v>12095480.080000002</v>
      </c>
      <c r="H553" s="22"/>
      <c r="I553" s="2">
        <v>-700662.86000000185</v>
      </c>
      <c r="J553" s="44">
        <v>-368166.99000000028</v>
      </c>
      <c r="K553" s="44">
        <v>0</v>
      </c>
      <c r="L553" s="78">
        <f t="shared" si="41"/>
        <v>-1068829.8500000022</v>
      </c>
      <c r="M553" s="97">
        <f t="shared" si="42"/>
        <v>11026650.23</v>
      </c>
      <c r="O553" s="77"/>
    </row>
    <row r="554" spans="1:15" x14ac:dyDescent="0.35">
      <c r="A554" s="7">
        <v>47</v>
      </c>
      <c r="B554" s="24">
        <v>1825</v>
      </c>
      <c r="C554" s="21" t="s">
        <v>25</v>
      </c>
      <c r="D554" s="1">
        <v>0</v>
      </c>
      <c r="E554" s="44">
        <v>0</v>
      </c>
      <c r="F554" s="44">
        <v>0</v>
      </c>
      <c r="G554" s="38">
        <f t="shared" si="40"/>
        <v>0</v>
      </c>
      <c r="H554" s="22"/>
      <c r="I554" s="2">
        <v>0</v>
      </c>
      <c r="J554" s="44">
        <v>0</v>
      </c>
      <c r="K554" s="44">
        <v>0</v>
      </c>
      <c r="L554" s="78">
        <f t="shared" si="41"/>
        <v>0</v>
      </c>
      <c r="M554" s="97">
        <f t="shared" si="42"/>
        <v>0</v>
      </c>
      <c r="O554" s="77"/>
    </row>
    <row r="555" spans="1:15" x14ac:dyDescent="0.35">
      <c r="A555" s="7">
        <v>47</v>
      </c>
      <c r="B555" s="24">
        <v>1830</v>
      </c>
      <c r="C555" s="21" t="s">
        <v>26</v>
      </c>
      <c r="D555" s="1">
        <v>18466821.820000004</v>
      </c>
      <c r="E555" s="44">
        <v>1759418.799999997</v>
      </c>
      <c r="F555" s="44">
        <v>0</v>
      </c>
      <c r="G555" s="38">
        <f t="shared" si="40"/>
        <v>20226240.620000001</v>
      </c>
      <c r="H555" s="22"/>
      <c r="I555" s="2">
        <v>-875770.35000000452</v>
      </c>
      <c r="J555" s="44">
        <v>-432788.04999999359</v>
      </c>
      <c r="K555" s="44">
        <v>0</v>
      </c>
      <c r="L555" s="78">
        <f t="shared" si="41"/>
        <v>-1308558.399999998</v>
      </c>
      <c r="M555" s="97">
        <f t="shared" si="42"/>
        <v>18917682.220000003</v>
      </c>
      <c r="O555" s="77"/>
    </row>
    <row r="556" spans="1:15" x14ac:dyDescent="0.35">
      <c r="A556" s="7">
        <v>47</v>
      </c>
      <c r="B556" s="24">
        <v>1835</v>
      </c>
      <c r="C556" s="21" t="s">
        <v>27</v>
      </c>
      <c r="D556" s="1">
        <v>14272012.77</v>
      </c>
      <c r="E556" s="44">
        <v>1460619.1099999994</v>
      </c>
      <c r="F556" s="44">
        <v>0</v>
      </c>
      <c r="G556" s="38">
        <f t="shared" si="40"/>
        <v>15732631.879999999</v>
      </c>
      <c r="H556" s="22"/>
      <c r="I556" s="2">
        <v>-970139.45000000251</v>
      </c>
      <c r="J556" s="44">
        <v>-350332.03</v>
      </c>
      <c r="K556" s="44">
        <v>0</v>
      </c>
      <c r="L556" s="78">
        <f t="shared" si="41"/>
        <v>-1320471.4800000025</v>
      </c>
      <c r="M556" s="97">
        <f t="shared" si="42"/>
        <v>14412160.399999997</v>
      </c>
      <c r="O556" s="77"/>
    </row>
    <row r="557" spans="1:15" x14ac:dyDescent="0.35">
      <c r="A557" s="7">
        <v>47</v>
      </c>
      <c r="B557" s="24">
        <v>1840</v>
      </c>
      <c r="C557" s="21" t="s">
        <v>28</v>
      </c>
      <c r="D557" s="1">
        <v>6797643.8500000006</v>
      </c>
      <c r="E557" s="44">
        <v>202965.19000000041</v>
      </c>
      <c r="F557" s="44">
        <v>0</v>
      </c>
      <c r="G557" s="38">
        <f t="shared" si="40"/>
        <v>7000609.040000001</v>
      </c>
      <c r="H557" s="22"/>
      <c r="I557" s="2">
        <v>-549852.76999999862</v>
      </c>
      <c r="J557" s="44">
        <v>-224049.71000000191</v>
      </c>
      <c r="K557" s="44">
        <v>0</v>
      </c>
      <c r="L557" s="78">
        <f t="shared" si="41"/>
        <v>-773902.48000000056</v>
      </c>
      <c r="M557" s="97">
        <f t="shared" si="42"/>
        <v>6226706.5600000005</v>
      </c>
      <c r="O557" s="77"/>
    </row>
    <row r="558" spans="1:15" x14ac:dyDescent="0.35">
      <c r="A558" s="7">
        <v>47</v>
      </c>
      <c r="B558" s="24">
        <v>1845</v>
      </c>
      <c r="C558" s="21" t="s">
        <v>29</v>
      </c>
      <c r="D558" s="1">
        <v>14584208.590000002</v>
      </c>
      <c r="E558" s="44">
        <v>414006.68999999948</v>
      </c>
      <c r="F558" s="44">
        <v>0</v>
      </c>
      <c r="G558" s="38">
        <f t="shared" si="40"/>
        <v>14998215.280000001</v>
      </c>
      <c r="H558" s="22"/>
      <c r="I558" s="2">
        <v>-1358346.5200000014</v>
      </c>
      <c r="J558" s="44">
        <v>-507577.73000000673</v>
      </c>
      <c r="K558" s="44">
        <v>0</v>
      </c>
      <c r="L558" s="78">
        <f t="shared" si="41"/>
        <v>-1865924.2500000081</v>
      </c>
      <c r="M558" s="97">
        <f t="shared" si="42"/>
        <v>13132291.029999994</v>
      </c>
      <c r="O558" s="77"/>
    </row>
    <row r="559" spans="1:15" x14ac:dyDescent="0.35">
      <c r="A559" s="7">
        <v>47</v>
      </c>
      <c r="B559" s="24">
        <v>1850</v>
      </c>
      <c r="C559" s="21" t="s">
        <v>30</v>
      </c>
      <c r="D559" s="1">
        <v>12495907.539999999</v>
      </c>
      <c r="E559" s="44">
        <v>225343.46000000089</v>
      </c>
      <c r="F559" s="44">
        <v>0</v>
      </c>
      <c r="G559" s="38">
        <f t="shared" si="40"/>
        <v>12721251</v>
      </c>
      <c r="H559" s="22"/>
      <c r="I559" s="2">
        <v>-1293894.2599999984</v>
      </c>
      <c r="J559" s="44">
        <v>-465530.21000000299</v>
      </c>
      <c r="K559" s="44">
        <v>0</v>
      </c>
      <c r="L559" s="78">
        <f t="shared" si="41"/>
        <v>-1759424.4700000014</v>
      </c>
      <c r="M559" s="97">
        <f t="shared" si="42"/>
        <v>10961826.529999999</v>
      </c>
      <c r="O559" s="77"/>
    </row>
    <row r="560" spans="1:15" x14ac:dyDescent="0.35">
      <c r="A560" s="7">
        <v>47</v>
      </c>
      <c r="B560" s="24">
        <v>1855</v>
      </c>
      <c r="C560" s="21" t="s">
        <v>31</v>
      </c>
      <c r="D560" s="1">
        <v>9590542.5799999982</v>
      </c>
      <c r="E560" s="44">
        <v>69576.770000001416</v>
      </c>
      <c r="F560" s="44">
        <v>0</v>
      </c>
      <c r="G560" s="38">
        <f t="shared" si="40"/>
        <v>9660119.3499999996</v>
      </c>
      <c r="H560" s="22"/>
      <c r="I560" s="2">
        <v>-585342.91999999806</v>
      </c>
      <c r="J560" s="44">
        <v>-215350.70000000022</v>
      </c>
      <c r="K560" s="44">
        <v>0</v>
      </c>
      <c r="L560" s="78">
        <f t="shared" si="41"/>
        <v>-800693.61999999825</v>
      </c>
      <c r="M560" s="97">
        <f t="shared" si="42"/>
        <v>8859425.7300000004</v>
      </c>
      <c r="O560" s="77"/>
    </row>
    <row r="561" spans="1:15" x14ac:dyDescent="0.35">
      <c r="A561" s="7">
        <v>47</v>
      </c>
      <c r="B561" s="24">
        <v>1860</v>
      </c>
      <c r="C561" s="21" t="s">
        <v>32</v>
      </c>
      <c r="D561" s="1">
        <v>2025245.2161399322</v>
      </c>
      <c r="E561" s="44">
        <v>10033.40000000014</v>
      </c>
      <c r="F561" s="44">
        <v>0</v>
      </c>
      <c r="G561" s="38">
        <f t="shared" si="40"/>
        <v>2035278.6161399323</v>
      </c>
      <c r="H561" s="22"/>
      <c r="I561" s="2">
        <v>-386127.86613993143</v>
      </c>
      <c r="J561" s="44">
        <v>-117924.07000000087</v>
      </c>
      <c r="K561" s="44">
        <v>0</v>
      </c>
      <c r="L561" s="78">
        <f t="shared" si="41"/>
        <v>-504051.93613993231</v>
      </c>
      <c r="M561" s="97">
        <f t="shared" si="42"/>
        <v>1531226.68</v>
      </c>
      <c r="O561" s="77"/>
    </row>
    <row r="562" spans="1:15" x14ac:dyDescent="0.35">
      <c r="A562" s="7">
        <v>47</v>
      </c>
      <c r="B562" s="24">
        <v>1860</v>
      </c>
      <c r="C562" s="21" t="s">
        <v>33</v>
      </c>
      <c r="D562" s="1">
        <v>5578856.3838600684</v>
      </c>
      <c r="E562" s="44">
        <v>328176.00999999978</v>
      </c>
      <c r="F562" s="44">
        <v>0</v>
      </c>
      <c r="G562" s="38">
        <f t="shared" si="40"/>
        <v>5907032.3938600682</v>
      </c>
      <c r="H562" s="22"/>
      <c r="I562" s="2">
        <v>-1459399.3</v>
      </c>
      <c r="J562" s="44">
        <v>-511743.04999999952</v>
      </c>
      <c r="K562" s="44">
        <v>0</v>
      </c>
      <c r="L562" s="78">
        <f t="shared" si="41"/>
        <v>-1971142.3499999996</v>
      </c>
      <c r="M562" s="97">
        <f t="shared" si="42"/>
        <v>3935890.0438600685</v>
      </c>
      <c r="O562" s="77"/>
    </row>
    <row r="563" spans="1:15" x14ac:dyDescent="0.35">
      <c r="A563" s="7" t="s">
        <v>19</v>
      </c>
      <c r="B563" s="24">
        <v>1905</v>
      </c>
      <c r="C563" s="21" t="s">
        <v>20</v>
      </c>
      <c r="D563" s="1">
        <v>0</v>
      </c>
      <c r="E563" s="44">
        <v>0</v>
      </c>
      <c r="F563" s="44">
        <v>0</v>
      </c>
      <c r="G563" s="38">
        <f t="shared" si="40"/>
        <v>0</v>
      </c>
      <c r="H563" s="22"/>
      <c r="I563" s="2">
        <v>0</v>
      </c>
      <c r="J563" s="44">
        <v>0</v>
      </c>
      <c r="K563" s="44">
        <v>0</v>
      </c>
      <c r="L563" s="78">
        <f t="shared" si="41"/>
        <v>0</v>
      </c>
      <c r="M563" s="97">
        <f t="shared" si="42"/>
        <v>0</v>
      </c>
      <c r="O563" s="77"/>
    </row>
    <row r="564" spans="1:15" x14ac:dyDescent="0.35">
      <c r="A564" s="7">
        <v>47</v>
      </c>
      <c r="B564" s="24">
        <v>1908</v>
      </c>
      <c r="C564" s="21" t="s">
        <v>34</v>
      </c>
      <c r="D564" s="1">
        <v>209528.49</v>
      </c>
      <c r="E564" s="44">
        <v>0</v>
      </c>
      <c r="F564" s="44">
        <v>0</v>
      </c>
      <c r="G564" s="38">
        <f t="shared" si="40"/>
        <v>209528.49</v>
      </c>
      <c r="H564" s="22"/>
      <c r="I564" s="2">
        <v>-27103.309999999889</v>
      </c>
      <c r="J564" s="44">
        <v>-9076.8000000000702</v>
      </c>
      <c r="K564" s="44">
        <v>0</v>
      </c>
      <c r="L564" s="78">
        <f t="shared" si="41"/>
        <v>-36180.109999999957</v>
      </c>
      <c r="M564" s="97">
        <f t="shared" si="42"/>
        <v>173348.38000000003</v>
      </c>
      <c r="O564" s="77"/>
    </row>
    <row r="565" spans="1:15" x14ac:dyDescent="0.35">
      <c r="A565" s="7">
        <v>13</v>
      </c>
      <c r="B565" s="24">
        <v>1910</v>
      </c>
      <c r="C565" s="21" t="s">
        <v>22</v>
      </c>
      <c r="D565" s="1">
        <v>709169.64000000013</v>
      </c>
      <c r="E565" s="44">
        <v>539343.85999999987</v>
      </c>
      <c r="F565" s="44">
        <v>0</v>
      </c>
      <c r="G565" s="38">
        <f t="shared" si="40"/>
        <v>1248513.5</v>
      </c>
      <c r="H565" s="22"/>
      <c r="I565" s="2">
        <v>-465736.45000000019</v>
      </c>
      <c r="J565" s="44">
        <v>-84485.910000000018</v>
      </c>
      <c r="K565" s="44">
        <v>0</v>
      </c>
      <c r="L565" s="78">
        <f t="shared" si="41"/>
        <v>-550222.36000000022</v>
      </c>
      <c r="M565" s="97">
        <f t="shared" si="42"/>
        <v>698291.13999999978</v>
      </c>
      <c r="O565" s="77"/>
    </row>
    <row r="566" spans="1:15" ht="25" x14ac:dyDescent="0.35">
      <c r="A566" s="7">
        <v>8</v>
      </c>
      <c r="B566" s="24">
        <v>1915</v>
      </c>
      <c r="C566" s="21" t="s">
        <v>35</v>
      </c>
      <c r="D566" s="1">
        <v>174428.84999999998</v>
      </c>
      <c r="E566" s="44">
        <v>122622.58000000002</v>
      </c>
      <c r="F566" s="44">
        <v>0</v>
      </c>
      <c r="G566" s="38">
        <f t="shared" si="40"/>
        <v>297051.43</v>
      </c>
      <c r="H566" s="22"/>
      <c r="I566" s="2">
        <v>-76088.499999999898</v>
      </c>
      <c r="J566" s="44">
        <v>-29055.990000000111</v>
      </c>
      <c r="K566" s="44">
        <v>0</v>
      </c>
      <c r="L566" s="78">
        <f t="shared" si="41"/>
        <v>-105144.49</v>
      </c>
      <c r="M566" s="97">
        <f t="shared" si="42"/>
        <v>191906.94</v>
      </c>
      <c r="O566" s="77"/>
    </row>
    <row r="567" spans="1:15" ht="25" x14ac:dyDescent="0.35">
      <c r="A567" s="7">
        <v>8</v>
      </c>
      <c r="B567" s="24">
        <v>1915</v>
      </c>
      <c r="C567" s="21" t="s">
        <v>36</v>
      </c>
      <c r="D567" s="1">
        <v>-1818.8600000001024</v>
      </c>
      <c r="E567" s="44">
        <v>0</v>
      </c>
      <c r="F567" s="44">
        <v>0</v>
      </c>
      <c r="G567" s="38">
        <f t="shared" si="40"/>
        <v>-1818.8600000001024</v>
      </c>
      <c r="H567" s="22"/>
      <c r="I567" s="2">
        <v>1818.8600000001024</v>
      </c>
      <c r="J567" s="44">
        <v>0</v>
      </c>
      <c r="K567" s="44">
        <v>0</v>
      </c>
      <c r="L567" s="78">
        <f t="shared" si="41"/>
        <v>1818.8600000001024</v>
      </c>
      <c r="M567" s="97">
        <f t="shared" si="42"/>
        <v>0</v>
      </c>
      <c r="O567" s="77"/>
    </row>
    <row r="568" spans="1:15" x14ac:dyDescent="0.35">
      <c r="A568" s="7">
        <v>10</v>
      </c>
      <c r="B568" s="24">
        <v>1920</v>
      </c>
      <c r="C568" s="21" t="s">
        <v>37</v>
      </c>
      <c r="D568" s="1">
        <v>367293.18</v>
      </c>
      <c r="E568" s="44">
        <v>134616.03000000003</v>
      </c>
      <c r="F568" s="44">
        <v>0</v>
      </c>
      <c r="G568" s="38">
        <f t="shared" si="40"/>
        <v>501909.21</v>
      </c>
      <c r="H568" s="22"/>
      <c r="I568" s="2">
        <v>-239687.53000000003</v>
      </c>
      <c r="J568" s="44">
        <v>-62974.44999999991</v>
      </c>
      <c r="K568" s="44">
        <v>0</v>
      </c>
      <c r="L568" s="78">
        <f t="shared" si="41"/>
        <v>-302661.97999999992</v>
      </c>
      <c r="M568" s="97">
        <f t="shared" si="42"/>
        <v>199247.2300000001</v>
      </c>
      <c r="O568" s="77"/>
    </row>
    <row r="569" spans="1:15" ht="25" x14ac:dyDescent="0.35">
      <c r="A569" s="7">
        <v>45</v>
      </c>
      <c r="B569" s="24">
        <v>1920</v>
      </c>
      <c r="C569" s="21" t="s">
        <v>38</v>
      </c>
      <c r="D569" s="1">
        <v>0</v>
      </c>
      <c r="E569" s="44">
        <v>0</v>
      </c>
      <c r="F569" s="44">
        <v>0</v>
      </c>
      <c r="G569" s="38">
        <f t="shared" si="40"/>
        <v>0</v>
      </c>
      <c r="H569" s="22"/>
      <c r="I569" s="2">
        <v>0</v>
      </c>
      <c r="J569" s="44">
        <v>0</v>
      </c>
      <c r="K569" s="44">
        <v>0</v>
      </c>
      <c r="L569" s="78">
        <f t="shared" si="41"/>
        <v>0</v>
      </c>
      <c r="M569" s="97">
        <f t="shared" si="42"/>
        <v>0</v>
      </c>
      <c r="O569" s="77"/>
    </row>
    <row r="570" spans="1:15" ht="25" x14ac:dyDescent="0.35">
      <c r="A570" s="7">
        <v>45.1</v>
      </c>
      <c r="B570" s="24">
        <v>1920</v>
      </c>
      <c r="C570" s="21" t="s">
        <v>39</v>
      </c>
      <c r="D570" s="1">
        <v>0</v>
      </c>
      <c r="E570" s="44">
        <v>0</v>
      </c>
      <c r="F570" s="44">
        <v>0</v>
      </c>
      <c r="G570" s="38">
        <f t="shared" si="40"/>
        <v>0</v>
      </c>
      <c r="H570" s="22"/>
      <c r="I570" s="2">
        <v>0</v>
      </c>
      <c r="J570" s="44">
        <v>0</v>
      </c>
      <c r="K570" s="44">
        <v>0</v>
      </c>
      <c r="L570" s="78">
        <f t="shared" si="41"/>
        <v>0</v>
      </c>
      <c r="M570" s="97">
        <f t="shared" si="42"/>
        <v>0</v>
      </c>
      <c r="O570" s="77"/>
    </row>
    <row r="571" spans="1:15" x14ac:dyDescent="0.35">
      <c r="A571" s="7">
        <v>10</v>
      </c>
      <c r="B571" s="24">
        <v>1930</v>
      </c>
      <c r="C571" s="21" t="s">
        <v>40</v>
      </c>
      <c r="D571" s="1">
        <v>1477963.35</v>
      </c>
      <c r="E571" s="44">
        <v>106896.20999999996</v>
      </c>
      <c r="F571" s="44">
        <v>0</v>
      </c>
      <c r="G571" s="38">
        <f t="shared" si="40"/>
        <v>1584859.56</v>
      </c>
      <c r="H571" s="22"/>
      <c r="I571" s="2">
        <v>-622654.06999999913</v>
      </c>
      <c r="J571" s="44">
        <v>-244134</v>
      </c>
      <c r="K571" s="44">
        <v>0</v>
      </c>
      <c r="L571" s="78">
        <f t="shared" si="41"/>
        <v>-866788.06999999913</v>
      </c>
      <c r="M571" s="97">
        <f t="shared" si="42"/>
        <v>718071.49000000092</v>
      </c>
      <c r="O571" s="77"/>
    </row>
    <row r="572" spans="1:15" x14ac:dyDescent="0.35">
      <c r="A572" s="7">
        <v>8</v>
      </c>
      <c r="B572" s="24">
        <v>1935</v>
      </c>
      <c r="C572" s="21" t="s">
        <v>41</v>
      </c>
      <c r="D572" s="1">
        <v>49103.87</v>
      </c>
      <c r="E572" s="44">
        <v>0</v>
      </c>
      <c r="F572" s="44">
        <v>0</v>
      </c>
      <c r="G572" s="38">
        <f t="shared" si="40"/>
        <v>49103.87</v>
      </c>
      <c r="H572" s="22"/>
      <c r="I572" s="2">
        <v>-19495.269999999986</v>
      </c>
      <c r="J572" s="44">
        <v>-4577.7500000000246</v>
      </c>
      <c r="K572" s="44">
        <v>0</v>
      </c>
      <c r="L572" s="78">
        <f t="shared" si="41"/>
        <v>-24073.020000000011</v>
      </c>
      <c r="M572" s="97">
        <f t="shared" si="42"/>
        <v>25030.849999999991</v>
      </c>
      <c r="O572" s="77"/>
    </row>
    <row r="573" spans="1:15" x14ac:dyDescent="0.35">
      <c r="A573" s="7">
        <v>8</v>
      </c>
      <c r="B573" s="24">
        <v>1940</v>
      </c>
      <c r="C573" s="21" t="s">
        <v>42</v>
      </c>
      <c r="D573" s="1">
        <v>188566.58000000002</v>
      </c>
      <c r="E573" s="44">
        <v>9836.789999999979</v>
      </c>
      <c r="F573" s="44">
        <v>0</v>
      </c>
      <c r="G573" s="38">
        <f t="shared" si="40"/>
        <v>198403.37</v>
      </c>
      <c r="H573" s="22"/>
      <c r="I573" s="2">
        <v>-72301.110000000073</v>
      </c>
      <c r="J573" s="44">
        <v>-24126.209999999901</v>
      </c>
      <c r="K573" s="44">
        <v>0</v>
      </c>
      <c r="L573" s="78">
        <f t="shared" si="41"/>
        <v>-96427.319999999978</v>
      </c>
      <c r="M573" s="97">
        <f t="shared" si="42"/>
        <v>101976.05000000002</v>
      </c>
      <c r="O573" s="77"/>
    </row>
    <row r="574" spans="1:15" x14ac:dyDescent="0.35">
      <c r="A574" s="7">
        <v>8</v>
      </c>
      <c r="B574" s="24">
        <v>1945</v>
      </c>
      <c r="C574" s="21" t="s">
        <v>43</v>
      </c>
      <c r="D574" s="1">
        <v>23568.069999999992</v>
      </c>
      <c r="E574" s="44">
        <v>27943.200000000004</v>
      </c>
      <c r="F574" s="44">
        <v>0</v>
      </c>
      <c r="G574" s="38">
        <f t="shared" si="40"/>
        <v>51511.27</v>
      </c>
      <c r="H574" s="22"/>
      <c r="I574" s="2">
        <v>-21279.099999999988</v>
      </c>
      <c r="J574" s="44">
        <v>-3172.860000000021</v>
      </c>
      <c r="K574" s="44">
        <v>0</v>
      </c>
      <c r="L574" s="78">
        <f t="shared" si="41"/>
        <v>-24451.96000000001</v>
      </c>
      <c r="M574" s="97">
        <f t="shared" si="42"/>
        <v>27059.309999999987</v>
      </c>
      <c r="O574" s="77"/>
    </row>
    <row r="575" spans="1:15" x14ac:dyDescent="0.35">
      <c r="A575" s="7">
        <v>8</v>
      </c>
      <c r="B575" s="24">
        <v>1950</v>
      </c>
      <c r="C575" s="21" t="s">
        <v>44</v>
      </c>
      <c r="D575" s="1">
        <v>0</v>
      </c>
      <c r="E575" s="44">
        <v>0</v>
      </c>
      <c r="F575" s="44">
        <v>0</v>
      </c>
      <c r="G575" s="38">
        <f t="shared" si="40"/>
        <v>0</v>
      </c>
      <c r="H575" s="22"/>
      <c r="I575" s="2">
        <v>0</v>
      </c>
      <c r="J575" s="44">
        <v>0</v>
      </c>
      <c r="K575" s="44">
        <v>0</v>
      </c>
      <c r="L575" s="78">
        <f t="shared" si="41"/>
        <v>0</v>
      </c>
      <c r="M575" s="97">
        <f t="shared" si="42"/>
        <v>0</v>
      </c>
      <c r="O575" s="77"/>
    </row>
    <row r="576" spans="1:15" x14ac:dyDescent="0.35">
      <c r="A576" s="7">
        <v>8</v>
      </c>
      <c r="B576" s="24">
        <v>1955</v>
      </c>
      <c r="C576" s="21" t="s">
        <v>45</v>
      </c>
      <c r="D576" s="1">
        <v>0</v>
      </c>
      <c r="E576" s="44">
        <v>0</v>
      </c>
      <c r="F576" s="44">
        <v>0</v>
      </c>
      <c r="G576" s="38">
        <f t="shared" si="40"/>
        <v>0</v>
      </c>
      <c r="H576" s="22"/>
      <c r="I576" s="2">
        <v>0</v>
      </c>
      <c r="J576" s="44">
        <v>0</v>
      </c>
      <c r="K576" s="44">
        <v>0</v>
      </c>
      <c r="L576" s="78">
        <f t="shared" si="41"/>
        <v>0</v>
      </c>
      <c r="M576" s="97">
        <f t="shared" si="42"/>
        <v>0</v>
      </c>
      <c r="O576" s="77"/>
    </row>
    <row r="577" spans="1:15" ht="25" x14ac:dyDescent="0.35">
      <c r="A577" s="7">
        <v>8</v>
      </c>
      <c r="B577" s="24">
        <v>1955</v>
      </c>
      <c r="C577" s="21" t="s">
        <v>46</v>
      </c>
      <c r="D577" s="1">
        <v>0</v>
      </c>
      <c r="E577" s="44">
        <v>0</v>
      </c>
      <c r="F577" s="44">
        <v>0</v>
      </c>
      <c r="G577" s="38">
        <f t="shared" si="40"/>
        <v>0</v>
      </c>
      <c r="H577" s="22"/>
      <c r="I577" s="2">
        <v>0</v>
      </c>
      <c r="J577" s="44">
        <v>0</v>
      </c>
      <c r="K577" s="44">
        <v>0</v>
      </c>
      <c r="L577" s="78">
        <f t="shared" si="41"/>
        <v>0</v>
      </c>
      <c r="M577" s="97">
        <f t="shared" si="42"/>
        <v>0</v>
      </c>
      <c r="O577" s="77"/>
    </row>
    <row r="578" spans="1:15" x14ac:dyDescent="0.35">
      <c r="A578" s="7">
        <v>8</v>
      </c>
      <c r="B578" s="24">
        <v>1960</v>
      </c>
      <c r="C578" s="21" t="s">
        <v>47</v>
      </c>
      <c r="D578" s="1">
        <v>0</v>
      </c>
      <c r="E578" s="44">
        <v>0</v>
      </c>
      <c r="F578" s="44">
        <v>0</v>
      </c>
      <c r="G578" s="38">
        <f t="shared" si="40"/>
        <v>0</v>
      </c>
      <c r="H578" s="22"/>
      <c r="I578" s="2">
        <v>0</v>
      </c>
      <c r="J578" s="44">
        <v>0</v>
      </c>
      <c r="K578" s="44">
        <v>0</v>
      </c>
      <c r="L578" s="78">
        <f t="shared" si="41"/>
        <v>0</v>
      </c>
      <c r="M578" s="97">
        <f t="shared" si="42"/>
        <v>0</v>
      </c>
      <c r="O578" s="77"/>
    </row>
    <row r="579" spans="1:15" ht="25" x14ac:dyDescent="0.35">
      <c r="A579" s="25">
        <v>47</v>
      </c>
      <c r="B579" s="24">
        <v>1970</v>
      </c>
      <c r="C579" s="21" t="s">
        <v>48</v>
      </c>
      <c r="D579" s="1">
        <v>0</v>
      </c>
      <c r="E579" s="44">
        <v>0</v>
      </c>
      <c r="F579" s="44">
        <v>0</v>
      </c>
      <c r="G579" s="38">
        <f t="shared" si="40"/>
        <v>0</v>
      </c>
      <c r="H579" s="22"/>
      <c r="I579" s="2">
        <v>0</v>
      </c>
      <c r="J579" s="44">
        <v>0</v>
      </c>
      <c r="K579" s="44">
        <v>0</v>
      </c>
      <c r="L579" s="78">
        <f t="shared" si="41"/>
        <v>0</v>
      </c>
      <c r="M579" s="97">
        <f t="shared" si="42"/>
        <v>0</v>
      </c>
      <c r="O579" s="77"/>
    </row>
    <row r="580" spans="1:15" ht="25" x14ac:dyDescent="0.35">
      <c r="A580" s="7">
        <v>47</v>
      </c>
      <c r="B580" s="24">
        <v>1975</v>
      </c>
      <c r="C580" s="21" t="s">
        <v>49</v>
      </c>
      <c r="D580" s="1">
        <v>0</v>
      </c>
      <c r="E580" s="44">
        <v>0</v>
      </c>
      <c r="F580" s="44">
        <v>0</v>
      </c>
      <c r="G580" s="38">
        <f t="shared" si="40"/>
        <v>0</v>
      </c>
      <c r="H580" s="22"/>
      <c r="I580" s="2">
        <v>0</v>
      </c>
      <c r="J580" s="44">
        <v>0</v>
      </c>
      <c r="K580" s="44">
        <v>0</v>
      </c>
      <c r="L580" s="78">
        <f t="shared" si="41"/>
        <v>0</v>
      </c>
      <c r="M580" s="97">
        <f t="shared" si="42"/>
        <v>0</v>
      </c>
      <c r="O580" s="77"/>
    </row>
    <row r="581" spans="1:15" x14ac:dyDescent="0.35">
      <c r="A581" s="7">
        <v>47</v>
      </c>
      <c r="B581" s="24">
        <v>1980</v>
      </c>
      <c r="C581" s="21" t="s">
        <v>50</v>
      </c>
      <c r="D581" s="1">
        <v>86035.59</v>
      </c>
      <c r="E581" s="44">
        <v>0</v>
      </c>
      <c r="F581" s="44">
        <v>0</v>
      </c>
      <c r="G581" s="38">
        <f t="shared" si="40"/>
        <v>86035.59</v>
      </c>
      <c r="H581" s="22"/>
      <c r="I581" s="2">
        <v>-48669.799999999988</v>
      </c>
      <c r="J581" s="44">
        <v>-10468.600000000011</v>
      </c>
      <c r="K581" s="44">
        <v>0</v>
      </c>
      <c r="L581" s="78">
        <f t="shared" si="41"/>
        <v>-59138.400000000001</v>
      </c>
      <c r="M581" s="97">
        <f t="shared" si="42"/>
        <v>26897.189999999995</v>
      </c>
      <c r="O581" s="77"/>
    </row>
    <row r="582" spans="1:15" x14ac:dyDescent="0.35">
      <c r="A582" s="7">
        <v>47</v>
      </c>
      <c r="B582" s="24">
        <v>1985</v>
      </c>
      <c r="C582" s="21" t="s">
        <v>51</v>
      </c>
      <c r="D582" s="1">
        <v>0.15000000000145519</v>
      </c>
      <c r="E582" s="44">
        <v>0</v>
      </c>
      <c r="F582" s="44">
        <v>0</v>
      </c>
      <c r="G582" s="38">
        <f t="shared" si="40"/>
        <v>0.15000000000145519</v>
      </c>
      <c r="H582" s="22"/>
      <c r="I582" s="2">
        <v>0</v>
      </c>
      <c r="J582" s="44">
        <v>0</v>
      </c>
      <c r="K582" s="44">
        <v>0</v>
      </c>
      <c r="L582" s="78">
        <f t="shared" si="41"/>
        <v>0</v>
      </c>
      <c r="M582" s="97">
        <f t="shared" si="42"/>
        <v>0.15000000000145519</v>
      </c>
      <c r="O582" s="77"/>
    </row>
    <row r="583" spans="1:15" x14ac:dyDescent="0.35">
      <c r="A583" s="25">
        <v>47</v>
      </c>
      <c r="B583" s="24">
        <v>1990</v>
      </c>
      <c r="C583" s="35" t="s">
        <v>52</v>
      </c>
      <c r="D583" s="1">
        <v>0</v>
      </c>
      <c r="E583" s="44">
        <v>0</v>
      </c>
      <c r="F583" s="44">
        <v>0</v>
      </c>
      <c r="G583" s="38">
        <f t="shared" si="40"/>
        <v>0</v>
      </c>
      <c r="H583" s="22"/>
      <c r="I583" s="2">
        <v>0</v>
      </c>
      <c r="J583" s="44">
        <v>0</v>
      </c>
      <c r="K583" s="44">
        <v>0</v>
      </c>
      <c r="L583" s="78">
        <f t="shared" si="41"/>
        <v>0</v>
      </c>
      <c r="M583" s="97">
        <f t="shared" si="42"/>
        <v>0</v>
      </c>
      <c r="O583" s="77"/>
    </row>
    <row r="584" spans="1:15" x14ac:dyDescent="0.35">
      <c r="A584" s="7">
        <v>47</v>
      </c>
      <c r="B584" s="24">
        <v>1995</v>
      </c>
      <c r="C584" s="21" t="s">
        <v>53</v>
      </c>
      <c r="D584" s="1">
        <v>-32347004.32</v>
      </c>
      <c r="E584" s="44">
        <v>-1405506.7899999991</v>
      </c>
      <c r="F584" s="44">
        <v>0</v>
      </c>
      <c r="G584" s="38">
        <f t="shared" si="40"/>
        <v>-33752511.109999999</v>
      </c>
      <c r="H584" s="22"/>
      <c r="I584" s="2">
        <v>1686577.2400000037</v>
      </c>
      <c r="J584" s="44">
        <v>707027.74999999919</v>
      </c>
      <c r="K584" s="44">
        <v>0</v>
      </c>
      <c r="L584" s="78">
        <f t="shared" si="41"/>
        <v>2393604.990000003</v>
      </c>
      <c r="M584" s="97">
        <f t="shared" si="42"/>
        <v>-31358906.119999997</v>
      </c>
      <c r="O584" s="77"/>
    </row>
    <row r="585" spans="1:15" x14ac:dyDescent="0.35">
      <c r="A585" s="7">
        <v>47</v>
      </c>
      <c r="B585" s="24">
        <v>2440</v>
      </c>
      <c r="C585" s="21" t="s">
        <v>54</v>
      </c>
      <c r="D585" s="1">
        <v>0</v>
      </c>
      <c r="E585" s="44">
        <v>0</v>
      </c>
      <c r="F585" s="44">
        <v>0</v>
      </c>
      <c r="G585" s="38">
        <f t="shared" si="40"/>
        <v>0</v>
      </c>
      <c r="H585" s="22"/>
      <c r="I585" s="2">
        <v>0</v>
      </c>
      <c r="J585" s="44">
        <v>0</v>
      </c>
      <c r="K585" s="44">
        <v>0</v>
      </c>
      <c r="L585" s="78">
        <f t="shared" si="41"/>
        <v>0</v>
      </c>
      <c r="M585" s="97">
        <f t="shared" si="42"/>
        <v>0</v>
      </c>
      <c r="O585" s="77"/>
    </row>
    <row r="586" spans="1:15" x14ac:dyDescent="0.35">
      <c r="A586" s="26"/>
      <c r="B586" s="26"/>
      <c r="C586" s="99"/>
      <c r="D586" s="1"/>
      <c r="E586" s="44">
        <v>0</v>
      </c>
      <c r="F586" s="44">
        <v>0</v>
      </c>
      <c r="G586" s="38">
        <f t="shared" si="40"/>
        <v>0</v>
      </c>
      <c r="H586" s="22"/>
      <c r="I586" s="2">
        <v>0</v>
      </c>
      <c r="J586" s="44">
        <v>0</v>
      </c>
      <c r="K586" s="44">
        <v>0</v>
      </c>
      <c r="L586" s="78">
        <f t="shared" si="41"/>
        <v>0</v>
      </c>
      <c r="M586" s="97">
        <f t="shared" si="42"/>
        <v>0</v>
      </c>
      <c r="O586" s="77"/>
    </row>
    <row r="587" spans="1:15" x14ac:dyDescent="0.35">
      <c r="A587" s="26"/>
      <c r="B587" s="26"/>
      <c r="C587" s="29" t="s">
        <v>55</v>
      </c>
      <c r="D587" s="30">
        <v>73459934.569999993</v>
      </c>
      <c r="E587" s="30">
        <v>4760269.01</v>
      </c>
      <c r="F587" s="30">
        <v>0</v>
      </c>
      <c r="G587" s="30">
        <f>SUM(G547:G586)</f>
        <v>78220203.580000013</v>
      </c>
      <c r="H587" s="5"/>
      <c r="I587" s="30">
        <v>-8723364.2361399308</v>
      </c>
      <c r="J587" s="30">
        <v>-3135860.4300000062</v>
      </c>
      <c r="K587" s="30">
        <v>0</v>
      </c>
      <c r="L587" s="30">
        <f>SUM(L547:L586)</f>
        <v>-11859224.666139938</v>
      </c>
      <c r="M587" s="5">
        <f>SUM(M547:M586)</f>
        <v>66360978.91386006</v>
      </c>
      <c r="O587" s="77"/>
    </row>
    <row r="588" spans="1:15" ht="37.5" x14ac:dyDescent="0.35">
      <c r="A588" s="26"/>
      <c r="B588" s="26"/>
      <c r="C588" s="31" t="s">
        <v>56</v>
      </c>
      <c r="D588" s="3"/>
      <c r="E588" s="28"/>
      <c r="F588" s="28"/>
      <c r="G588" s="38">
        <f t="shared" ref="G588:G589" si="43">D588+E588+F588</f>
        <v>0</v>
      </c>
      <c r="I588" s="1"/>
      <c r="J588" s="28"/>
      <c r="K588" s="28"/>
      <c r="L588" s="38">
        <v>0</v>
      </c>
      <c r="M588" s="97">
        <v>0</v>
      </c>
    </row>
    <row r="589" spans="1:15" ht="26" x14ac:dyDescent="0.35">
      <c r="A589" s="26"/>
      <c r="B589" s="26"/>
      <c r="C589" s="32" t="s">
        <v>57</v>
      </c>
      <c r="D589" s="3"/>
      <c r="E589" s="28"/>
      <c r="F589" s="28"/>
      <c r="G589" s="38">
        <f t="shared" si="43"/>
        <v>0</v>
      </c>
      <c r="I589" s="113"/>
      <c r="J589" s="28"/>
      <c r="K589" s="28"/>
      <c r="L589" s="38">
        <v>0</v>
      </c>
      <c r="M589" s="97">
        <v>0</v>
      </c>
    </row>
    <row r="590" spans="1:15" x14ac:dyDescent="0.35">
      <c r="A590" s="26"/>
      <c r="B590" s="26"/>
      <c r="C590" s="29" t="s">
        <v>58</v>
      </c>
      <c r="D590" s="30">
        <v>73459934.569999993</v>
      </c>
      <c r="E590" s="30">
        <v>4760269.01</v>
      </c>
      <c r="F590" s="30">
        <v>0</v>
      </c>
      <c r="G590" s="30">
        <f>SUM(G587:G589)</f>
        <v>78220203.580000013</v>
      </c>
      <c r="H590" s="30"/>
      <c r="I590" s="30">
        <v>-8723364.2361399308</v>
      </c>
      <c r="J590" s="82">
        <v>-3135860.4300000062</v>
      </c>
      <c r="K590" s="30">
        <v>0</v>
      </c>
      <c r="L590" s="30">
        <f>SUM(L587:L589)</f>
        <v>-11859224.666139938</v>
      </c>
      <c r="M590" s="5">
        <f>SUM(M587:M589)</f>
        <v>66360978.91386006</v>
      </c>
    </row>
    <row r="591" spans="1:15" ht="15.5" x14ac:dyDescent="0.35">
      <c r="A591" s="26"/>
      <c r="B591" s="26"/>
      <c r="C591" s="224" t="s">
        <v>59</v>
      </c>
      <c r="D591" s="225"/>
      <c r="E591" s="225"/>
      <c r="F591" s="225"/>
      <c r="G591" s="225"/>
      <c r="H591" s="225"/>
      <c r="I591" s="226"/>
      <c r="J591" s="28"/>
      <c r="K591" s="6"/>
      <c r="L591" s="40"/>
      <c r="M591" s="33"/>
    </row>
    <row r="592" spans="1:15" x14ac:dyDescent="0.35">
      <c r="A592" s="26"/>
      <c r="B592" s="26"/>
      <c r="C592" s="224" t="s">
        <v>60</v>
      </c>
      <c r="D592" s="225"/>
      <c r="E592" s="225"/>
      <c r="F592" s="225"/>
      <c r="G592" s="225"/>
      <c r="H592" s="225"/>
      <c r="I592" s="226"/>
      <c r="J592" s="30">
        <v>-3135860.4300000062</v>
      </c>
      <c r="M592" s="33"/>
    </row>
    <row r="593" spans="1:13" x14ac:dyDescent="0.35">
      <c r="H593" t="s">
        <v>131</v>
      </c>
      <c r="J593" s="106">
        <v>255087</v>
      </c>
    </row>
    <row r="594" spans="1:13" ht="18" x14ac:dyDescent="0.35">
      <c r="A594" s="227" t="s">
        <v>0</v>
      </c>
      <c r="B594" s="227"/>
      <c r="C594" s="227"/>
      <c r="D594" s="227"/>
      <c r="E594" s="227"/>
      <c r="F594" s="227"/>
      <c r="G594" s="227"/>
      <c r="H594" s="227"/>
      <c r="I594" s="227"/>
      <c r="J594" s="227"/>
      <c r="K594" s="227"/>
      <c r="L594" s="227"/>
      <c r="M594" s="227"/>
    </row>
    <row r="595" spans="1:13" ht="21" x14ac:dyDescent="0.35">
      <c r="A595" s="227" t="s">
        <v>1</v>
      </c>
      <c r="B595" s="227"/>
      <c r="C595" s="227"/>
      <c r="D595" s="227"/>
      <c r="E595" s="227"/>
      <c r="F595" s="227"/>
      <c r="G595" s="227"/>
      <c r="H595" s="227"/>
      <c r="I595" s="227"/>
      <c r="J595" s="227"/>
      <c r="K595" s="227"/>
      <c r="L595" s="227"/>
      <c r="M595" s="227"/>
    </row>
    <row r="596" spans="1:13" x14ac:dyDescent="0.35">
      <c r="H596" s="6"/>
    </row>
    <row r="597" spans="1:13" x14ac:dyDescent="0.35">
      <c r="E597" s="8" t="s">
        <v>2</v>
      </c>
      <c r="F597" s="36" t="s">
        <v>119</v>
      </c>
      <c r="G597" s="45" t="s">
        <v>71</v>
      </c>
      <c r="H597" s="6"/>
    </row>
    <row r="598" spans="1:13" x14ac:dyDescent="0.35">
      <c r="C598" s="6"/>
      <c r="E598" s="8" t="s">
        <v>4</v>
      </c>
      <c r="F598" s="9">
        <v>2018</v>
      </c>
      <c r="G598" s="10"/>
    </row>
    <row r="600" spans="1:13" x14ac:dyDescent="0.35">
      <c r="D600" s="228" t="s">
        <v>5</v>
      </c>
      <c r="E600" s="229"/>
      <c r="F600" s="229"/>
      <c r="G600" s="230"/>
      <c r="I600" s="11"/>
      <c r="J600" s="12" t="s">
        <v>6</v>
      </c>
      <c r="K600" s="12"/>
      <c r="L600" s="13"/>
      <c r="M600" s="6"/>
    </row>
    <row r="601" spans="1:13" ht="41.5" x14ac:dyDescent="0.35">
      <c r="A601" s="14" t="s">
        <v>7</v>
      </c>
      <c r="B601" s="14" t="s">
        <v>8</v>
      </c>
      <c r="C601" s="15" t="s">
        <v>9</v>
      </c>
      <c r="D601" s="14" t="s">
        <v>10</v>
      </c>
      <c r="E601" s="16" t="s">
        <v>11</v>
      </c>
      <c r="F601" s="16" t="s">
        <v>12</v>
      </c>
      <c r="G601" s="14" t="s">
        <v>13</v>
      </c>
      <c r="H601" s="17"/>
      <c r="I601" s="18" t="s">
        <v>10</v>
      </c>
      <c r="J601" s="19" t="s">
        <v>14</v>
      </c>
      <c r="K601" s="19" t="s">
        <v>12</v>
      </c>
      <c r="L601" s="20" t="s">
        <v>13</v>
      </c>
      <c r="M601" s="14" t="s">
        <v>15</v>
      </c>
    </row>
    <row r="602" spans="1:13" ht="25" x14ac:dyDescent="0.35">
      <c r="A602" s="7">
        <v>12</v>
      </c>
      <c r="B602" s="24">
        <v>1611</v>
      </c>
      <c r="C602" s="21" t="s">
        <v>16</v>
      </c>
      <c r="D602" s="1">
        <v>1413909.9900000002</v>
      </c>
      <c r="E602" s="44">
        <v>0</v>
      </c>
      <c r="F602" s="44">
        <v>-559719.26</v>
      </c>
      <c r="G602" s="38">
        <f>SUM(D602:F602)</f>
        <v>854190.73000000021</v>
      </c>
      <c r="H602" s="22"/>
      <c r="I602" s="2">
        <v>-753635.47000000009</v>
      </c>
      <c r="J602" s="44">
        <v>-366750.3</v>
      </c>
      <c r="K602" s="44">
        <v>559719.26</v>
      </c>
      <c r="L602" s="78">
        <f>I602+J602+K602</f>
        <v>-560666.51</v>
      </c>
      <c r="M602" s="23">
        <f>G602+L602</f>
        <v>293524.2200000002</v>
      </c>
    </row>
    <row r="603" spans="1:13" ht="25" x14ac:dyDescent="0.35">
      <c r="A603" s="7" t="s">
        <v>17</v>
      </c>
      <c r="B603" s="24">
        <v>1612</v>
      </c>
      <c r="C603" s="21" t="s">
        <v>18</v>
      </c>
      <c r="D603" s="1">
        <v>400374.88</v>
      </c>
      <c r="E603" s="44">
        <v>0</v>
      </c>
      <c r="F603" s="44">
        <v>0</v>
      </c>
      <c r="G603" s="38">
        <f t="shared" ref="G603:G641" si="44">SUM(D603:F603)</f>
        <v>400374.88</v>
      </c>
      <c r="H603" s="22"/>
      <c r="I603" s="2">
        <v>-62926.499999999985</v>
      </c>
      <c r="J603" s="44">
        <v>-13648.380000000005</v>
      </c>
      <c r="K603" s="44">
        <v>0</v>
      </c>
      <c r="L603" s="78">
        <f t="shared" ref="L603:L641" si="45">I603+J603+K603</f>
        <v>-76574.87999999999</v>
      </c>
      <c r="M603" s="23">
        <f t="shared" ref="M603:M641" si="46">G603+L603</f>
        <v>323800</v>
      </c>
    </row>
    <row r="604" spans="1:13" x14ac:dyDescent="0.35">
      <c r="A604" s="7" t="s">
        <v>19</v>
      </c>
      <c r="B604" s="24">
        <v>1805</v>
      </c>
      <c r="C604" s="21" t="s">
        <v>20</v>
      </c>
      <c r="D604" s="1">
        <v>5556473.9800000004</v>
      </c>
      <c r="E604" s="44">
        <v>0</v>
      </c>
      <c r="F604" s="44">
        <v>0</v>
      </c>
      <c r="G604" s="38">
        <f t="shared" si="44"/>
        <v>5556473.9800000004</v>
      </c>
      <c r="H604" s="22"/>
      <c r="I604" s="2">
        <v>0</v>
      </c>
      <c r="J604" s="44">
        <v>0</v>
      </c>
      <c r="K604" s="44">
        <v>0</v>
      </c>
      <c r="L604" s="78">
        <f t="shared" si="45"/>
        <v>0</v>
      </c>
      <c r="M604" s="23">
        <f t="shared" si="46"/>
        <v>5556473.9800000004</v>
      </c>
    </row>
    <row r="605" spans="1:13" x14ac:dyDescent="0.35">
      <c r="A605" s="7">
        <v>47</v>
      </c>
      <c r="B605" s="24">
        <v>1808</v>
      </c>
      <c r="C605" s="21" t="s">
        <v>21</v>
      </c>
      <c r="D605" s="1">
        <v>0</v>
      </c>
      <c r="E605" s="44">
        <v>0</v>
      </c>
      <c r="F605" s="44">
        <v>0</v>
      </c>
      <c r="G605" s="38">
        <f t="shared" si="44"/>
        <v>0</v>
      </c>
      <c r="H605" s="22"/>
      <c r="I605" s="2">
        <v>0</v>
      </c>
      <c r="J605" s="44">
        <v>0</v>
      </c>
      <c r="K605" s="44">
        <v>0</v>
      </c>
      <c r="L605" s="78">
        <f t="shared" si="45"/>
        <v>0</v>
      </c>
      <c r="M605" s="23">
        <f t="shared" si="46"/>
        <v>0</v>
      </c>
    </row>
    <row r="606" spans="1:13" x14ac:dyDescent="0.35">
      <c r="A606" s="7">
        <v>13</v>
      </c>
      <c r="B606" s="24">
        <v>1810</v>
      </c>
      <c r="C606" s="21" t="s">
        <v>22</v>
      </c>
      <c r="D606" s="1">
        <v>0</v>
      </c>
      <c r="E606" s="44">
        <v>0</v>
      </c>
      <c r="F606" s="44">
        <v>0</v>
      </c>
      <c r="G606" s="38">
        <f t="shared" si="44"/>
        <v>0</v>
      </c>
      <c r="H606" s="22"/>
      <c r="I606" s="2">
        <v>0</v>
      </c>
      <c r="J606" s="44">
        <v>0</v>
      </c>
      <c r="K606" s="44">
        <v>0</v>
      </c>
      <c r="L606" s="78">
        <f t="shared" si="45"/>
        <v>0</v>
      </c>
      <c r="M606" s="23">
        <f t="shared" si="46"/>
        <v>0</v>
      </c>
    </row>
    <row r="607" spans="1:13" ht="25" x14ac:dyDescent="0.35">
      <c r="A607" s="7">
        <v>47</v>
      </c>
      <c r="B607" s="24">
        <v>1815</v>
      </c>
      <c r="C607" s="21" t="s">
        <v>23</v>
      </c>
      <c r="D607" s="1">
        <v>0</v>
      </c>
      <c r="E607" s="44">
        <v>0</v>
      </c>
      <c r="F607" s="44">
        <v>0</v>
      </c>
      <c r="G607" s="38">
        <f t="shared" si="44"/>
        <v>0</v>
      </c>
      <c r="H607" s="22"/>
      <c r="I607" s="2">
        <v>0</v>
      </c>
      <c r="J607" s="44">
        <v>0</v>
      </c>
      <c r="K607" s="44">
        <v>0</v>
      </c>
      <c r="L607" s="78">
        <f t="shared" si="45"/>
        <v>0</v>
      </c>
      <c r="M607" s="23">
        <f t="shared" si="46"/>
        <v>0</v>
      </c>
    </row>
    <row r="608" spans="1:13" x14ac:dyDescent="0.35">
      <c r="A608" s="7">
        <v>47</v>
      </c>
      <c r="B608" s="24">
        <v>1820</v>
      </c>
      <c r="C608" s="21" t="s">
        <v>24</v>
      </c>
      <c r="D608" s="1">
        <v>12095480.080000002</v>
      </c>
      <c r="E608" s="44">
        <v>-8109282.120000001</v>
      </c>
      <c r="F608" s="44">
        <v>0</v>
      </c>
      <c r="G608" s="38">
        <f t="shared" si="44"/>
        <v>3986197.9600000009</v>
      </c>
      <c r="H608" s="22"/>
      <c r="I608" s="2">
        <v>-1068829.8500000022</v>
      </c>
      <c r="J608" s="44">
        <v>130152.05000000016</v>
      </c>
      <c r="K608" s="44">
        <v>0</v>
      </c>
      <c r="L608" s="78">
        <f t="shared" si="45"/>
        <v>-938677.80000000203</v>
      </c>
      <c r="M608" s="23">
        <f t="shared" si="46"/>
        <v>3047520.1599999988</v>
      </c>
    </row>
    <row r="609" spans="1:13" x14ac:dyDescent="0.35">
      <c r="A609" s="7">
        <v>47</v>
      </c>
      <c r="B609" s="24">
        <v>1825</v>
      </c>
      <c r="C609" s="21" t="s">
        <v>25</v>
      </c>
      <c r="D609" s="1">
        <v>0</v>
      </c>
      <c r="E609" s="44">
        <v>0</v>
      </c>
      <c r="F609" s="44">
        <v>0</v>
      </c>
      <c r="G609" s="38">
        <f t="shared" si="44"/>
        <v>0</v>
      </c>
      <c r="H609" s="22"/>
      <c r="I609" s="2">
        <v>0</v>
      </c>
      <c r="J609" s="44">
        <v>0</v>
      </c>
      <c r="K609" s="44">
        <v>0</v>
      </c>
      <c r="L609" s="78">
        <f t="shared" si="45"/>
        <v>0</v>
      </c>
      <c r="M609" s="23">
        <f t="shared" si="46"/>
        <v>0</v>
      </c>
    </row>
    <row r="610" spans="1:13" x14ac:dyDescent="0.35">
      <c r="A610" s="7">
        <v>47</v>
      </c>
      <c r="B610" s="24">
        <v>1830</v>
      </c>
      <c r="C610" s="21" t="s">
        <v>26</v>
      </c>
      <c r="D610" s="1">
        <v>20226240.620000001</v>
      </c>
      <c r="E610" s="44">
        <v>158882.62000000195</v>
      </c>
      <c r="F610" s="44">
        <v>-56597.29</v>
      </c>
      <c r="G610" s="38">
        <f t="shared" si="44"/>
        <v>20328525.950000003</v>
      </c>
      <c r="H610" s="22"/>
      <c r="I610" s="2">
        <v>-1308558.399999998</v>
      </c>
      <c r="J610" s="44">
        <v>-1020654.7499999999</v>
      </c>
      <c r="K610" s="44">
        <v>9895.1200000000008</v>
      </c>
      <c r="L610" s="78">
        <f t="shared" si="45"/>
        <v>-2319318.0299999979</v>
      </c>
      <c r="M610" s="23">
        <f t="shared" si="46"/>
        <v>18009207.920000006</v>
      </c>
    </row>
    <row r="611" spans="1:13" x14ac:dyDescent="0.35">
      <c r="A611" s="7">
        <v>47</v>
      </c>
      <c r="B611" s="24">
        <v>1835</v>
      </c>
      <c r="C611" s="21" t="s">
        <v>27</v>
      </c>
      <c r="D611" s="1">
        <v>15732631.879999999</v>
      </c>
      <c r="E611" s="44">
        <v>168440.10000000149</v>
      </c>
      <c r="F611" s="44">
        <v>-369.25</v>
      </c>
      <c r="G611" s="38">
        <f t="shared" si="44"/>
        <v>15900702.73</v>
      </c>
      <c r="H611" s="22"/>
      <c r="I611" s="2">
        <v>-1320471.4800000025</v>
      </c>
      <c r="J611" s="44">
        <v>-896835.42</v>
      </c>
      <c r="K611" s="44">
        <v>136.83000000000001</v>
      </c>
      <c r="L611" s="78">
        <f t="shared" si="45"/>
        <v>-2217170.0700000026</v>
      </c>
      <c r="M611" s="23">
        <f t="shared" si="46"/>
        <v>13683532.659999998</v>
      </c>
    </row>
    <row r="612" spans="1:13" x14ac:dyDescent="0.35">
      <c r="A612" s="7">
        <v>47</v>
      </c>
      <c r="B612" s="24">
        <v>1840</v>
      </c>
      <c r="C612" s="21" t="s">
        <v>28</v>
      </c>
      <c r="D612" s="1">
        <v>7000609.040000001</v>
      </c>
      <c r="E612" s="44">
        <v>28199.859999999404</v>
      </c>
      <c r="F612" s="44">
        <v>0</v>
      </c>
      <c r="G612" s="38">
        <f t="shared" si="44"/>
        <v>7028808.9000000004</v>
      </c>
      <c r="H612" s="22"/>
      <c r="I612" s="2">
        <v>-773902.48000000056</v>
      </c>
      <c r="J612" s="44">
        <v>-39802.339999999967</v>
      </c>
      <c r="K612" s="44">
        <v>0</v>
      </c>
      <c r="L612" s="78">
        <f t="shared" si="45"/>
        <v>-813704.82000000053</v>
      </c>
      <c r="M612" s="23">
        <f t="shared" si="46"/>
        <v>6215104.0800000001</v>
      </c>
    </row>
    <row r="613" spans="1:13" x14ac:dyDescent="0.35">
      <c r="A613" s="7">
        <v>47</v>
      </c>
      <c r="B613" s="24">
        <v>1845</v>
      </c>
      <c r="C613" s="21" t="s">
        <v>29</v>
      </c>
      <c r="D613" s="1">
        <v>14998215.280000001</v>
      </c>
      <c r="E613" s="44">
        <v>83820.359999999549</v>
      </c>
      <c r="F613" s="44">
        <v>-9399.34</v>
      </c>
      <c r="G613" s="38">
        <f t="shared" si="44"/>
        <v>15072636.300000001</v>
      </c>
      <c r="H613" s="22"/>
      <c r="I613" s="2">
        <v>-1865924.2500000081</v>
      </c>
      <c r="J613" s="44">
        <v>-1330397.1899999997</v>
      </c>
      <c r="K613" s="44">
        <v>3841.14</v>
      </c>
      <c r="L613" s="78">
        <f t="shared" si="45"/>
        <v>-3192480.3000000077</v>
      </c>
      <c r="M613" s="23">
        <f t="shared" si="46"/>
        <v>11880155.999999993</v>
      </c>
    </row>
    <row r="614" spans="1:13" x14ac:dyDescent="0.35">
      <c r="A614" s="7">
        <v>47</v>
      </c>
      <c r="B614" s="24">
        <v>1850</v>
      </c>
      <c r="C614" s="21" t="s">
        <v>30</v>
      </c>
      <c r="D614" s="1">
        <v>12721251</v>
      </c>
      <c r="E614" s="44">
        <v>119145.59999999874</v>
      </c>
      <c r="F614" s="44">
        <v>-79597.210000000006</v>
      </c>
      <c r="G614" s="38">
        <f t="shared" si="44"/>
        <v>12760799.389999999</v>
      </c>
      <c r="H614" s="22"/>
      <c r="I614" s="2">
        <v>-1759424.4700000014</v>
      </c>
      <c r="J614" s="44">
        <v>-725548.12999999977</v>
      </c>
      <c r="K614" s="44">
        <v>17961.07</v>
      </c>
      <c r="L614" s="78">
        <f t="shared" si="45"/>
        <v>-2467011.5300000012</v>
      </c>
      <c r="M614" s="23">
        <f t="shared" si="46"/>
        <v>10293787.859999998</v>
      </c>
    </row>
    <row r="615" spans="1:13" x14ac:dyDescent="0.35">
      <c r="A615" s="7">
        <v>47</v>
      </c>
      <c r="B615" s="24">
        <v>1855</v>
      </c>
      <c r="C615" s="21" t="s">
        <v>31</v>
      </c>
      <c r="D615" s="1">
        <v>9660119.3499999996</v>
      </c>
      <c r="E615" s="44">
        <v>14275.95</v>
      </c>
      <c r="F615" s="44">
        <v>-119.45</v>
      </c>
      <c r="G615" s="38">
        <f t="shared" si="44"/>
        <v>9674275.8499999996</v>
      </c>
      <c r="H615" s="22"/>
      <c r="I615" s="2">
        <v>-800693.61999999825</v>
      </c>
      <c r="J615" s="44">
        <v>-1270628.55</v>
      </c>
      <c r="K615" s="44">
        <v>16.690000000000001</v>
      </c>
      <c r="L615" s="78">
        <f t="shared" si="45"/>
        <v>-2071305.4799999984</v>
      </c>
      <c r="M615" s="23">
        <f t="shared" si="46"/>
        <v>7602970.370000001</v>
      </c>
    </row>
    <row r="616" spans="1:13" x14ac:dyDescent="0.35">
      <c r="A616" s="7">
        <v>47</v>
      </c>
      <c r="B616" s="24">
        <v>1860</v>
      </c>
      <c r="C616" s="21" t="s">
        <v>32</v>
      </c>
      <c r="D616" s="1">
        <v>2035278.6161399323</v>
      </c>
      <c r="E616" s="44">
        <v>92538.530000000028</v>
      </c>
      <c r="F616" s="44">
        <v>0</v>
      </c>
      <c r="G616" s="38">
        <f t="shared" si="44"/>
        <v>2127817.1461399323</v>
      </c>
      <c r="H616" s="22"/>
      <c r="I616" s="2">
        <v>-504051.93613993231</v>
      </c>
      <c r="J616" s="44">
        <v>135884.97999999998</v>
      </c>
      <c r="K616" s="44">
        <v>0</v>
      </c>
      <c r="L616" s="78">
        <f t="shared" si="45"/>
        <v>-368166.95613993233</v>
      </c>
      <c r="M616" s="23">
        <f t="shared" si="46"/>
        <v>1759650.19</v>
      </c>
    </row>
    <row r="617" spans="1:13" x14ac:dyDescent="0.35">
      <c r="A617" s="7">
        <v>47</v>
      </c>
      <c r="B617" s="24">
        <v>1860</v>
      </c>
      <c r="C617" s="21" t="s">
        <v>33</v>
      </c>
      <c r="D617" s="1">
        <v>5907032.3938600682</v>
      </c>
      <c r="E617" s="44">
        <v>0</v>
      </c>
      <c r="F617" s="44">
        <v>-365787</v>
      </c>
      <c r="G617" s="38">
        <f t="shared" si="44"/>
        <v>5541245.3938600682</v>
      </c>
      <c r="H617" s="22"/>
      <c r="I617" s="2">
        <v>-1971142.3499999996</v>
      </c>
      <c r="J617" s="44">
        <v>5.5800000001772787</v>
      </c>
      <c r="K617" s="44">
        <v>106711</v>
      </c>
      <c r="L617" s="78">
        <f t="shared" si="45"/>
        <v>-1864425.7699999996</v>
      </c>
      <c r="M617" s="23">
        <f t="shared" si="46"/>
        <v>3676819.6238600686</v>
      </c>
    </row>
    <row r="618" spans="1:13" x14ac:dyDescent="0.35">
      <c r="A618" s="7" t="s">
        <v>19</v>
      </c>
      <c r="B618" s="24">
        <v>1905</v>
      </c>
      <c r="C618" s="21" t="s">
        <v>20</v>
      </c>
      <c r="D618" s="1">
        <v>0</v>
      </c>
      <c r="E618" s="44">
        <v>0</v>
      </c>
      <c r="F618" s="44">
        <v>0</v>
      </c>
      <c r="G618" s="38">
        <f t="shared" si="44"/>
        <v>0</v>
      </c>
      <c r="H618" s="22"/>
      <c r="I618" s="2">
        <v>0</v>
      </c>
      <c r="J618" s="44">
        <v>0</v>
      </c>
      <c r="K618" s="44">
        <v>0</v>
      </c>
      <c r="L618" s="78">
        <f t="shared" si="45"/>
        <v>0</v>
      </c>
      <c r="M618" s="23">
        <f t="shared" si="46"/>
        <v>0</v>
      </c>
    </row>
    <row r="619" spans="1:13" x14ac:dyDescent="0.35">
      <c r="A619" s="7">
        <v>47</v>
      </c>
      <c r="B619" s="24">
        <v>1908</v>
      </c>
      <c r="C619" s="21" t="s">
        <v>34</v>
      </c>
      <c r="D619" s="1">
        <v>209528.49</v>
      </c>
      <c r="E619" s="44">
        <v>0</v>
      </c>
      <c r="F619" s="44">
        <v>-69277.649999999994</v>
      </c>
      <c r="G619" s="38">
        <f t="shared" si="44"/>
        <v>140250.84</v>
      </c>
      <c r="H619" s="22"/>
      <c r="I619" s="2">
        <v>-36180.109999999957</v>
      </c>
      <c r="J619" s="44">
        <v>11185.039999999999</v>
      </c>
      <c r="K619" s="44">
        <v>8264.35</v>
      </c>
      <c r="L619" s="78">
        <f t="shared" si="45"/>
        <v>-16730.719999999958</v>
      </c>
      <c r="M619" s="23">
        <f t="shared" si="46"/>
        <v>123520.12000000004</v>
      </c>
    </row>
    <row r="620" spans="1:13" x14ac:dyDescent="0.35">
      <c r="A620" s="7">
        <v>13</v>
      </c>
      <c r="B620" s="24">
        <v>1910</v>
      </c>
      <c r="C620" s="21" t="s">
        <v>22</v>
      </c>
      <c r="D620" s="1">
        <v>1248513.5</v>
      </c>
      <c r="E620" s="44">
        <v>254177.76</v>
      </c>
      <c r="F620" s="44">
        <v>0</v>
      </c>
      <c r="G620" s="38">
        <f t="shared" si="44"/>
        <v>1502691.26</v>
      </c>
      <c r="H620" s="22"/>
      <c r="I620" s="2">
        <v>-550222.36000000022</v>
      </c>
      <c r="J620" s="44">
        <v>52379.119999999937</v>
      </c>
      <c r="K620" s="44">
        <v>0</v>
      </c>
      <c r="L620" s="78">
        <f t="shared" si="45"/>
        <v>-497843.24000000028</v>
      </c>
      <c r="M620" s="23">
        <f t="shared" si="46"/>
        <v>1004848.0199999998</v>
      </c>
    </row>
    <row r="621" spans="1:13" ht="25" x14ac:dyDescent="0.35">
      <c r="A621" s="7">
        <v>8</v>
      </c>
      <c r="B621" s="24">
        <v>1915</v>
      </c>
      <c r="C621" s="21" t="s">
        <v>35</v>
      </c>
      <c r="D621" s="1">
        <v>297051.43</v>
      </c>
      <c r="E621" s="44">
        <v>49273.350000000013</v>
      </c>
      <c r="F621" s="44">
        <v>-16637.400000000001</v>
      </c>
      <c r="G621" s="38">
        <f t="shared" si="44"/>
        <v>329687.38</v>
      </c>
      <c r="H621" s="22"/>
      <c r="I621" s="2">
        <v>-105144.49</v>
      </c>
      <c r="J621" s="44">
        <v>-32084.070000000014</v>
      </c>
      <c r="K621" s="44">
        <v>16637.400000000001</v>
      </c>
      <c r="L621" s="78">
        <f t="shared" si="45"/>
        <v>-120591.16000000003</v>
      </c>
      <c r="M621" s="23">
        <f t="shared" si="46"/>
        <v>209096.21999999997</v>
      </c>
    </row>
    <row r="622" spans="1:13" ht="25" x14ac:dyDescent="0.35">
      <c r="A622" s="7">
        <v>8</v>
      </c>
      <c r="B622" s="24">
        <v>1915</v>
      </c>
      <c r="C622" s="21" t="s">
        <v>36</v>
      </c>
      <c r="D622" s="1">
        <v>-1818.8600000001024</v>
      </c>
      <c r="E622" s="44">
        <v>0</v>
      </c>
      <c r="F622" s="44">
        <v>0</v>
      </c>
      <c r="G622" s="38">
        <f t="shared" si="44"/>
        <v>-1818.8600000001024</v>
      </c>
      <c r="H622" s="22"/>
      <c r="I622" s="2">
        <v>1818.8600000001024</v>
      </c>
      <c r="J622" s="44">
        <v>0</v>
      </c>
      <c r="K622" s="44">
        <v>0</v>
      </c>
      <c r="L622" s="78">
        <f t="shared" si="45"/>
        <v>1818.8600000001024</v>
      </c>
      <c r="M622" s="23">
        <f t="shared" si="46"/>
        <v>0</v>
      </c>
    </row>
    <row r="623" spans="1:13" x14ac:dyDescent="0.35">
      <c r="A623" s="7">
        <v>10</v>
      </c>
      <c r="B623" s="24">
        <v>1920</v>
      </c>
      <c r="C623" s="21" t="s">
        <v>37</v>
      </c>
      <c r="D623" s="1">
        <v>501909.21</v>
      </c>
      <c r="E623" s="44">
        <v>81332.569999999949</v>
      </c>
      <c r="F623" s="44">
        <v>0</v>
      </c>
      <c r="G623" s="38">
        <f t="shared" si="44"/>
        <v>583241.78</v>
      </c>
      <c r="H623" s="22"/>
      <c r="I623" s="2">
        <v>-302661.97999999992</v>
      </c>
      <c r="J623" s="44">
        <v>-35548.189999999944</v>
      </c>
      <c r="K623" s="44">
        <v>0</v>
      </c>
      <c r="L623" s="78">
        <f t="shared" si="45"/>
        <v>-338210.16999999987</v>
      </c>
      <c r="M623" s="23">
        <f t="shared" si="46"/>
        <v>245031.61000000016</v>
      </c>
    </row>
    <row r="624" spans="1:13" ht="25" x14ac:dyDescent="0.35">
      <c r="A624" s="7">
        <v>45</v>
      </c>
      <c r="B624" s="24">
        <v>1920</v>
      </c>
      <c r="C624" s="21" t="s">
        <v>38</v>
      </c>
      <c r="D624" s="1">
        <v>0</v>
      </c>
      <c r="E624" s="44">
        <v>0</v>
      </c>
      <c r="F624" s="44">
        <v>0</v>
      </c>
      <c r="G624" s="38">
        <f t="shared" si="44"/>
        <v>0</v>
      </c>
      <c r="H624" s="22"/>
      <c r="I624" s="2">
        <v>0</v>
      </c>
      <c r="J624" s="44">
        <v>0</v>
      </c>
      <c r="K624" s="44">
        <v>0</v>
      </c>
      <c r="L624" s="78">
        <f t="shared" si="45"/>
        <v>0</v>
      </c>
      <c r="M624" s="23">
        <f t="shared" si="46"/>
        <v>0</v>
      </c>
    </row>
    <row r="625" spans="1:13" ht="25" x14ac:dyDescent="0.35">
      <c r="A625" s="7">
        <v>45.1</v>
      </c>
      <c r="B625" s="24">
        <v>1920</v>
      </c>
      <c r="C625" s="21" t="s">
        <v>39</v>
      </c>
      <c r="D625" s="1">
        <v>0</v>
      </c>
      <c r="E625" s="44">
        <v>0</v>
      </c>
      <c r="F625" s="44">
        <v>0</v>
      </c>
      <c r="G625" s="38">
        <f t="shared" si="44"/>
        <v>0</v>
      </c>
      <c r="H625" s="22"/>
      <c r="I625" s="2">
        <v>0</v>
      </c>
      <c r="J625" s="44">
        <v>0</v>
      </c>
      <c r="K625" s="44">
        <v>0</v>
      </c>
      <c r="L625" s="78">
        <f t="shared" si="45"/>
        <v>0</v>
      </c>
      <c r="M625" s="23">
        <f t="shared" si="46"/>
        <v>0</v>
      </c>
    </row>
    <row r="626" spans="1:13" x14ac:dyDescent="0.35">
      <c r="A626" s="7">
        <v>10</v>
      </c>
      <c r="B626" s="24">
        <v>1930</v>
      </c>
      <c r="C626" s="21" t="s">
        <v>40</v>
      </c>
      <c r="D626" s="1">
        <v>1584859.56</v>
      </c>
      <c r="E626" s="44">
        <v>32375.039999999921</v>
      </c>
      <c r="F626" s="44">
        <v>-311366.12</v>
      </c>
      <c r="G626" s="38">
        <f t="shared" si="44"/>
        <v>1305868.48</v>
      </c>
      <c r="H626" s="22"/>
      <c r="I626" s="2">
        <v>-866788.06999999913</v>
      </c>
      <c r="J626" s="44">
        <v>-41361.9</v>
      </c>
      <c r="K626" s="44">
        <v>226749.32</v>
      </c>
      <c r="L626" s="78">
        <f t="shared" si="45"/>
        <v>-681400.64999999921</v>
      </c>
      <c r="M626" s="23">
        <f t="shared" si="46"/>
        <v>624467.83000000077</v>
      </c>
    </row>
    <row r="627" spans="1:13" x14ac:dyDescent="0.35">
      <c r="A627" s="7">
        <v>8</v>
      </c>
      <c r="B627" s="24">
        <v>1935</v>
      </c>
      <c r="C627" s="21" t="s">
        <v>41</v>
      </c>
      <c r="D627" s="1">
        <v>49103.87</v>
      </c>
      <c r="E627" s="44">
        <v>0</v>
      </c>
      <c r="F627" s="44">
        <v>-6346.36</v>
      </c>
      <c r="G627" s="38">
        <f t="shared" si="44"/>
        <v>42757.51</v>
      </c>
      <c r="H627" s="22"/>
      <c r="I627" s="2">
        <v>-24073.020000000011</v>
      </c>
      <c r="J627" s="44">
        <v>-4970.54</v>
      </c>
      <c r="K627" s="44">
        <v>6346.36</v>
      </c>
      <c r="L627" s="78">
        <f t="shared" si="45"/>
        <v>-22697.200000000012</v>
      </c>
      <c r="M627" s="23">
        <f t="shared" si="46"/>
        <v>20060.30999999999</v>
      </c>
    </row>
    <row r="628" spans="1:13" x14ac:dyDescent="0.35">
      <c r="A628" s="7">
        <v>8</v>
      </c>
      <c r="B628" s="24">
        <v>1940</v>
      </c>
      <c r="C628" s="21" t="s">
        <v>42</v>
      </c>
      <c r="D628" s="1">
        <v>198403.37</v>
      </c>
      <c r="E628" s="44">
        <v>24509.32</v>
      </c>
      <c r="F628" s="44">
        <v>-11494.51</v>
      </c>
      <c r="G628" s="38">
        <f t="shared" si="44"/>
        <v>211418.18</v>
      </c>
      <c r="H628" s="22"/>
      <c r="I628" s="2">
        <v>-96427.319999999978</v>
      </c>
      <c r="J628" s="44">
        <v>-27732.85</v>
      </c>
      <c r="K628" s="44">
        <v>11494.51</v>
      </c>
      <c r="L628" s="78">
        <f t="shared" si="45"/>
        <v>-112665.65999999999</v>
      </c>
      <c r="M628" s="23">
        <f t="shared" si="46"/>
        <v>98752.52</v>
      </c>
    </row>
    <row r="629" spans="1:13" x14ac:dyDescent="0.35">
      <c r="A629" s="7">
        <v>8</v>
      </c>
      <c r="B629" s="24">
        <v>1945</v>
      </c>
      <c r="C629" s="21" t="s">
        <v>43</v>
      </c>
      <c r="D629" s="1">
        <v>51511.27</v>
      </c>
      <c r="E629" s="44">
        <v>0</v>
      </c>
      <c r="F629" s="44">
        <v>-21255.18</v>
      </c>
      <c r="G629" s="38">
        <f t="shared" si="44"/>
        <v>30256.089999999997</v>
      </c>
      <c r="H629" s="22"/>
      <c r="I629" s="2">
        <v>-24451.96000000001</v>
      </c>
      <c r="J629" s="44">
        <v>-2298.0800000000017</v>
      </c>
      <c r="K629" s="44">
        <v>21255.18</v>
      </c>
      <c r="L629" s="78">
        <f t="shared" si="45"/>
        <v>-5494.8600000000115</v>
      </c>
      <c r="M629" s="23">
        <f t="shared" si="46"/>
        <v>24761.229999999985</v>
      </c>
    </row>
    <row r="630" spans="1:13" x14ac:dyDescent="0.35">
      <c r="A630" s="7">
        <v>8</v>
      </c>
      <c r="B630" s="24">
        <v>1950</v>
      </c>
      <c r="C630" s="21" t="s">
        <v>44</v>
      </c>
      <c r="D630" s="1">
        <v>0</v>
      </c>
      <c r="E630" s="44">
        <v>0</v>
      </c>
      <c r="F630" s="44">
        <v>0</v>
      </c>
      <c r="G630" s="38">
        <f t="shared" si="44"/>
        <v>0</v>
      </c>
      <c r="H630" s="22"/>
      <c r="I630" s="2">
        <v>0</v>
      </c>
      <c r="J630" s="44">
        <v>0</v>
      </c>
      <c r="K630" s="44">
        <v>0</v>
      </c>
      <c r="L630" s="78">
        <f t="shared" si="45"/>
        <v>0</v>
      </c>
      <c r="M630" s="23">
        <f t="shared" si="46"/>
        <v>0</v>
      </c>
    </row>
    <row r="631" spans="1:13" x14ac:dyDescent="0.35">
      <c r="A631" s="7">
        <v>8</v>
      </c>
      <c r="B631" s="24">
        <v>1955</v>
      </c>
      <c r="C631" s="21" t="s">
        <v>45</v>
      </c>
      <c r="D631" s="1">
        <v>0</v>
      </c>
      <c r="E631" s="44">
        <v>0</v>
      </c>
      <c r="F631" s="44">
        <v>0</v>
      </c>
      <c r="G631" s="38">
        <f t="shared" si="44"/>
        <v>0</v>
      </c>
      <c r="H631" s="22"/>
      <c r="I631" s="2">
        <v>0</v>
      </c>
      <c r="J631" s="44">
        <v>0</v>
      </c>
      <c r="K631" s="44">
        <v>0</v>
      </c>
      <c r="L631" s="78">
        <f t="shared" si="45"/>
        <v>0</v>
      </c>
      <c r="M631" s="23">
        <f t="shared" si="46"/>
        <v>0</v>
      </c>
    </row>
    <row r="632" spans="1:13" ht="25" x14ac:dyDescent="0.35">
      <c r="A632" s="7">
        <v>8</v>
      </c>
      <c r="B632" s="24">
        <v>1955</v>
      </c>
      <c r="C632" s="21" t="s">
        <v>46</v>
      </c>
      <c r="D632" s="1">
        <v>0</v>
      </c>
      <c r="E632" s="44">
        <v>0</v>
      </c>
      <c r="F632" s="44">
        <v>0</v>
      </c>
      <c r="G632" s="38">
        <f t="shared" si="44"/>
        <v>0</v>
      </c>
      <c r="H632" s="22"/>
      <c r="I632" s="2">
        <v>0</v>
      </c>
      <c r="J632" s="44">
        <v>0</v>
      </c>
      <c r="K632" s="44">
        <v>0</v>
      </c>
      <c r="L632" s="78">
        <f t="shared" si="45"/>
        <v>0</v>
      </c>
      <c r="M632" s="23">
        <f t="shared" si="46"/>
        <v>0</v>
      </c>
    </row>
    <row r="633" spans="1:13" x14ac:dyDescent="0.35">
      <c r="A633" s="7">
        <v>8</v>
      </c>
      <c r="B633" s="24">
        <v>1960</v>
      </c>
      <c r="C633" s="21" t="s">
        <v>47</v>
      </c>
      <c r="D633" s="1">
        <v>0</v>
      </c>
      <c r="E633" s="44">
        <v>0</v>
      </c>
      <c r="F633" s="44">
        <v>0</v>
      </c>
      <c r="G633" s="38">
        <f t="shared" si="44"/>
        <v>0</v>
      </c>
      <c r="H633" s="22"/>
      <c r="I633" s="2">
        <v>0</v>
      </c>
      <c r="J633" s="44">
        <v>0</v>
      </c>
      <c r="K633" s="44">
        <v>0</v>
      </c>
      <c r="L633" s="78">
        <f t="shared" si="45"/>
        <v>0</v>
      </c>
      <c r="M633" s="23">
        <f t="shared" si="46"/>
        <v>0</v>
      </c>
    </row>
    <row r="634" spans="1:13" ht="25" x14ac:dyDescent="0.35">
      <c r="A634" s="25">
        <v>47</v>
      </c>
      <c r="B634" s="24">
        <v>1970</v>
      </c>
      <c r="C634" s="21" t="s">
        <v>48</v>
      </c>
      <c r="D634" s="1">
        <v>0</v>
      </c>
      <c r="E634" s="44">
        <v>0</v>
      </c>
      <c r="F634" s="44">
        <v>0</v>
      </c>
      <c r="G634" s="38">
        <f t="shared" si="44"/>
        <v>0</v>
      </c>
      <c r="H634" s="22"/>
      <c r="I634" s="2">
        <v>0</v>
      </c>
      <c r="J634" s="44">
        <v>0</v>
      </c>
      <c r="K634" s="44">
        <v>0</v>
      </c>
      <c r="L634" s="78">
        <f t="shared" si="45"/>
        <v>0</v>
      </c>
      <c r="M634" s="23">
        <f t="shared" si="46"/>
        <v>0</v>
      </c>
    </row>
    <row r="635" spans="1:13" ht="25" x14ac:dyDescent="0.35">
      <c r="A635" s="7">
        <v>47</v>
      </c>
      <c r="B635" s="24">
        <v>1975</v>
      </c>
      <c r="C635" s="21" t="s">
        <v>49</v>
      </c>
      <c r="D635" s="1">
        <v>0</v>
      </c>
      <c r="E635" s="44">
        <v>0</v>
      </c>
      <c r="F635" s="44">
        <v>0</v>
      </c>
      <c r="G635" s="38">
        <f t="shared" si="44"/>
        <v>0</v>
      </c>
      <c r="H635" s="22"/>
      <c r="I635" s="2">
        <v>0</v>
      </c>
      <c r="J635" s="44">
        <v>0</v>
      </c>
      <c r="K635" s="44">
        <v>0</v>
      </c>
      <c r="L635" s="78">
        <f t="shared" si="45"/>
        <v>0</v>
      </c>
      <c r="M635" s="23">
        <f t="shared" si="46"/>
        <v>0</v>
      </c>
    </row>
    <row r="636" spans="1:13" x14ac:dyDescent="0.35">
      <c r="A636" s="7">
        <v>47</v>
      </c>
      <c r="B636" s="24">
        <v>1980</v>
      </c>
      <c r="C636" s="21" t="s">
        <v>50</v>
      </c>
      <c r="D636" s="1">
        <v>86035.59</v>
      </c>
      <c r="E636" s="44">
        <v>0</v>
      </c>
      <c r="F636" s="44">
        <v>0</v>
      </c>
      <c r="G636" s="38">
        <f t="shared" si="44"/>
        <v>86035.59</v>
      </c>
      <c r="H636" s="22"/>
      <c r="I636" s="2">
        <v>-59138.400000000001</v>
      </c>
      <c r="J636" s="44">
        <v>27273.82</v>
      </c>
      <c r="K636" s="44">
        <v>0</v>
      </c>
      <c r="L636" s="78">
        <f t="shared" si="45"/>
        <v>-31864.58</v>
      </c>
      <c r="M636" s="23">
        <f t="shared" si="46"/>
        <v>54171.009999999995</v>
      </c>
    </row>
    <row r="637" spans="1:13" x14ac:dyDescent="0.35">
      <c r="A637" s="7">
        <v>47</v>
      </c>
      <c r="B637" s="24">
        <v>1985</v>
      </c>
      <c r="C637" s="21" t="s">
        <v>51</v>
      </c>
      <c r="D637" s="1">
        <v>0.15000000000145519</v>
      </c>
      <c r="E637" s="44">
        <v>0</v>
      </c>
      <c r="F637" s="44">
        <v>0</v>
      </c>
      <c r="G637" s="38">
        <f t="shared" si="44"/>
        <v>0.15000000000145519</v>
      </c>
      <c r="H637" s="22"/>
      <c r="I637" s="2">
        <v>0</v>
      </c>
      <c r="J637" s="44">
        <v>0</v>
      </c>
      <c r="K637" s="44">
        <v>0</v>
      </c>
      <c r="L637" s="78">
        <f t="shared" si="45"/>
        <v>0</v>
      </c>
      <c r="M637" s="23">
        <f t="shared" si="46"/>
        <v>0.15000000000145519</v>
      </c>
    </row>
    <row r="638" spans="1:13" x14ac:dyDescent="0.35">
      <c r="A638" s="25">
        <v>47</v>
      </c>
      <c r="B638" s="24">
        <v>1990</v>
      </c>
      <c r="C638" s="35" t="s">
        <v>52</v>
      </c>
      <c r="D638" s="1">
        <v>0</v>
      </c>
      <c r="E638" s="44">
        <v>0</v>
      </c>
      <c r="F638" s="44">
        <v>0</v>
      </c>
      <c r="G638" s="38">
        <f t="shared" si="44"/>
        <v>0</v>
      </c>
      <c r="H638" s="22"/>
      <c r="I638" s="2">
        <v>0</v>
      </c>
      <c r="J638" s="44">
        <v>0</v>
      </c>
      <c r="K638" s="44">
        <v>0</v>
      </c>
      <c r="L638" s="78">
        <f t="shared" si="45"/>
        <v>0</v>
      </c>
      <c r="M638" s="23">
        <f t="shared" si="46"/>
        <v>0</v>
      </c>
    </row>
    <row r="639" spans="1:13" x14ac:dyDescent="0.35">
      <c r="A639" s="7">
        <v>47</v>
      </c>
      <c r="B639" s="24">
        <v>1995</v>
      </c>
      <c r="C639" s="21" t="s">
        <v>53</v>
      </c>
      <c r="D639" s="1">
        <v>-33752511.109999999</v>
      </c>
      <c r="E639" s="44">
        <v>-79817</v>
      </c>
      <c r="F639" s="44">
        <v>0</v>
      </c>
      <c r="G639" s="38">
        <f t="shared" si="44"/>
        <v>-33832328.109999999</v>
      </c>
      <c r="H639" s="22"/>
      <c r="I639" s="2">
        <v>2393604.990000003</v>
      </c>
      <c r="J639" s="44">
        <v>1203364.21</v>
      </c>
      <c r="K639" s="44">
        <v>0</v>
      </c>
      <c r="L639" s="78">
        <f t="shared" si="45"/>
        <v>3596969.200000003</v>
      </c>
      <c r="M639" s="23">
        <f t="shared" si="46"/>
        <v>-30235358.909999996</v>
      </c>
    </row>
    <row r="640" spans="1:13" x14ac:dyDescent="0.35">
      <c r="A640" s="7">
        <v>47</v>
      </c>
      <c r="B640" s="24">
        <v>2440</v>
      </c>
      <c r="C640" s="144" t="s">
        <v>126</v>
      </c>
      <c r="D640" s="1">
        <v>0</v>
      </c>
      <c r="E640" s="44">
        <v>0</v>
      </c>
      <c r="F640" s="44">
        <v>0</v>
      </c>
      <c r="G640" s="38">
        <f t="shared" si="44"/>
        <v>0</v>
      </c>
      <c r="H640" s="22"/>
      <c r="I640" s="2">
        <v>0</v>
      </c>
      <c r="J640" s="44">
        <v>0</v>
      </c>
      <c r="K640" s="44">
        <v>0</v>
      </c>
      <c r="L640" s="78">
        <f t="shared" si="45"/>
        <v>0</v>
      </c>
      <c r="M640" s="23">
        <f t="shared" si="46"/>
        <v>0</v>
      </c>
    </row>
    <row r="641" spans="1:13" x14ac:dyDescent="0.35">
      <c r="A641" s="7">
        <v>47</v>
      </c>
      <c r="B641" s="26">
        <v>1609</v>
      </c>
      <c r="C641" s="27" t="s">
        <v>115</v>
      </c>
      <c r="D641" s="1">
        <v>0</v>
      </c>
      <c r="E641" s="44">
        <v>8180000</v>
      </c>
      <c r="F641" s="44">
        <v>0</v>
      </c>
      <c r="G641" s="38">
        <f t="shared" si="44"/>
        <v>8180000</v>
      </c>
      <c r="H641" s="22"/>
      <c r="I641" s="2">
        <v>0</v>
      </c>
      <c r="J641" s="44">
        <v>-639645.37</v>
      </c>
      <c r="K641" s="44">
        <v>0</v>
      </c>
      <c r="L641" s="78">
        <f t="shared" si="45"/>
        <v>-639645.37</v>
      </c>
      <c r="M641" s="23">
        <f t="shared" si="46"/>
        <v>7540354.6299999999</v>
      </c>
    </row>
    <row r="642" spans="1:13" x14ac:dyDescent="0.35">
      <c r="A642" s="153"/>
      <c r="B642" s="154"/>
      <c r="C642" s="162" t="s">
        <v>122</v>
      </c>
      <c r="D642" s="155"/>
      <c r="E642" s="156"/>
      <c r="F642" s="156"/>
      <c r="G642" s="157"/>
      <c r="H642" s="158"/>
      <c r="I642" s="159"/>
      <c r="J642" s="156"/>
      <c r="K642" s="156"/>
      <c r="L642" s="160"/>
      <c r="M642" s="161"/>
    </row>
    <row r="643" spans="1:13" x14ac:dyDescent="0.35">
      <c r="A643" s="26"/>
      <c r="B643" s="26"/>
      <c r="C643" s="29" t="s">
        <v>55</v>
      </c>
      <c r="D643" s="30">
        <v>78220203.580000013</v>
      </c>
      <c r="E643" s="30">
        <v>1097871.9400000004</v>
      </c>
      <c r="F643" s="30">
        <v>-1507966.0199999998</v>
      </c>
      <c r="G643" s="30">
        <f>SUM(G602:G641)</f>
        <v>77810109.500000045</v>
      </c>
      <c r="H643" s="5"/>
      <c r="I643" s="30">
        <v>-11859224.666139938</v>
      </c>
      <c r="J643" s="82">
        <v>-4887661.2599999988</v>
      </c>
      <c r="K643" s="30">
        <v>989028.23</v>
      </c>
      <c r="L643" s="30">
        <f t="shared" ref="I643:M643" si="47">SUM(L602:L641)</f>
        <v>-15757857.696139934</v>
      </c>
      <c r="M643" s="30">
        <f t="shared" si="47"/>
        <v>62052251.803860076</v>
      </c>
    </row>
    <row r="644" spans="1:13" ht="37.5" x14ac:dyDescent="0.35">
      <c r="A644" s="26"/>
      <c r="B644" s="26"/>
      <c r="C644" s="31" t="s">
        <v>56</v>
      </c>
      <c r="D644" s="3"/>
      <c r="E644" s="28"/>
      <c r="F644" s="28"/>
      <c r="G644" s="38">
        <f t="shared" ref="G644:G645" si="48">D644+E644+F644</f>
        <v>0</v>
      </c>
      <c r="I644" s="1"/>
      <c r="J644" s="28"/>
      <c r="K644" s="28"/>
      <c r="L644" s="38">
        <v>0</v>
      </c>
      <c r="M644" s="23">
        <v>0</v>
      </c>
    </row>
    <row r="645" spans="1:13" ht="26" x14ac:dyDescent="0.35">
      <c r="A645" s="26"/>
      <c r="B645" s="26"/>
      <c r="C645" s="32" t="s">
        <v>57</v>
      </c>
      <c r="D645" s="3"/>
      <c r="E645" s="28"/>
      <c r="F645" s="28"/>
      <c r="G645" s="38">
        <f t="shared" si="48"/>
        <v>0</v>
      </c>
      <c r="I645" s="38"/>
      <c r="J645" s="28"/>
      <c r="K645" s="28"/>
      <c r="L645" s="38">
        <v>0</v>
      </c>
      <c r="M645" s="23">
        <v>0</v>
      </c>
    </row>
    <row r="646" spans="1:13" x14ac:dyDescent="0.35">
      <c r="A646" s="26"/>
      <c r="B646" s="26"/>
      <c r="C646" s="29" t="s">
        <v>58</v>
      </c>
      <c r="D646" s="30">
        <v>78220203.580000013</v>
      </c>
      <c r="E646" s="30">
        <v>1097871.9400000004</v>
      </c>
      <c r="F646" s="30">
        <v>-1507966.0199999998</v>
      </c>
      <c r="G646" s="30">
        <f>SUM(G643:G645)</f>
        <v>77810109.500000045</v>
      </c>
      <c r="H646" s="30"/>
      <c r="I646" s="30">
        <v>-11859224.666139938</v>
      </c>
      <c r="J646" s="82">
        <v>-4887661.2599999988</v>
      </c>
      <c r="K646" s="30">
        <v>989028.23</v>
      </c>
      <c r="L646" s="30">
        <f>SUM(L643:L645)</f>
        <v>-15757857.696139934</v>
      </c>
      <c r="M646" s="30">
        <f>SUM(M643:M645)</f>
        <v>62052251.803860076</v>
      </c>
    </row>
    <row r="647" spans="1:13" ht="15.5" x14ac:dyDescent="0.35">
      <c r="A647" s="26"/>
      <c r="B647" s="26"/>
      <c r="C647" s="224" t="s">
        <v>59</v>
      </c>
      <c r="D647" s="225"/>
      <c r="E647" s="225"/>
      <c r="F647" s="225"/>
      <c r="G647" s="225"/>
      <c r="H647" s="225"/>
      <c r="I647" s="226"/>
      <c r="J647" s="28"/>
      <c r="K647" s="6"/>
      <c r="L647" s="40"/>
      <c r="M647" s="100"/>
    </row>
    <row r="648" spans="1:13" x14ac:dyDescent="0.35">
      <c r="A648" s="26"/>
      <c r="B648" s="26"/>
      <c r="C648" s="224" t="s">
        <v>60</v>
      </c>
      <c r="D648" s="225"/>
      <c r="E648" s="225"/>
      <c r="F648" s="225"/>
      <c r="G648" s="225"/>
      <c r="H648" s="225"/>
      <c r="I648" s="226"/>
      <c r="J648" s="30">
        <v>-4887661.2599999988</v>
      </c>
      <c r="M648" s="33"/>
    </row>
    <row r="649" spans="1:13" x14ac:dyDescent="0.35">
      <c r="H649" t="s">
        <v>131</v>
      </c>
      <c r="J649" s="106">
        <v>37225.71</v>
      </c>
    </row>
    <row r="650" spans="1:13" ht="18" x14ac:dyDescent="0.35">
      <c r="A650" s="227" t="s">
        <v>0</v>
      </c>
      <c r="B650" s="227"/>
      <c r="C650" s="227"/>
      <c r="D650" s="227"/>
      <c r="E650" s="227"/>
      <c r="F650" s="227"/>
      <c r="G650" s="227"/>
      <c r="H650" s="227"/>
      <c r="I650" s="227"/>
      <c r="J650" s="227"/>
      <c r="K650" s="227"/>
      <c r="L650" s="227"/>
      <c r="M650" s="227"/>
    </row>
    <row r="651" spans="1:13" ht="21" x14ac:dyDescent="0.35">
      <c r="A651" s="227" t="s">
        <v>1</v>
      </c>
      <c r="B651" s="227"/>
      <c r="C651" s="227"/>
      <c r="D651" s="227"/>
      <c r="E651" s="227"/>
      <c r="F651" s="227"/>
      <c r="G651" s="227"/>
      <c r="H651" s="227"/>
      <c r="I651" s="227"/>
      <c r="J651" s="227"/>
      <c r="K651" s="227"/>
      <c r="L651" s="227"/>
      <c r="M651" s="227"/>
    </row>
    <row r="652" spans="1:13" x14ac:dyDescent="0.35">
      <c r="H652" s="6"/>
    </row>
    <row r="653" spans="1:13" x14ac:dyDescent="0.35">
      <c r="E653" s="8" t="s">
        <v>2</v>
      </c>
      <c r="F653" s="36" t="s">
        <v>119</v>
      </c>
      <c r="G653" s="45"/>
      <c r="H653" s="6"/>
    </row>
    <row r="654" spans="1:13" x14ac:dyDescent="0.35">
      <c r="C654" s="6"/>
      <c r="E654" s="8" t="s">
        <v>4</v>
      </c>
      <c r="F654" s="9">
        <v>2019</v>
      </c>
      <c r="G654" s="10"/>
    </row>
    <row r="656" spans="1:13" x14ac:dyDescent="0.35">
      <c r="D656" s="228" t="s">
        <v>5</v>
      </c>
      <c r="E656" s="229"/>
      <c r="F656" s="229"/>
      <c r="G656" s="230"/>
      <c r="I656" s="11"/>
      <c r="J656" s="12" t="s">
        <v>6</v>
      </c>
      <c r="K656" s="12"/>
      <c r="L656" s="13"/>
      <c r="M656" s="6"/>
    </row>
    <row r="657" spans="1:16" ht="41.5" x14ac:dyDescent="0.35">
      <c r="A657" s="14" t="s">
        <v>7</v>
      </c>
      <c r="B657" s="14" t="s">
        <v>8</v>
      </c>
      <c r="C657" s="15" t="s">
        <v>9</v>
      </c>
      <c r="D657" s="14" t="s">
        <v>10</v>
      </c>
      <c r="E657" s="16" t="s">
        <v>11</v>
      </c>
      <c r="F657" s="16" t="s">
        <v>12</v>
      </c>
      <c r="G657" s="14" t="s">
        <v>13</v>
      </c>
      <c r="H657" s="17"/>
      <c r="I657" s="18" t="s">
        <v>10</v>
      </c>
      <c r="J657" s="19" t="s">
        <v>14</v>
      </c>
      <c r="K657" s="19" t="s">
        <v>12</v>
      </c>
      <c r="L657" s="20" t="s">
        <v>13</v>
      </c>
      <c r="M657" s="14" t="s">
        <v>15</v>
      </c>
    </row>
    <row r="658" spans="1:16" ht="25" x14ac:dyDescent="0.35">
      <c r="A658" s="7">
        <v>12</v>
      </c>
      <c r="B658" s="24">
        <v>1611</v>
      </c>
      <c r="C658" s="21" t="s">
        <v>16</v>
      </c>
      <c r="D658" s="1">
        <v>854190.73000000021</v>
      </c>
      <c r="E658" s="44">
        <v>0</v>
      </c>
      <c r="F658" s="44">
        <v>0</v>
      </c>
      <c r="G658" s="38">
        <f>SUM(D658:F658)</f>
        <v>854190.73000000021</v>
      </c>
      <c r="H658" s="22"/>
      <c r="I658" s="2">
        <v>-560666.51</v>
      </c>
      <c r="J658" s="44">
        <v>-243347</v>
      </c>
      <c r="K658" s="44">
        <v>0</v>
      </c>
      <c r="L658" s="78">
        <f>I658+J658+K658</f>
        <v>-804013.51</v>
      </c>
      <c r="M658" s="23">
        <f>G658+L658</f>
        <v>50177.220000000205</v>
      </c>
      <c r="O658" s="106"/>
      <c r="P658" s="106"/>
    </row>
    <row r="659" spans="1:16" ht="25" x14ac:dyDescent="0.35">
      <c r="A659" s="7" t="s">
        <v>17</v>
      </c>
      <c r="B659" s="24">
        <v>1612</v>
      </c>
      <c r="C659" s="21" t="s">
        <v>18</v>
      </c>
      <c r="D659" s="1">
        <v>400374.88</v>
      </c>
      <c r="E659" s="44">
        <v>0</v>
      </c>
      <c r="F659" s="44">
        <v>0</v>
      </c>
      <c r="G659" s="38">
        <f t="shared" ref="G659:G676" si="49">SUM(D659:F659)</f>
        <v>400374.88</v>
      </c>
      <c r="H659" s="22"/>
      <c r="I659" s="2">
        <v>-76574.87999999999</v>
      </c>
      <c r="J659" s="44">
        <v>-13772</v>
      </c>
      <c r="K659" s="44">
        <v>0</v>
      </c>
      <c r="L659" s="78">
        <f t="shared" ref="L659:L698" si="50">I659+J659+K659</f>
        <v>-90346.87999999999</v>
      </c>
      <c r="M659" s="23">
        <f t="shared" ref="M659:M698" si="51">G659+L659</f>
        <v>310028</v>
      </c>
      <c r="O659" s="106"/>
      <c r="P659" s="106"/>
    </row>
    <row r="660" spans="1:16" x14ac:dyDescent="0.35">
      <c r="A660" s="7" t="s">
        <v>19</v>
      </c>
      <c r="B660" s="24">
        <v>1805</v>
      </c>
      <c r="C660" s="21" t="s">
        <v>20</v>
      </c>
      <c r="D660" s="1">
        <v>5556473.9800000004</v>
      </c>
      <c r="E660" s="44">
        <v>0</v>
      </c>
      <c r="F660" s="44">
        <v>0</v>
      </c>
      <c r="G660" s="38">
        <f t="shared" si="49"/>
        <v>5556473.9800000004</v>
      </c>
      <c r="H660" s="22"/>
      <c r="I660" s="2">
        <v>0</v>
      </c>
      <c r="J660" s="44">
        <v>0</v>
      </c>
      <c r="K660" s="44">
        <v>0</v>
      </c>
      <c r="L660" s="78">
        <f t="shared" si="50"/>
        <v>0</v>
      </c>
      <c r="M660" s="23">
        <f t="shared" si="51"/>
        <v>5556473.9800000004</v>
      </c>
      <c r="O660" s="106"/>
      <c r="P660" s="106"/>
    </row>
    <row r="661" spans="1:16" x14ac:dyDescent="0.35">
      <c r="A661" s="7">
        <v>47</v>
      </c>
      <c r="B661" s="24">
        <v>1808</v>
      </c>
      <c r="C661" s="21" t="s">
        <v>21</v>
      </c>
      <c r="D661" s="1">
        <v>0</v>
      </c>
      <c r="E661" s="44">
        <v>0</v>
      </c>
      <c r="F661" s="44">
        <v>0</v>
      </c>
      <c r="G661" s="38">
        <f t="shared" si="49"/>
        <v>0</v>
      </c>
      <c r="H661" s="22"/>
      <c r="I661" s="2">
        <v>0</v>
      </c>
      <c r="J661" s="44">
        <v>0</v>
      </c>
      <c r="K661" s="44">
        <v>0</v>
      </c>
      <c r="L661" s="78">
        <f t="shared" si="50"/>
        <v>0</v>
      </c>
      <c r="M661" s="23">
        <f t="shared" si="51"/>
        <v>0</v>
      </c>
      <c r="O661" s="106"/>
      <c r="P661" s="106"/>
    </row>
    <row r="662" spans="1:16" x14ac:dyDescent="0.35">
      <c r="A662" s="7">
        <v>13</v>
      </c>
      <c r="B662" s="24">
        <v>1810</v>
      </c>
      <c r="C662" s="21" t="s">
        <v>22</v>
      </c>
      <c r="D662" s="1">
        <v>0</v>
      </c>
      <c r="E662" s="44">
        <v>0</v>
      </c>
      <c r="F662" s="44">
        <v>0</v>
      </c>
      <c r="G662" s="38">
        <f t="shared" si="49"/>
        <v>0</v>
      </c>
      <c r="H662" s="22"/>
      <c r="I662" s="2">
        <v>0</v>
      </c>
      <c r="J662" s="44">
        <v>0</v>
      </c>
      <c r="K662" s="44">
        <v>0</v>
      </c>
      <c r="L662" s="78">
        <f t="shared" si="50"/>
        <v>0</v>
      </c>
      <c r="M662" s="23">
        <f t="shared" si="51"/>
        <v>0</v>
      </c>
      <c r="O662" s="106"/>
      <c r="P662" s="106"/>
    </row>
    <row r="663" spans="1:16" ht="25" x14ac:dyDescent="0.35">
      <c r="A663" s="7">
        <v>47</v>
      </c>
      <c r="B663" s="24">
        <v>1815</v>
      </c>
      <c r="C663" s="21" t="s">
        <v>23</v>
      </c>
      <c r="D663" s="1">
        <v>0</v>
      </c>
      <c r="E663" s="44">
        <v>0</v>
      </c>
      <c r="F663" s="44">
        <v>0</v>
      </c>
      <c r="G663" s="38">
        <f t="shared" si="49"/>
        <v>0</v>
      </c>
      <c r="H663" s="22"/>
      <c r="I663" s="2">
        <v>0</v>
      </c>
      <c r="J663" s="44">
        <v>0</v>
      </c>
      <c r="K663" s="44">
        <v>0</v>
      </c>
      <c r="L663" s="78">
        <f t="shared" si="50"/>
        <v>0</v>
      </c>
      <c r="M663" s="23">
        <f t="shared" si="51"/>
        <v>0</v>
      </c>
      <c r="O663" s="106"/>
      <c r="P663" s="106"/>
    </row>
    <row r="664" spans="1:16" x14ac:dyDescent="0.35">
      <c r="A664" s="7">
        <v>47</v>
      </c>
      <c r="B664" s="24">
        <v>1820</v>
      </c>
      <c r="C664" s="21" t="s">
        <v>24</v>
      </c>
      <c r="D664" s="1">
        <v>3986197.9600000009</v>
      </c>
      <c r="E664" s="44">
        <v>65741</v>
      </c>
      <c r="F664" s="44">
        <v>-42715</v>
      </c>
      <c r="G664" s="38">
        <f t="shared" si="49"/>
        <v>4009223.9600000009</v>
      </c>
      <c r="H664" s="22"/>
      <c r="I664" s="2">
        <v>-938677.80000000203</v>
      </c>
      <c r="J664" s="44">
        <v>-189574</v>
      </c>
      <c r="K664" s="44">
        <v>18720</v>
      </c>
      <c r="L664" s="78">
        <f t="shared" si="50"/>
        <v>-1109531.8000000021</v>
      </c>
      <c r="M664" s="23">
        <f t="shared" si="51"/>
        <v>2899692.1599999988</v>
      </c>
      <c r="O664" s="106"/>
      <c r="P664" s="106"/>
    </row>
    <row r="665" spans="1:16" x14ac:dyDescent="0.35">
      <c r="A665" s="7">
        <v>47</v>
      </c>
      <c r="B665" s="24">
        <v>1825</v>
      </c>
      <c r="C665" s="21" t="s">
        <v>25</v>
      </c>
      <c r="D665" s="1">
        <v>0</v>
      </c>
      <c r="E665" s="44">
        <v>0</v>
      </c>
      <c r="F665" s="44">
        <v>0</v>
      </c>
      <c r="G665" s="38">
        <f t="shared" si="49"/>
        <v>0</v>
      </c>
      <c r="H665" s="22"/>
      <c r="I665" s="2">
        <v>0</v>
      </c>
      <c r="J665" s="44">
        <v>0</v>
      </c>
      <c r="K665" s="44">
        <v>0</v>
      </c>
      <c r="L665" s="78">
        <f t="shared" si="50"/>
        <v>0</v>
      </c>
      <c r="M665" s="23">
        <f t="shared" si="51"/>
        <v>0</v>
      </c>
      <c r="O665" s="106"/>
      <c r="P665" s="106"/>
    </row>
    <row r="666" spans="1:16" x14ac:dyDescent="0.35">
      <c r="A666" s="7">
        <v>47</v>
      </c>
      <c r="B666" s="24">
        <v>1830</v>
      </c>
      <c r="C666" s="21" t="s">
        <v>26</v>
      </c>
      <c r="D666" s="1">
        <v>20328525.950000003</v>
      </c>
      <c r="E666" s="44">
        <v>550391</v>
      </c>
      <c r="F666" s="44">
        <v>-12075</v>
      </c>
      <c r="G666" s="38">
        <f t="shared" si="49"/>
        <v>20866841.950000003</v>
      </c>
      <c r="H666" s="22"/>
      <c r="I666" s="2">
        <v>-2319318.0299999979</v>
      </c>
      <c r="J666" s="44">
        <v>-521681</v>
      </c>
      <c r="K666" s="44">
        <v>3683</v>
      </c>
      <c r="L666" s="78">
        <f t="shared" si="50"/>
        <v>-2837316.0299999979</v>
      </c>
      <c r="M666" s="23">
        <f t="shared" si="51"/>
        <v>18029525.920000006</v>
      </c>
      <c r="O666" s="106"/>
      <c r="P666" s="106"/>
    </row>
    <row r="667" spans="1:16" x14ac:dyDescent="0.35">
      <c r="A667" s="7">
        <v>47</v>
      </c>
      <c r="B667" s="24">
        <v>1835</v>
      </c>
      <c r="C667" s="21" t="s">
        <v>27</v>
      </c>
      <c r="D667" s="1">
        <v>15900702.73</v>
      </c>
      <c r="E667" s="44">
        <v>454149</v>
      </c>
      <c r="F667" s="44">
        <v>0</v>
      </c>
      <c r="G667" s="38">
        <f t="shared" si="49"/>
        <v>16354851.73</v>
      </c>
      <c r="H667" s="22"/>
      <c r="I667" s="2">
        <v>-2217170.0700000026</v>
      </c>
      <c r="J667" s="44">
        <v>-463640</v>
      </c>
      <c r="K667" s="44">
        <v>0</v>
      </c>
      <c r="L667" s="78">
        <f t="shared" si="50"/>
        <v>-2680810.0700000026</v>
      </c>
      <c r="M667" s="23">
        <f t="shared" si="51"/>
        <v>13674041.659999998</v>
      </c>
      <c r="O667" s="106"/>
      <c r="P667" s="106"/>
    </row>
    <row r="668" spans="1:16" x14ac:dyDescent="0.35">
      <c r="A668" s="7">
        <v>47</v>
      </c>
      <c r="B668" s="24">
        <v>1840</v>
      </c>
      <c r="C668" s="21" t="s">
        <v>28</v>
      </c>
      <c r="D668" s="1">
        <v>7028808.9000000004</v>
      </c>
      <c r="E668" s="44">
        <v>595691</v>
      </c>
      <c r="F668" s="44">
        <v>0</v>
      </c>
      <c r="G668" s="38">
        <f t="shared" si="49"/>
        <v>7624499.9000000004</v>
      </c>
      <c r="H668" s="22"/>
      <c r="I668" s="2">
        <v>-813704.82000000053</v>
      </c>
      <c r="J668" s="44">
        <v>-170470</v>
      </c>
      <c r="K668" s="44">
        <v>0</v>
      </c>
      <c r="L668" s="78">
        <f t="shared" si="50"/>
        <v>-984174.82000000053</v>
      </c>
      <c r="M668" s="23">
        <f t="shared" si="51"/>
        <v>6640325.0800000001</v>
      </c>
      <c r="O668" s="106"/>
      <c r="P668" s="106"/>
    </row>
    <row r="669" spans="1:16" x14ac:dyDescent="0.35">
      <c r="A669" s="7">
        <v>47</v>
      </c>
      <c r="B669" s="24">
        <v>1845</v>
      </c>
      <c r="C669" s="21" t="s">
        <v>29</v>
      </c>
      <c r="D669" s="1">
        <v>15072636.300000001</v>
      </c>
      <c r="E669" s="44">
        <v>578831</v>
      </c>
      <c r="F669" s="44">
        <v>-7242</v>
      </c>
      <c r="G669" s="38">
        <f t="shared" si="49"/>
        <v>15644225.300000001</v>
      </c>
      <c r="H669" s="22"/>
      <c r="I669" s="2">
        <v>-3192480.3000000077</v>
      </c>
      <c r="J669" s="44">
        <v>-659114</v>
      </c>
      <c r="K669" s="44">
        <v>3174</v>
      </c>
      <c r="L669" s="78">
        <f t="shared" si="50"/>
        <v>-3848420.3000000077</v>
      </c>
      <c r="M669" s="23">
        <f t="shared" si="51"/>
        <v>11795804.999999993</v>
      </c>
      <c r="O669" s="106"/>
      <c r="P669" s="106"/>
    </row>
    <row r="670" spans="1:16" x14ac:dyDescent="0.35">
      <c r="A670" s="7">
        <v>47</v>
      </c>
      <c r="B670" s="24">
        <v>1850</v>
      </c>
      <c r="C670" s="21" t="s">
        <v>30</v>
      </c>
      <c r="D670" s="1">
        <v>12760799.389999999</v>
      </c>
      <c r="E670" s="44">
        <v>859467</v>
      </c>
      <c r="F670" s="44">
        <v>-69317</v>
      </c>
      <c r="G670" s="38">
        <f t="shared" si="49"/>
        <v>13550949.389999999</v>
      </c>
      <c r="H670" s="22"/>
      <c r="I670" s="2">
        <v>-2467011.5300000012</v>
      </c>
      <c r="J670" s="44">
        <v>-518615</v>
      </c>
      <c r="K670" s="44">
        <v>18716</v>
      </c>
      <c r="L670" s="78">
        <f t="shared" si="50"/>
        <v>-2966910.5300000012</v>
      </c>
      <c r="M670" s="23">
        <f t="shared" si="51"/>
        <v>10584038.859999998</v>
      </c>
      <c r="O670" s="106"/>
      <c r="P670" s="106"/>
    </row>
    <row r="671" spans="1:16" x14ac:dyDescent="0.35">
      <c r="A671" s="7">
        <v>47</v>
      </c>
      <c r="B671" s="24">
        <v>1855</v>
      </c>
      <c r="C671" s="21" t="s">
        <v>31</v>
      </c>
      <c r="D671" s="1">
        <v>9674275.8499999996</v>
      </c>
      <c r="E671" s="44">
        <v>830458</v>
      </c>
      <c r="F671" s="44">
        <v>-33</v>
      </c>
      <c r="G671" s="38">
        <f t="shared" si="49"/>
        <v>10504700.85</v>
      </c>
      <c r="H671" s="22"/>
      <c r="I671" s="2">
        <v>-2071305.4799999984</v>
      </c>
      <c r="J671" s="44">
        <v>-436961</v>
      </c>
      <c r="K671" s="44">
        <v>12</v>
      </c>
      <c r="L671" s="78">
        <f t="shared" si="50"/>
        <v>-2508254.4799999986</v>
      </c>
      <c r="M671" s="23">
        <f t="shared" si="51"/>
        <v>7996446.370000001</v>
      </c>
      <c r="O671" s="106"/>
      <c r="P671" s="106"/>
    </row>
    <row r="672" spans="1:16" x14ac:dyDescent="0.35">
      <c r="A672" s="7">
        <v>47</v>
      </c>
      <c r="B672" s="24">
        <v>1860</v>
      </c>
      <c r="C672" s="21" t="s">
        <v>32</v>
      </c>
      <c r="D672" s="1">
        <v>2127817.1461399323</v>
      </c>
      <c r="E672" s="44">
        <v>0</v>
      </c>
      <c r="F672" s="44">
        <v>0</v>
      </c>
      <c r="G672" s="38">
        <f t="shared" si="49"/>
        <v>2127817.1461399323</v>
      </c>
      <c r="H672" s="22"/>
      <c r="I672" s="2">
        <v>-368166.95613993233</v>
      </c>
      <c r="J672" s="44">
        <v>0</v>
      </c>
      <c r="K672" s="44">
        <v>0</v>
      </c>
      <c r="L672" s="78">
        <f t="shared" si="50"/>
        <v>-368166.95613993233</v>
      </c>
      <c r="M672" s="23">
        <f t="shared" si="51"/>
        <v>1759650.19</v>
      </c>
      <c r="O672" s="106"/>
      <c r="P672" s="106"/>
    </row>
    <row r="673" spans="1:16" x14ac:dyDescent="0.35">
      <c r="A673" s="7">
        <v>47</v>
      </c>
      <c r="B673" s="24">
        <v>1860</v>
      </c>
      <c r="C673" s="21" t="s">
        <v>33</v>
      </c>
      <c r="D673" s="1">
        <v>5541245.3938600682</v>
      </c>
      <c r="E673" s="44">
        <v>98867</v>
      </c>
      <c r="F673" s="44">
        <v>-207974</v>
      </c>
      <c r="G673" s="38">
        <f t="shared" si="49"/>
        <v>5432138.3938600682</v>
      </c>
      <c r="H673" s="22"/>
      <c r="I673" s="2">
        <v>-1864425.7699999996</v>
      </c>
      <c r="J673" s="44">
        <v>-654760</v>
      </c>
      <c r="K673" s="44">
        <v>187576</v>
      </c>
      <c r="L673" s="78">
        <f t="shared" si="50"/>
        <v>-2331609.7699999996</v>
      </c>
      <c r="M673" s="23">
        <f t="shared" si="51"/>
        <v>3100528.6238600686</v>
      </c>
      <c r="O673" s="106"/>
      <c r="P673" s="106"/>
    </row>
    <row r="674" spans="1:16" x14ac:dyDescent="0.35">
      <c r="A674" s="7" t="s">
        <v>19</v>
      </c>
      <c r="B674" s="24">
        <v>1905</v>
      </c>
      <c r="C674" s="21" t="s">
        <v>20</v>
      </c>
      <c r="D674" s="1">
        <v>0</v>
      </c>
      <c r="E674" s="44">
        <v>0</v>
      </c>
      <c r="F674" s="44">
        <v>0</v>
      </c>
      <c r="G674" s="38">
        <f t="shared" si="49"/>
        <v>0</v>
      </c>
      <c r="H674" s="22"/>
      <c r="I674" s="2">
        <v>0</v>
      </c>
      <c r="J674" s="44">
        <v>0</v>
      </c>
      <c r="K674" s="44">
        <v>0</v>
      </c>
      <c r="L674" s="78">
        <f t="shared" si="50"/>
        <v>0</v>
      </c>
      <c r="M674" s="23">
        <f t="shared" si="51"/>
        <v>0</v>
      </c>
      <c r="O674" s="106"/>
      <c r="P674" s="106"/>
    </row>
    <row r="675" spans="1:16" x14ac:dyDescent="0.35">
      <c r="A675" s="7">
        <v>47</v>
      </c>
      <c r="B675" s="24">
        <v>1908</v>
      </c>
      <c r="C675" s="21" t="s">
        <v>34</v>
      </c>
      <c r="D675" s="1">
        <v>140250.84</v>
      </c>
      <c r="E675" s="44">
        <v>69278</v>
      </c>
      <c r="F675" s="44">
        <v>-69836</v>
      </c>
      <c r="G675" s="38">
        <f t="shared" si="49"/>
        <v>139692.84</v>
      </c>
      <c r="H675" s="22"/>
      <c r="I675" s="2">
        <v>-16730.719999999958</v>
      </c>
      <c r="J675" s="44">
        <v>-13532</v>
      </c>
      <c r="K675" s="44">
        <v>10789</v>
      </c>
      <c r="L675" s="78">
        <f t="shared" si="50"/>
        <v>-19473.719999999958</v>
      </c>
      <c r="M675" s="23">
        <f t="shared" si="51"/>
        <v>120219.12000000004</v>
      </c>
      <c r="O675" s="106"/>
      <c r="P675" s="106"/>
    </row>
    <row r="676" spans="1:16" x14ac:dyDescent="0.35">
      <c r="A676" s="7">
        <v>13</v>
      </c>
      <c r="B676" s="24">
        <v>1910</v>
      </c>
      <c r="C676" s="21" t="s">
        <v>22</v>
      </c>
      <c r="D676" s="1">
        <v>1502691.26</v>
      </c>
      <c r="E676" s="44">
        <v>279372</v>
      </c>
      <c r="F676" s="44">
        <v>0</v>
      </c>
      <c r="G676" s="38">
        <f t="shared" si="49"/>
        <v>1782063.26</v>
      </c>
      <c r="H676" s="22"/>
      <c r="I676" s="2">
        <v>-497843.24000000028</v>
      </c>
      <c r="J676" s="44">
        <v>-192828</v>
      </c>
      <c r="K676" s="44">
        <v>0</v>
      </c>
      <c r="L676" s="78">
        <f t="shared" si="50"/>
        <v>-690671.24000000022</v>
      </c>
      <c r="M676" s="23">
        <f t="shared" si="51"/>
        <v>1091392.0199999998</v>
      </c>
      <c r="O676" s="106"/>
      <c r="P676" s="106"/>
    </row>
    <row r="677" spans="1:16" x14ac:dyDescent="0.35">
      <c r="A677" s="7">
        <v>13</v>
      </c>
      <c r="B677" s="24">
        <v>1912</v>
      </c>
      <c r="C677" s="144" t="s">
        <v>128</v>
      </c>
      <c r="D677" s="1">
        <v>0</v>
      </c>
      <c r="E677" s="44">
        <v>1195610</v>
      </c>
      <c r="F677" s="44">
        <v>0</v>
      </c>
      <c r="G677" s="38">
        <f t="shared" ref="G677" si="52">SUM(D677:F677)</f>
        <v>1195610</v>
      </c>
      <c r="H677" s="22"/>
      <c r="I677" s="2">
        <v>0</v>
      </c>
      <c r="J677" s="44">
        <v>-239122</v>
      </c>
      <c r="K677" s="44">
        <v>0</v>
      </c>
      <c r="L677" s="78">
        <f t="shared" ref="L677" si="53">I677+J677+K677</f>
        <v>-239122</v>
      </c>
      <c r="M677" s="23">
        <f t="shared" ref="M677" si="54">G677+L677</f>
        <v>956488</v>
      </c>
      <c r="O677" s="106"/>
      <c r="P677" s="106"/>
    </row>
    <row r="678" spans="1:16" ht="25" x14ac:dyDescent="0.35">
      <c r="A678" s="7">
        <v>8</v>
      </c>
      <c r="B678" s="24">
        <v>1915</v>
      </c>
      <c r="C678" s="21" t="s">
        <v>35</v>
      </c>
      <c r="D678" s="1">
        <v>329687.38</v>
      </c>
      <c r="E678" s="44">
        <v>26119</v>
      </c>
      <c r="F678" s="44">
        <v>0</v>
      </c>
      <c r="G678" s="38">
        <f t="shared" ref="G678:G698" si="55">SUM(D678:F678)</f>
        <v>355806.38</v>
      </c>
      <c r="H678" s="22"/>
      <c r="I678" s="2">
        <v>-120591.16000000003</v>
      </c>
      <c r="J678" s="44">
        <v>-36080</v>
      </c>
      <c r="K678" s="44">
        <v>0</v>
      </c>
      <c r="L678" s="78">
        <f t="shared" si="50"/>
        <v>-156671.16000000003</v>
      </c>
      <c r="M678" s="23">
        <f t="shared" si="51"/>
        <v>199135.21999999997</v>
      </c>
      <c r="O678" s="106"/>
      <c r="P678" s="106"/>
    </row>
    <row r="679" spans="1:16" ht="25" x14ac:dyDescent="0.35">
      <c r="A679" s="7">
        <v>8</v>
      </c>
      <c r="B679" s="24">
        <v>1915</v>
      </c>
      <c r="C679" s="21" t="s">
        <v>36</v>
      </c>
      <c r="D679" s="1">
        <v>-1818.8600000001024</v>
      </c>
      <c r="E679" s="44">
        <v>0</v>
      </c>
      <c r="F679" s="44">
        <v>0</v>
      </c>
      <c r="G679" s="38">
        <f t="shared" si="55"/>
        <v>-1818.8600000001024</v>
      </c>
      <c r="H679" s="22"/>
      <c r="I679" s="2">
        <v>1818.8600000001024</v>
      </c>
      <c r="J679" s="44">
        <v>0</v>
      </c>
      <c r="K679" s="44">
        <v>0</v>
      </c>
      <c r="L679" s="78">
        <f t="shared" si="50"/>
        <v>1818.8600000001024</v>
      </c>
      <c r="M679" s="23">
        <f t="shared" si="51"/>
        <v>0</v>
      </c>
      <c r="O679" s="106"/>
      <c r="P679" s="106"/>
    </row>
    <row r="680" spans="1:16" x14ac:dyDescent="0.35">
      <c r="A680" s="7">
        <v>10</v>
      </c>
      <c r="B680" s="24">
        <v>1920</v>
      </c>
      <c r="C680" s="21" t="s">
        <v>37</v>
      </c>
      <c r="D680" s="1">
        <v>583241.78</v>
      </c>
      <c r="E680" s="44">
        <v>255393</v>
      </c>
      <c r="F680" s="44">
        <v>-47486</v>
      </c>
      <c r="G680" s="38">
        <f t="shared" si="55"/>
        <v>791148.78</v>
      </c>
      <c r="H680" s="22"/>
      <c r="I680" s="2">
        <v>-338210.16999999987</v>
      </c>
      <c r="J680" s="44">
        <v>-153786</v>
      </c>
      <c r="K680" s="44">
        <v>40134</v>
      </c>
      <c r="L680" s="78">
        <f t="shared" si="50"/>
        <v>-451862.16999999987</v>
      </c>
      <c r="M680" s="23">
        <f t="shared" si="51"/>
        <v>339286.61000000016</v>
      </c>
      <c r="O680" s="106"/>
      <c r="P680" s="106"/>
    </row>
    <row r="681" spans="1:16" ht="25" x14ac:dyDescent="0.35">
      <c r="A681" s="7">
        <v>45</v>
      </c>
      <c r="B681" s="24">
        <v>1920</v>
      </c>
      <c r="C681" s="21" t="s">
        <v>38</v>
      </c>
      <c r="D681" s="1">
        <v>0</v>
      </c>
      <c r="E681" s="44">
        <v>0</v>
      </c>
      <c r="F681" s="44">
        <v>0</v>
      </c>
      <c r="G681" s="38">
        <f t="shared" si="55"/>
        <v>0</v>
      </c>
      <c r="H681" s="22"/>
      <c r="I681" s="2">
        <v>0</v>
      </c>
      <c r="J681" s="44">
        <v>0</v>
      </c>
      <c r="K681" s="44">
        <v>0</v>
      </c>
      <c r="L681" s="78">
        <f t="shared" si="50"/>
        <v>0</v>
      </c>
      <c r="M681" s="23">
        <f t="shared" si="51"/>
        <v>0</v>
      </c>
      <c r="O681" s="106"/>
      <c r="P681" s="106"/>
    </row>
    <row r="682" spans="1:16" ht="25" x14ac:dyDescent="0.35">
      <c r="A682" s="7">
        <v>45.1</v>
      </c>
      <c r="B682" s="24">
        <v>1920</v>
      </c>
      <c r="C682" s="21" t="s">
        <v>39</v>
      </c>
      <c r="D682" s="1">
        <v>0</v>
      </c>
      <c r="E682" s="44">
        <v>0</v>
      </c>
      <c r="F682" s="44">
        <v>0</v>
      </c>
      <c r="G682" s="38">
        <f t="shared" si="55"/>
        <v>0</v>
      </c>
      <c r="H682" s="22"/>
      <c r="I682" s="2">
        <v>0</v>
      </c>
      <c r="J682" s="44">
        <v>0</v>
      </c>
      <c r="K682" s="44">
        <v>0</v>
      </c>
      <c r="L682" s="78">
        <f t="shared" si="50"/>
        <v>0</v>
      </c>
      <c r="M682" s="23">
        <f t="shared" si="51"/>
        <v>0</v>
      </c>
      <c r="O682" s="106"/>
      <c r="P682" s="106"/>
    </row>
    <row r="683" spans="1:16" x14ac:dyDescent="0.35">
      <c r="A683" s="7">
        <v>10</v>
      </c>
      <c r="B683" s="24">
        <v>1930</v>
      </c>
      <c r="C683" s="21" t="s">
        <v>40</v>
      </c>
      <c r="D683" s="1">
        <v>1305868.48</v>
      </c>
      <c r="E683" s="44">
        <v>8945</v>
      </c>
      <c r="F683" s="44">
        <v>-45282</v>
      </c>
      <c r="G683" s="38">
        <f t="shared" si="55"/>
        <v>1269531.48</v>
      </c>
      <c r="H683" s="22"/>
      <c r="I683" s="2">
        <v>-681400.64999999921</v>
      </c>
      <c r="J683" s="44">
        <v>-186535</v>
      </c>
      <c r="K683" s="44">
        <v>67077</v>
      </c>
      <c r="L683" s="78">
        <f t="shared" si="50"/>
        <v>-800858.64999999921</v>
      </c>
      <c r="M683" s="23">
        <f t="shared" si="51"/>
        <v>468672.83000000077</v>
      </c>
      <c r="O683" s="106"/>
      <c r="P683" s="106"/>
    </row>
    <row r="684" spans="1:16" x14ac:dyDescent="0.35">
      <c r="A684" s="7">
        <v>8</v>
      </c>
      <c r="B684" s="24">
        <v>1935</v>
      </c>
      <c r="C684" s="21" t="s">
        <v>41</v>
      </c>
      <c r="D684" s="1">
        <v>42757.51</v>
      </c>
      <c r="E684" s="44">
        <v>0</v>
      </c>
      <c r="F684" s="44">
        <v>0</v>
      </c>
      <c r="G684" s="38">
        <f t="shared" si="55"/>
        <v>42757.51</v>
      </c>
      <c r="H684" s="22"/>
      <c r="I684" s="2">
        <v>-22697.200000000012</v>
      </c>
      <c r="J684" s="44">
        <v>-4155</v>
      </c>
      <c r="K684" s="44">
        <v>0</v>
      </c>
      <c r="L684" s="78">
        <f t="shared" si="50"/>
        <v>-26852.200000000012</v>
      </c>
      <c r="M684" s="23">
        <f t="shared" si="51"/>
        <v>15905.30999999999</v>
      </c>
      <c r="O684" s="106"/>
      <c r="P684" s="106"/>
    </row>
    <row r="685" spans="1:16" x14ac:dyDescent="0.35">
      <c r="A685" s="7">
        <v>8</v>
      </c>
      <c r="B685" s="24">
        <v>1940</v>
      </c>
      <c r="C685" s="21" t="s">
        <v>42</v>
      </c>
      <c r="D685" s="1">
        <v>211418.18</v>
      </c>
      <c r="E685" s="44">
        <v>37607</v>
      </c>
      <c r="F685" s="44">
        <v>0</v>
      </c>
      <c r="G685" s="38">
        <f t="shared" si="55"/>
        <v>249025.18</v>
      </c>
      <c r="H685" s="22"/>
      <c r="I685" s="2">
        <v>-112665.65999999999</v>
      </c>
      <c r="J685" s="44">
        <v>-27420</v>
      </c>
      <c r="K685" s="44">
        <v>0</v>
      </c>
      <c r="L685" s="78">
        <f t="shared" si="50"/>
        <v>-140085.65999999997</v>
      </c>
      <c r="M685" s="23">
        <f t="shared" si="51"/>
        <v>108939.52000000002</v>
      </c>
      <c r="O685" s="106"/>
      <c r="P685" s="106"/>
    </row>
    <row r="686" spans="1:16" x14ac:dyDescent="0.35">
      <c r="A686" s="7">
        <v>8</v>
      </c>
      <c r="B686" s="24">
        <v>1945</v>
      </c>
      <c r="C686" s="21" t="s">
        <v>43</v>
      </c>
      <c r="D686" s="1">
        <v>30256.089999999997</v>
      </c>
      <c r="E686" s="44">
        <v>0</v>
      </c>
      <c r="F686" s="44">
        <v>0</v>
      </c>
      <c r="G686" s="38">
        <f t="shared" si="55"/>
        <v>30256.089999999997</v>
      </c>
      <c r="H686" s="22"/>
      <c r="I686" s="2">
        <v>-5494.8600000000115</v>
      </c>
      <c r="J686" s="44">
        <v>-3038</v>
      </c>
      <c r="K686" s="44">
        <v>0</v>
      </c>
      <c r="L686" s="78">
        <f t="shared" si="50"/>
        <v>-8532.8600000000115</v>
      </c>
      <c r="M686" s="23">
        <f t="shared" si="51"/>
        <v>21723.229999999985</v>
      </c>
      <c r="O686" s="106"/>
      <c r="P686" s="106"/>
    </row>
    <row r="687" spans="1:16" x14ac:dyDescent="0.35">
      <c r="A687" s="7">
        <v>8</v>
      </c>
      <c r="B687" s="24">
        <v>1950</v>
      </c>
      <c r="C687" s="21" t="s">
        <v>44</v>
      </c>
      <c r="D687" s="1">
        <v>0</v>
      </c>
      <c r="E687" s="44">
        <v>0</v>
      </c>
      <c r="F687" s="44">
        <v>0</v>
      </c>
      <c r="G687" s="38">
        <f t="shared" si="55"/>
        <v>0</v>
      </c>
      <c r="H687" s="22"/>
      <c r="I687" s="2">
        <v>0</v>
      </c>
      <c r="J687" s="44">
        <v>0</v>
      </c>
      <c r="K687" s="44">
        <v>0</v>
      </c>
      <c r="L687" s="78">
        <f t="shared" si="50"/>
        <v>0</v>
      </c>
      <c r="M687" s="23">
        <f t="shared" si="51"/>
        <v>0</v>
      </c>
      <c r="O687" s="106"/>
      <c r="P687" s="106"/>
    </row>
    <row r="688" spans="1:16" x14ac:dyDescent="0.35">
      <c r="A688" s="7">
        <v>8</v>
      </c>
      <c r="B688" s="24">
        <v>1955</v>
      </c>
      <c r="C688" s="21" t="s">
        <v>45</v>
      </c>
      <c r="D688" s="1">
        <v>0</v>
      </c>
      <c r="E688" s="44">
        <v>0</v>
      </c>
      <c r="F688" s="44">
        <v>0</v>
      </c>
      <c r="G688" s="38">
        <f t="shared" si="55"/>
        <v>0</v>
      </c>
      <c r="H688" s="22"/>
      <c r="I688" s="2">
        <v>0</v>
      </c>
      <c r="J688" s="44">
        <v>0</v>
      </c>
      <c r="K688" s="44">
        <v>0</v>
      </c>
      <c r="L688" s="78">
        <f t="shared" si="50"/>
        <v>0</v>
      </c>
      <c r="M688" s="23">
        <f t="shared" si="51"/>
        <v>0</v>
      </c>
      <c r="O688" s="106"/>
      <c r="P688" s="106"/>
    </row>
    <row r="689" spans="1:16" ht="25" x14ac:dyDescent="0.35">
      <c r="A689" s="7">
        <v>8</v>
      </c>
      <c r="B689" s="24">
        <v>1955</v>
      </c>
      <c r="C689" s="21" t="s">
        <v>46</v>
      </c>
      <c r="D689" s="1">
        <v>0</v>
      </c>
      <c r="E689" s="44">
        <v>0</v>
      </c>
      <c r="F689" s="44">
        <v>0</v>
      </c>
      <c r="G689" s="38">
        <f t="shared" si="55"/>
        <v>0</v>
      </c>
      <c r="H689" s="22"/>
      <c r="I689" s="2">
        <v>0</v>
      </c>
      <c r="J689" s="44">
        <v>0</v>
      </c>
      <c r="K689" s="44">
        <v>0</v>
      </c>
      <c r="L689" s="78">
        <f t="shared" si="50"/>
        <v>0</v>
      </c>
      <c r="M689" s="23">
        <f t="shared" si="51"/>
        <v>0</v>
      </c>
      <c r="O689" s="106"/>
      <c r="P689" s="106"/>
    </row>
    <row r="690" spans="1:16" x14ac:dyDescent="0.35">
      <c r="A690" s="7">
        <v>8</v>
      </c>
      <c r="B690" s="24">
        <v>1960</v>
      </c>
      <c r="C690" s="21" t="s">
        <v>47</v>
      </c>
      <c r="D690" s="1">
        <v>0</v>
      </c>
      <c r="E690" s="44">
        <v>0</v>
      </c>
      <c r="F690" s="44">
        <v>0</v>
      </c>
      <c r="G690" s="38">
        <f t="shared" si="55"/>
        <v>0</v>
      </c>
      <c r="H690" s="22"/>
      <c r="I690" s="2">
        <v>0</v>
      </c>
      <c r="J690" s="44">
        <v>0</v>
      </c>
      <c r="K690" s="44">
        <v>0</v>
      </c>
      <c r="L690" s="78">
        <f t="shared" si="50"/>
        <v>0</v>
      </c>
      <c r="M690" s="23">
        <f t="shared" si="51"/>
        <v>0</v>
      </c>
      <c r="O690" s="106"/>
      <c r="P690" s="106"/>
    </row>
    <row r="691" spans="1:16" ht="25" x14ac:dyDescent="0.35">
      <c r="A691" s="25">
        <v>47</v>
      </c>
      <c r="B691" s="24">
        <v>1970</v>
      </c>
      <c r="C691" s="21" t="s">
        <v>48</v>
      </c>
      <c r="D691" s="1">
        <v>0</v>
      </c>
      <c r="E691" s="44">
        <v>0</v>
      </c>
      <c r="F691" s="44">
        <v>0</v>
      </c>
      <c r="G691" s="38">
        <f t="shared" si="55"/>
        <v>0</v>
      </c>
      <c r="H691" s="22"/>
      <c r="I691" s="2">
        <v>0</v>
      </c>
      <c r="J691" s="44">
        <v>0</v>
      </c>
      <c r="K691" s="44">
        <v>0</v>
      </c>
      <c r="L691" s="78">
        <f t="shared" si="50"/>
        <v>0</v>
      </c>
      <c r="M691" s="23">
        <f t="shared" si="51"/>
        <v>0</v>
      </c>
      <c r="O691" s="106"/>
      <c r="P691" s="106"/>
    </row>
    <row r="692" spans="1:16" ht="25" x14ac:dyDescent="0.35">
      <c r="A692" s="7">
        <v>47</v>
      </c>
      <c r="B692" s="24">
        <v>1975</v>
      </c>
      <c r="C692" s="21" t="s">
        <v>49</v>
      </c>
      <c r="D692" s="1">
        <v>0</v>
      </c>
      <c r="E692" s="44">
        <v>0</v>
      </c>
      <c r="F692" s="44">
        <v>0</v>
      </c>
      <c r="G692" s="38">
        <f t="shared" si="55"/>
        <v>0</v>
      </c>
      <c r="H692" s="22"/>
      <c r="I692" s="2">
        <v>0</v>
      </c>
      <c r="J692" s="44">
        <v>0</v>
      </c>
      <c r="K692" s="44">
        <v>0</v>
      </c>
      <c r="L692" s="78">
        <f t="shared" si="50"/>
        <v>0</v>
      </c>
      <c r="M692" s="23">
        <f t="shared" si="51"/>
        <v>0</v>
      </c>
      <c r="O692" s="106"/>
      <c r="P692" s="106"/>
    </row>
    <row r="693" spans="1:16" x14ac:dyDescent="0.35">
      <c r="A693" s="7">
        <v>47</v>
      </c>
      <c r="B693" s="24">
        <v>1980</v>
      </c>
      <c r="C693" s="21" t="s">
        <v>50</v>
      </c>
      <c r="D693" s="1">
        <v>86035.59</v>
      </c>
      <c r="E693" s="44">
        <v>0</v>
      </c>
      <c r="F693" s="44">
        <v>0</v>
      </c>
      <c r="G693" s="38">
        <f t="shared" si="55"/>
        <v>86035.59</v>
      </c>
      <c r="H693" s="22"/>
      <c r="I693" s="2">
        <v>-31864.58</v>
      </c>
      <c r="J693" s="44">
        <v>-6372</v>
      </c>
      <c r="K693" s="44">
        <v>0</v>
      </c>
      <c r="L693" s="78">
        <f t="shared" si="50"/>
        <v>-38236.58</v>
      </c>
      <c r="M693" s="23">
        <f t="shared" si="51"/>
        <v>47799.009999999995</v>
      </c>
      <c r="O693" s="106"/>
      <c r="P693" s="106"/>
    </row>
    <row r="694" spans="1:16" x14ac:dyDescent="0.35">
      <c r="A694" s="7">
        <v>47</v>
      </c>
      <c r="B694" s="24">
        <v>1985</v>
      </c>
      <c r="C694" s="21" t="s">
        <v>51</v>
      </c>
      <c r="D694" s="1">
        <v>0.15000000000145519</v>
      </c>
      <c r="E694" s="44">
        <v>0</v>
      </c>
      <c r="F694" s="44">
        <v>0</v>
      </c>
      <c r="G694" s="38">
        <f t="shared" si="55"/>
        <v>0.15000000000145519</v>
      </c>
      <c r="H694" s="22"/>
      <c r="I694" s="2">
        <v>0</v>
      </c>
      <c r="J694" s="44">
        <v>0</v>
      </c>
      <c r="K694" s="44">
        <v>0</v>
      </c>
      <c r="L694" s="78">
        <f t="shared" si="50"/>
        <v>0</v>
      </c>
      <c r="M694" s="23">
        <f t="shared" si="51"/>
        <v>0.15000000000145519</v>
      </c>
      <c r="O694" s="106"/>
      <c r="P694" s="106"/>
    </row>
    <row r="695" spans="1:16" x14ac:dyDescent="0.35">
      <c r="A695" s="25">
        <v>47</v>
      </c>
      <c r="B695" s="24">
        <v>1990</v>
      </c>
      <c r="C695" s="35" t="s">
        <v>52</v>
      </c>
      <c r="D695" s="1">
        <v>0</v>
      </c>
      <c r="E695" s="44">
        <v>0</v>
      </c>
      <c r="F695" s="44">
        <v>0</v>
      </c>
      <c r="G695" s="38">
        <f t="shared" si="55"/>
        <v>0</v>
      </c>
      <c r="H695" s="22"/>
      <c r="I695" s="2">
        <v>0</v>
      </c>
      <c r="J695" s="44">
        <v>0</v>
      </c>
      <c r="K695" s="44">
        <v>0</v>
      </c>
      <c r="L695" s="78">
        <f t="shared" si="50"/>
        <v>0</v>
      </c>
      <c r="M695" s="23">
        <f t="shared" si="51"/>
        <v>0</v>
      </c>
      <c r="O695" s="106"/>
      <c r="P695" s="106"/>
    </row>
    <row r="696" spans="1:16" x14ac:dyDescent="0.35">
      <c r="A696" s="7">
        <v>47</v>
      </c>
      <c r="B696" s="24">
        <v>1995</v>
      </c>
      <c r="C696" s="21" t="s">
        <v>53</v>
      </c>
      <c r="D696" s="1">
        <v>-33832328.109999999</v>
      </c>
      <c r="E696" s="44">
        <v>-2777802</v>
      </c>
      <c r="F696" s="44">
        <v>0</v>
      </c>
      <c r="G696" s="38">
        <f t="shared" si="55"/>
        <v>-36610130.109999999</v>
      </c>
      <c r="H696" s="22"/>
      <c r="I696" s="2">
        <v>3596969.200000003</v>
      </c>
      <c r="J696" s="44">
        <v>852529</v>
      </c>
      <c r="K696" s="44">
        <v>0</v>
      </c>
      <c r="L696" s="78">
        <f t="shared" si="50"/>
        <v>4449498.200000003</v>
      </c>
      <c r="M696" s="23">
        <f t="shared" si="51"/>
        <v>-32160631.909999996</v>
      </c>
      <c r="O696" s="106"/>
      <c r="P696" s="106"/>
    </row>
    <row r="697" spans="1:16" x14ac:dyDescent="0.35">
      <c r="A697" s="7">
        <v>47</v>
      </c>
      <c r="B697" s="24">
        <v>2440</v>
      </c>
      <c r="C697" s="144" t="s">
        <v>126</v>
      </c>
      <c r="D697" s="1">
        <v>0</v>
      </c>
      <c r="E697" s="44">
        <v>0</v>
      </c>
      <c r="F697" s="44">
        <v>0</v>
      </c>
      <c r="G697" s="38">
        <f t="shared" si="55"/>
        <v>0</v>
      </c>
      <c r="H697" s="22"/>
      <c r="I697" s="2">
        <v>0</v>
      </c>
      <c r="J697" s="44">
        <v>0</v>
      </c>
      <c r="K697" s="44">
        <v>0</v>
      </c>
      <c r="L697" s="78">
        <f t="shared" si="50"/>
        <v>0</v>
      </c>
      <c r="M697" s="23">
        <f t="shared" si="51"/>
        <v>0</v>
      </c>
      <c r="O697" s="106"/>
      <c r="P697" s="106"/>
    </row>
    <row r="698" spans="1:16" x14ac:dyDescent="0.35">
      <c r="A698" s="7">
        <v>47</v>
      </c>
      <c r="B698" s="26">
        <v>1609</v>
      </c>
      <c r="C698" s="27" t="s">
        <v>115</v>
      </c>
      <c r="D698" s="1">
        <v>8180000</v>
      </c>
      <c r="E698" s="44">
        <v>0</v>
      </c>
      <c r="F698" s="44">
        <v>0</v>
      </c>
      <c r="G698" s="38">
        <f t="shared" si="55"/>
        <v>8180000</v>
      </c>
      <c r="H698" s="22"/>
      <c r="I698" s="2">
        <v>-639645.37</v>
      </c>
      <c r="J698" s="44">
        <v>-182676</v>
      </c>
      <c r="K698" s="44">
        <v>0</v>
      </c>
      <c r="L698" s="78">
        <f t="shared" si="50"/>
        <v>-822321.37</v>
      </c>
      <c r="M698" s="23">
        <f t="shared" si="51"/>
        <v>7357678.6299999999</v>
      </c>
      <c r="O698" s="106"/>
      <c r="P698" s="106"/>
    </row>
    <row r="699" spans="1:16" x14ac:dyDescent="0.35">
      <c r="A699" s="26"/>
      <c r="B699" s="26"/>
      <c r="C699" s="29" t="s">
        <v>55</v>
      </c>
      <c r="D699" s="30">
        <v>77810109.500000045</v>
      </c>
      <c r="E699" s="30">
        <v>3128117</v>
      </c>
      <c r="F699" s="30">
        <v>-501960</v>
      </c>
      <c r="G699" s="30">
        <f>SUM(G658:G698)</f>
        <v>80436266.500000045</v>
      </c>
      <c r="H699" s="5"/>
      <c r="I699" s="30">
        <v>-15757857.696139934</v>
      </c>
      <c r="J699" s="82">
        <v>-4064949</v>
      </c>
      <c r="K699" s="30">
        <v>349881</v>
      </c>
      <c r="L699" s="30">
        <f t="shared" ref="I699:M699" si="56">SUM(L658:L698)</f>
        <v>-19472925.696139935</v>
      </c>
      <c r="M699" s="30">
        <f t="shared" si="56"/>
        <v>60963340.803860076</v>
      </c>
      <c r="O699" s="148"/>
      <c r="P699" s="148"/>
    </row>
    <row r="700" spans="1:16" ht="37.5" x14ac:dyDescent="0.35">
      <c r="A700" s="26"/>
      <c r="B700" s="26"/>
      <c r="C700" s="31" t="s">
        <v>56</v>
      </c>
      <c r="D700" s="3"/>
      <c r="E700" s="28"/>
      <c r="F700" s="28"/>
      <c r="G700" s="38">
        <f t="shared" ref="G700:G701" si="57">D700+E700+F700</f>
        <v>0</v>
      </c>
      <c r="I700" s="1"/>
      <c r="J700" s="28"/>
      <c r="K700" s="28"/>
      <c r="L700" s="38">
        <v>0</v>
      </c>
      <c r="M700" s="23">
        <v>0</v>
      </c>
      <c r="O700" s="148"/>
    </row>
    <row r="701" spans="1:16" ht="26" x14ac:dyDescent="0.35">
      <c r="A701" s="26"/>
      <c r="B701" s="26"/>
      <c r="C701" s="32" t="s">
        <v>57</v>
      </c>
      <c r="D701" s="3"/>
      <c r="E701" s="28"/>
      <c r="F701" s="28"/>
      <c r="G701" s="38">
        <f t="shared" si="57"/>
        <v>0</v>
      </c>
      <c r="I701" s="38"/>
      <c r="J701" s="28"/>
      <c r="K701" s="28"/>
      <c r="L701" s="38">
        <v>0</v>
      </c>
      <c r="M701" s="23">
        <v>0</v>
      </c>
    </row>
    <row r="702" spans="1:16" x14ac:dyDescent="0.35">
      <c r="A702" s="26"/>
      <c r="B702" s="26"/>
      <c r="C702" s="29" t="s">
        <v>58</v>
      </c>
      <c r="D702" s="30">
        <v>77810109.500000045</v>
      </c>
      <c r="E702" s="30">
        <v>3128117</v>
      </c>
      <c r="F702" s="30">
        <v>-501960</v>
      </c>
      <c r="G702" s="30">
        <f>SUM(G699:G701)</f>
        <v>80436266.500000045</v>
      </c>
      <c r="H702" s="30"/>
      <c r="I702" s="30">
        <v>-15757857.696139934</v>
      </c>
      <c r="J702" s="82">
        <v>-4064949</v>
      </c>
      <c r="K702" s="30">
        <v>349881</v>
      </c>
      <c r="L702" s="30">
        <f>SUM(L699:L701)</f>
        <v>-19472925.696139935</v>
      </c>
      <c r="M702" s="30">
        <f>SUM(M699:M701)</f>
        <v>60963340.803860076</v>
      </c>
    </row>
    <row r="703" spans="1:16" ht="15.5" x14ac:dyDescent="0.35">
      <c r="A703" s="26"/>
      <c r="B703" s="26"/>
      <c r="C703" s="224" t="s">
        <v>59</v>
      </c>
      <c r="D703" s="225"/>
      <c r="E703" s="225"/>
      <c r="F703" s="225"/>
      <c r="G703" s="225"/>
      <c r="H703" s="225"/>
      <c r="I703" s="226"/>
      <c r="J703" s="28"/>
      <c r="K703" s="6"/>
      <c r="L703" s="40"/>
      <c r="M703" s="100"/>
    </row>
    <row r="704" spans="1:16" x14ac:dyDescent="0.35">
      <c r="A704" s="26"/>
      <c r="B704" s="26"/>
      <c r="C704" s="224" t="s">
        <v>60</v>
      </c>
      <c r="D704" s="225"/>
      <c r="E704" s="225"/>
      <c r="F704" s="225"/>
      <c r="G704" s="225"/>
      <c r="H704" s="225"/>
      <c r="I704" s="226"/>
      <c r="J704" s="30">
        <v>-4064949</v>
      </c>
      <c r="M704" s="33"/>
    </row>
    <row r="705" spans="1:13" x14ac:dyDescent="0.35">
      <c r="E705" s="148"/>
      <c r="H705" t="s">
        <v>131</v>
      </c>
      <c r="J705" s="106">
        <v>167881.5</v>
      </c>
    </row>
    <row r="706" spans="1:13" ht="18" x14ac:dyDescent="0.35">
      <c r="A706" s="227" t="s">
        <v>0</v>
      </c>
      <c r="B706" s="227"/>
      <c r="C706" s="227"/>
      <c r="D706" s="227"/>
      <c r="E706" s="227"/>
      <c r="F706" s="227"/>
      <c r="G706" s="227"/>
      <c r="H706" s="227"/>
      <c r="I706" s="227"/>
      <c r="J706" s="227"/>
      <c r="K706" s="227"/>
      <c r="L706" s="227"/>
      <c r="M706" s="227"/>
    </row>
    <row r="707" spans="1:13" ht="21" x14ac:dyDescent="0.35">
      <c r="A707" s="227" t="s">
        <v>1</v>
      </c>
      <c r="B707" s="227"/>
      <c r="C707" s="227"/>
      <c r="D707" s="227"/>
      <c r="E707" s="227"/>
      <c r="F707" s="227"/>
      <c r="G707" s="227"/>
      <c r="H707" s="227"/>
      <c r="I707" s="227"/>
      <c r="J707" s="227"/>
      <c r="K707" s="227"/>
      <c r="L707" s="227"/>
      <c r="M707" s="227"/>
    </row>
    <row r="708" spans="1:13" x14ac:dyDescent="0.35">
      <c r="H708" s="6"/>
    </row>
    <row r="709" spans="1:13" x14ac:dyDescent="0.35">
      <c r="E709" s="8" t="s">
        <v>2</v>
      </c>
      <c r="F709" s="36" t="s">
        <v>119</v>
      </c>
      <c r="G709" s="45" t="s">
        <v>78</v>
      </c>
      <c r="H709" s="6"/>
    </row>
    <row r="710" spans="1:13" x14ac:dyDescent="0.35">
      <c r="C710" s="6"/>
      <c r="E710" s="8" t="s">
        <v>4</v>
      </c>
      <c r="F710" s="9">
        <v>2020</v>
      </c>
      <c r="G710" s="10"/>
    </row>
    <row r="712" spans="1:13" x14ac:dyDescent="0.35">
      <c r="D712" s="228" t="s">
        <v>5</v>
      </c>
      <c r="E712" s="229"/>
      <c r="F712" s="229"/>
      <c r="G712" s="230"/>
      <c r="I712" s="11"/>
      <c r="J712" s="12" t="s">
        <v>6</v>
      </c>
      <c r="K712" s="12"/>
      <c r="L712" s="13"/>
      <c r="M712" s="6"/>
    </row>
    <row r="713" spans="1:13" ht="41.5" x14ac:dyDescent="0.35">
      <c r="A713" s="14" t="s">
        <v>7</v>
      </c>
      <c r="B713" s="14" t="s">
        <v>8</v>
      </c>
      <c r="C713" s="15" t="s">
        <v>9</v>
      </c>
      <c r="D713" s="14" t="s">
        <v>10</v>
      </c>
      <c r="E713" s="16" t="s">
        <v>11</v>
      </c>
      <c r="F713" s="16" t="s">
        <v>12</v>
      </c>
      <c r="G713" s="14" t="s">
        <v>13</v>
      </c>
      <c r="H713" s="17"/>
      <c r="I713" s="18" t="s">
        <v>10</v>
      </c>
      <c r="J713" s="19" t="s">
        <v>14</v>
      </c>
      <c r="K713" s="19" t="s">
        <v>12</v>
      </c>
      <c r="L713" s="20" t="s">
        <v>13</v>
      </c>
      <c r="M713" s="14" t="s">
        <v>15</v>
      </c>
    </row>
    <row r="714" spans="1:13" ht="25" x14ac:dyDescent="0.35">
      <c r="A714" s="7">
        <v>12</v>
      </c>
      <c r="B714" s="24">
        <v>1611</v>
      </c>
      <c r="C714" s="21" t="s">
        <v>16</v>
      </c>
      <c r="D714" s="1">
        <v>854190.73000000021</v>
      </c>
      <c r="E714" s="44">
        <v>460000</v>
      </c>
      <c r="F714" s="44">
        <v>0</v>
      </c>
      <c r="G714" s="38">
        <f t="shared" ref="G714:G754" si="58">D714+E714+F714</f>
        <v>1314190.7300000002</v>
      </c>
      <c r="H714" s="163">
        <f>J658-J714</f>
        <v>76666.296666666691</v>
      </c>
      <c r="I714" s="2">
        <v>-804013.51</v>
      </c>
      <c r="J714" s="44">
        <v>-320013.29666666669</v>
      </c>
      <c r="K714" s="44">
        <v>0</v>
      </c>
      <c r="L714" s="78">
        <f>I714+J714+K714</f>
        <v>-1124026.8066666666</v>
      </c>
      <c r="M714" s="23">
        <f>G714+L714</f>
        <v>190163.92333333357</v>
      </c>
    </row>
    <row r="715" spans="1:13" ht="25" x14ac:dyDescent="0.35">
      <c r="A715" s="7" t="s">
        <v>17</v>
      </c>
      <c r="B715" s="24">
        <v>1612</v>
      </c>
      <c r="C715" s="21" t="s">
        <v>18</v>
      </c>
      <c r="D715" s="1">
        <v>400374.88</v>
      </c>
      <c r="E715" s="44">
        <v>0</v>
      </c>
      <c r="F715" s="44">
        <v>0</v>
      </c>
      <c r="G715" s="38">
        <f t="shared" si="58"/>
        <v>400374.88</v>
      </c>
      <c r="H715" s="163">
        <f t="shared" ref="H715:H754" si="59">J659-J715</f>
        <v>-2.0000000004074536E-2</v>
      </c>
      <c r="I715" s="2">
        <v>-90346.87999999999</v>
      </c>
      <c r="J715" s="44">
        <v>-13771.979999999996</v>
      </c>
      <c r="K715" s="44">
        <v>0</v>
      </c>
      <c r="L715" s="78">
        <f t="shared" ref="L715:L754" si="60">I715+J715+K715</f>
        <v>-104118.85999999999</v>
      </c>
      <c r="M715" s="23">
        <f t="shared" ref="M715:M754" si="61">G715+L715</f>
        <v>296256.02</v>
      </c>
    </row>
    <row r="716" spans="1:13" x14ac:dyDescent="0.35">
      <c r="A716" s="7" t="s">
        <v>19</v>
      </c>
      <c r="B716" s="24">
        <v>1805</v>
      </c>
      <c r="C716" s="21" t="s">
        <v>20</v>
      </c>
      <c r="D716" s="1">
        <v>5556473.9800000004</v>
      </c>
      <c r="E716" s="44">
        <v>0</v>
      </c>
      <c r="F716" s="44">
        <v>0</v>
      </c>
      <c r="G716" s="38">
        <f t="shared" si="58"/>
        <v>5556473.9800000004</v>
      </c>
      <c r="H716" s="163">
        <f t="shared" si="59"/>
        <v>0</v>
      </c>
      <c r="I716" s="2">
        <v>0</v>
      </c>
      <c r="J716" s="44">
        <v>0</v>
      </c>
      <c r="K716" s="44">
        <v>0</v>
      </c>
      <c r="L716" s="78">
        <f t="shared" si="60"/>
        <v>0</v>
      </c>
      <c r="M716" s="23">
        <f t="shared" si="61"/>
        <v>5556473.9800000004</v>
      </c>
    </row>
    <row r="717" spans="1:13" x14ac:dyDescent="0.35">
      <c r="A717" s="7">
        <v>47</v>
      </c>
      <c r="B717" s="24">
        <v>1808</v>
      </c>
      <c r="C717" s="21" t="s">
        <v>21</v>
      </c>
      <c r="D717" s="1">
        <v>0</v>
      </c>
      <c r="E717" s="44">
        <v>0</v>
      </c>
      <c r="F717" s="44">
        <v>0</v>
      </c>
      <c r="G717" s="38">
        <f t="shared" si="58"/>
        <v>0</v>
      </c>
      <c r="H717" s="163">
        <f t="shared" si="59"/>
        <v>0</v>
      </c>
      <c r="I717" s="2">
        <v>0</v>
      </c>
      <c r="J717" s="44">
        <v>0</v>
      </c>
      <c r="K717" s="44">
        <v>0</v>
      </c>
      <c r="L717" s="78">
        <f t="shared" si="60"/>
        <v>0</v>
      </c>
      <c r="M717" s="23">
        <f t="shared" si="61"/>
        <v>0</v>
      </c>
    </row>
    <row r="718" spans="1:13" x14ac:dyDescent="0.35">
      <c r="A718" s="7">
        <v>13</v>
      </c>
      <c r="B718" s="24">
        <v>1810</v>
      </c>
      <c r="C718" s="21" t="s">
        <v>22</v>
      </c>
      <c r="D718" s="1">
        <v>0</v>
      </c>
      <c r="E718" s="44">
        <v>0</v>
      </c>
      <c r="F718" s="44">
        <v>0</v>
      </c>
      <c r="G718" s="38">
        <f t="shared" si="58"/>
        <v>0</v>
      </c>
      <c r="H718" s="163">
        <f t="shared" si="59"/>
        <v>0</v>
      </c>
      <c r="I718" s="2">
        <v>0</v>
      </c>
      <c r="J718" s="44">
        <v>0</v>
      </c>
      <c r="K718" s="44">
        <v>0</v>
      </c>
      <c r="L718" s="78">
        <f t="shared" si="60"/>
        <v>0</v>
      </c>
      <c r="M718" s="23">
        <f t="shared" si="61"/>
        <v>0</v>
      </c>
    </row>
    <row r="719" spans="1:13" ht="25" x14ac:dyDescent="0.35">
      <c r="A719" s="7">
        <v>47</v>
      </c>
      <c r="B719" s="24">
        <v>1815</v>
      </c>
      <c r="C719" s="21" t="s">
        <v>23</v>
      </c>
      <c r="D719" s="1">
        <v>0</v>
      </c>
      <c r="E719" s="44">
        <v>0</v>
      </c>
      <c r="F719" s="44">
        <v>0</v>
      </c>
      <c r="G719" s="38">
        <f t="shared" si="58"/>
        <v>0</v>
      </c>
      <c r="H719" s="163">
        <f t="shared" si="59"/>
        <v>0</v>
      </c>
      <c r="I719" s="2">
        <v>0</v>
      </c>
      <c r="J719" s="44">
        <v>0</v>
      </c>
      <c r="K719" s="44">
        <v>0</v>
      </c>
      <c r="L719" s="78">
        <f t="shared" si="60"/>
        <v>0</v>
      </c>
      <c r="M719" s="23">
        <f t="shared" si="61"/>
        <v>0</v>
      </c>
    </row>
    <row r="720" spans="1:13" x14ac:dyDescent="0.35">
      <c r="A720" s="7">
        <v>47</v>
      </c>
      <c r="B720" s="24">
        <v>1820</v>
      </c>
      <c r="C720" s="21" t="s">
        <v>24</v>
      </c>
      <c r="D720" s="1">
        <v>4009223.9600000009</v>
      </c>
      <c r="E720" s="44">
        <v>84523.901049672422</v>
      </c>
      <c r="F720" s="44">
        <v>0</v>
      </c>
      <c r="G720" s="38">
        <f t="shared" si="58"/>
        <v>4093747.8610496735</v>
      </c>
      <c r="H720" s="163">
        <f t="shared" si="59"/>
        <v>13956.366122773994</v>
      </c>
      <c r="I720" s="2">
        <v>-1109531.8000000021</v>
      </c>
      <c r="J720" s="44">
        <v>-203530.36612277399</v>
      </c>
      <c r="K720" s="44">
        <v>0</v>
      </c>
      <c r="L720" s="78">
        <f t="shared" si="60"/>
        <v>-1313062.1661227762</v>
      </c>
      <c r="M720" s="23">
        <f t="shared" si="61"/>
        <v>2780685.6949268971</v>
      </c>
    </row>
    <row r="721" spans="1:13" x14ac:dyDescent="0.35">
      <c r="A721" s="7">
        <v>47</v>
      </c>
      <c r="B721" s="24">
        <v>1825</v>
      </c>
      <c r="C721" s="21" t="s">
        <v>25</v>
      </c>
      <c r="D721" s="1">
        <v>0</v>
      </c>
      <c r="E721" s="44">
        <v>0</v>
      </c>
      <c r="F721" s="44">
        <v>0</v>
      </c>
      <c r="G721" s="38">
        <f t="shared" si="58"/>
        <v>0</v>
      </c>
      <c r="H721" s="163">
        <f t="shared" si="59"/>
        <v>0</v>
      </c>
      <c r="I721" s="2">
        <v>0</v>
      </c>
      <c r="J721" s="44">
        <v>0</v>
      </c>
      <c r="K721" s="44">
        <v>0</v>
      </c>
      <c r="L721" s="78">
        <f t="shared" si="60"/>
        <v>0</v>
      </c>
      <c r="M721" s="23">
        <f t="shared" si="61"/>
        <v>0</v>
      </c>
    </row>
    <row r="722" spans="1:13" x14ac:dyDescent="0.35">
      <c r="A722" s="7">
        <v>47</v>
      </c>
      <c r="B722" s="24">
        <v>1830</v>
      </c>
      <c r="C722" s="21" t="s">
        <v>26</v>
      </c>
      <c r="D722" s="1">
        <v>20866841.950000003</v>
      </c>
      <c r="E722" s="44">
        <v>2395874.8403639733</v>
      </c>
      <c r="F722" s="44">
        <v>0</v>
      </c>
      <c r="G722" s="38">
        <f t="shared" si="58"/>
        <v>23262716.790363975</v>
      </c>
      <c r="H722" s="163">
        <f t="shared" si="59"/>
        <v>32614.693903639913</v>
      </c>
      <c r="I722" s="2">
        <v>-2837316.0299999979</v>
      </c>
      <c r="J722" s="44">
        <v>-554295.69390363991</v>
      </c>
      <c r="K722" s="44">
        <v>0</v>
      </c>
      <c r="L722" s="78">
        <f t="shared" si="60"/>
        <v>-3391611.7239036378</v>
      </c>
      <c r="M722" s="23">
        <f t="shared" si="61"/>
        <v>19871105.066460337</v>
      </c>
    </row>
    <row r="723" spans="1:13" x14ac:dyDescent="0.35">
      <c r="A723" s="7">
        <v>47</v>
      </c>
      <c r="B723" s="24">
        <v>1835</v>
      </c>
      <c r="C723" s="21" t="s">
        <v>27</v>
      </c>
      <c r="D723" s="1">
        <v>16354851.73</v>
      </c>
      <c r="E723" s="44">
        <v>1089138.0277777929</v>
      </c>
      <c r="F723" s="44">
        <v>0</v>
      </c>
      <c r="G723" s="38">
        <f t="shared" si="58"/>
        <v>17443989.757777795</v>
      </c>
      <c r="H723" s="163">
        <f t="shared" si="59"/>
        <v>15433.154577777721</v>
      </c>
      <c r="I723" s="2">
        <v>-2680810.0700000026</v>
      </c>
      <c r="J723" s="44">
        <v>-479073.15457777772</v>
      </c>
      <c r="K723" s="44">
        <v>0</v>
      </c>
      <c r="L723" s="78">
        <f t="shared" si="60"/>
        <v>-3159883.2245777803</v>
      </c>
      <c r="M723" s="23">
        <f t="shared" si="61"/>
        <v>14284106.533200014</v>
      </c>
    </row>
    <row r="724" spans="1:13" x14ac:dyDescent="0.35">
      <c r="A724" s="7">
        <v>47</v>
      </c>
      <c r="B724" s="24">
        <v>1840</v>
      </c>
      <c r="C724" s="21" t="s">
        <v>28</v>
      </c>
      <c r="D724" s="1">
        <v>7624499.9000000004</v>
      </c>
      <c r="E724" s="44">
        <v>461839.02726035973</v>
      </c>
      <c r="F724" s="44">
        <v>0</v>
      </c>
      <c r="G724" s="38">
        <f t="shared" si="58"/>
        <v>8086338.9272603597</v>
      </c>
      <c r="H724" s="163">
        <f t="shared" si="59"/>
        <v>11750.517414004047</v>
      </c>
      <c r="I724" s="2">
        <v>-984174.82000000053</v>
      </c>
      <c r="J724" s="44">
        <v>-182220.51741400405</v>
      </c>
      <c r="K724" s="44">
        <v>0</v>
      </c>
      <c r="L724" s="78">
        <f t="shared" si="60"/>
        <v>-1166395.3374140046</v>
      </c>
      <c r="M724" s="23">
        <f t="shared" si="61"/>
        <v>6919943.5898463549</v>
      </c>
    </row>
    <row r="725" spans="1:13" x14ac:dyDescent="0.35">
      <c r="A725" s="7">
        <v>47</v>
      </c>
      <c r="B725" s="24">
        <v>1845</v>
      </c>
      <c r="C725" s="21" t="s">
        <v>29</v>
      </c>
      <c r="D725" s="1">
        <v>15644225.300000001</v>
      </c>
      <c r="E725" s="44">
        <v>506401.23891884414</v>
      </c>
      <c r="F725" s="44">
        <v>0</v>
      </c>
      <c r="G725" s="38">
        <f t="shared" si="58"/>
        <v>16150626.538918845</v>
      </c>
      <c r="H725" s="163">
        <f t="shared" si="59"/>
        <v>14141.574099098681</v>
      </c>
      <c r="I725" s="2">
        <v>-3848420.3000000077</v>
      </c>
      <c r="J725" s="44">
        <v>-673255.57409909868</v>
      </c>
      <c r="K725" s="44">
        <v>0</v>
      </c>
      <c r="L725" s="78">
        <f t="shared" si="60"/>
        <v>-4521675.8740991065</v>
      </c>
      <c r="M725" s="23">
        <f t="shared" si="61"/>
        <v>11628950.66481974</v>
      </c>
    </row>
    <row r="726" spans="1:13" x14ac:dyDescent="0.35">
      <c r="A726" s="7">
        <v>47</v>
      </c>
      <c r="B726" s="24">
        <v>1850</v>
      </c>
      <c r="C726" s="21" t="s">
        <v>30</v>
      </c>
      <c r="D726" s="1">
        <v>13550949.389999999</v>
      </c>
      <c r="E726" s="44">
        <v>537318.61235100462</v>
      </c>
      <c r="F726" s="44">
        <v>0</v>
      </c>
      <c r="G726" s="38">
        <f t="shared" si="58"/>
        <v>14088268.002351003</v>
      </c>
      <c r="H726" s="163">
        <f t="shared" si="59"/>
        <v>33126.263359455974</v>
      </c>
      <c r="I726" s="2">
        <v>-2966910.5300000012</v>
      </c>
      <c r="J726" s="44">
        <v>-551741.26335945597</v>
      </c>
      <c r="K726" s="44">
        <v>0</v>
      </c>
      <c r="L726" s="78">
        <f t="shared" si="60"/>
        <v>-3518651.793359457</v>
      </c>
      <c r="M726" s="23">
        <f t="shared" si="61"/>
        <v>10569616.208991546</v>
      </c>
    </row>
    <row r="727" spans="1:13" x14ac:dyDescent="0.35">
      <c r="A727" s="7">
        <v>47</v>
      </c>
      <c r="B727" s="24">
        <v>1855</v>
      </c>
      <c r="C727" s="21" t="s">
        <v>31</v>
      </c>
      <c r="D727" s="1">
        <v>10504700.85</v>
      </c>
      <c r="E727" s="44">
        <v>449455.60227835266</v>
      </c>
      <c r="F727" s="44">
        <v>0</v>
      </c>
      <c r="G727" s="38">
        <f t="shared" si="58"/>
        <v>10954156.452278351</v>
      </c>
      <c r="H727" s="163">
        <f t="shared" si="59"/>
        <v>12808.635022783594</v>
      </c>
      <c r="I727" s="2">
        <v>-2508254.4799999986</v>
      </c>
      <c r="J727" s="44">
        <v>-449769.63502278359</v>
      </c>
      <c r="K727" s="44">
        <v>0</v>
      </c>
      <c r="L727" s="78">
        <f t="shared" si="60"/>
        <v>-2958024.1150227822</v>
      </c>
      <c r="M727" s="23">
        <f t="shared" si="61"/>
        <v>7996132.3372555692</v>
      </c>
    </row>
    <row r="728" spans="1:13" x14ac:dyDescent="0.35">
      <c r="A728" s="7">
        <v>47</v>
      </c>
      <c r="B728" s="24">
        <v>1860</v>
      </c>
      <c r="C728" s="21" t="s">
        <v>32</v>
      </c>
      <c r="D728" s="1">
        <v>2127817.1461399323</v>
      </c>
      <c r="E728" s="44">
        <v>0</v>
      </c>
      <c r="F728" s="44">
        <v>0</v>
      </c>
      <c r="G728" s="38">
        <f t="shared" si="58"/>
        <v>2127817.1461399323</v>
      </c>
      <c r="H728" s="163">
        <f t="shared" si="59"/>
        <v>0</v>
      </c>
      <c r="I728" s="2">
        <v>-368166.95613993233</v>
      </c>
      <c r="J728" s="44">
        <v>0</v>
      </c>
      <c r="K728" s="44">
        <v>0</v>
      </c>
      <c r="L728" s="78">
        <f t="shared" si="60"/>
        <v>-368166.95613993233</v>
      </c>
      <c r="M728" s="23">
        <f t="shared" si="61"/>
        <v>1759650.19</v>
      </c>
    </row>
    <row r="729" spans="1:13" x14ac:dyDescent="0.35">
      <c r="A729" s="7">
        <v>47</v>
      </c>
      <c r="B729" s="24">
        <v>1860</v>
      </c>
      <c r="C729" s="21" t="s">
        <v>33</v>
      </c>
      <c r="D729" s="1">
        <v>5432138.3938600682</v>
      </c>
      <c r="E729" s="44">
        <v>470000</v>
      </c>
      <c r="F729" s="44">
        <v>0</v>
      </c>
      <c r="G729" s="38">
        <f t="shared" si="58"/>
        <v>5902138.3938600682</v>
      </c>
      <c r="H729" s="163">
        <f t="shared" si="59"/>
        <v>-152046.34222222259</v>
      </c>
      <c r="I729" s="2">
        <v>-2331609.7699999996</v>
      </c>
      <c r="J729" s="44">
        <v>-502713.65777777741</v>
      </c>
      <c r="K729" s="44">
        <v>0</v>
      </c>
      <c r="L729" s="78">
        <f t="shared" si="60"/>
        <v>-2834323.427777777</v>
      </c>
      <c r="M729" s="23">
        <f t="shared" si="61"/>
        <v>3067814.9660822912</v>
      </c>
    </row>
    <row r="730" spans="1:13" x14ac:dyDescent="0.35">
      <c r="A730" s="7" t="s">
        <v>19</v>
      </c>
      <c r="B730" s="24">
        <v>1905</v>
      </c>
      <c r="C730" s="21" t="s">
        <v>20</v>
      </c>
      <c r="D730" s="1">
        <v>0</v>
      </c>
      <c r="E730" s="44">
        <v>0</v>
      </c>
      <c r="F730" s="44">
        <v>0</v>
      </c>
      <c r="G730" s="38">
        <f t="shared" si="58"/>
        <v>0</v>
      </c>
      <c r="H730" s="163">
        <f t="shared" si="59"/>
        <v>0</v>
      </c>
      <c r="I730" s="2">
        <v>0</v>
      </c>
      <c r="J730" s="44">
        <v>0</v>
      </c>
      <c r="K730" s="44">
        <v>0</v>
      </c>
      <c r="L730" s="78">
        <f t="shared" si="60"/>
        <v>0</v>
      </c>
      <c r="M730" s="23">
        <f t="shared" si="61"/>
        <v>0</v>
      </c>
    </row>
    <row r="731" spans="1:13" x14ac:dyDescent="0.35">
      <c r="A731" s="7">
        <v>47</v>
      </c>
      <c r="B731" s="24">
        <v>1908</v>
      </c>
      <c r="C731" s="21" t="s">
        <v>34</v>
      </c>
      <c r="D731" s="1">
        <v>139692.84</v>
      </c>
      <c r="E731" s="44">
        <v>0</v>
      </c>
      <c r="F731" s="44">
        <v>0</v>
      </c>
      <c r="G731" s="38">
        <f t="shared" si="58"/>
        <v>139692.84</v>
      </c>
      <c r="H731" s="163">
        <f t="shared" si="59"/>
        <v>17510.607000000004</v>
      </c>
      <c r="I731" s="2">
        <v>-19473.719999999958</v>
      </c>
      <c r="J731" s="44">
        <v>-31042.607000000004</v>
      </c>
      <c r="K731" s="44">
        <v>0</v>
      </c>
      <c r="L731" s="78">
        <f t="shared" si="60"/>
        <v>-50516.326999999961</v>
      </c>
      <c r="M731" s="23">
        <f t="shared" si="61"/>
        <v>89176.513000000035</v>
      </c>
    </row>
    <row r="732" spans="1:13" x14ac:dyDescent="0.35">
      <c r="A732" s="7">
        <v>13</v>
      </c>
      <c r="B732" s="24">
        <v>1910</v>
      </c>
      <c r="C732" s="21" t="s">
        <v>22</v>
      </c>
      <c r="D732" s="1">
        <v>1782063.26</v>
      </c>
      <c r="E732" s="44">
        <v>230000</v>
      </c>
      <c r="F732" s="44">
        <v>0</v>
      </c>
      <c r="G732" s="38">
        <f t="shared" si="58"/>
        <v>2012063.26</v>
      </c>
      <c r="H732" s="163">
        <f t="shared" si="59"/>
        <v>25468.241499999946</v>
      </c>
      <c r="I732" s="2">
        <v>-690671.24000000022</v>
      </c>
      <c r="J732" s="44">
        <v>-218296.24149999995</v>
      </c>
      <c r="K732" s="44">
        <v>0</v>
      </c>
      <c r="L732" s="78">
        <f t="shared" si="60"/>
        <v>-908967.48150000023</v>
      </c>
      <c r="M732" s="23">
        <f t="shared" si="61"/>
        <v>1103095.7784999998</v>
      </c>
    </row>
    <row r="733" spans="1:13" x14ac:dyDescent="0.35">
      <c r="A733" s="7">
        <v>13</v>
      </c>
      <c r="B733" s="24">
        <v>1912</v>
      </c>
      <c r="C733" s="144" t="s">
        <v>128</v>
      </c>
      <c r="D733" s="1">
        <v>1195610</v>
      </c>
      <c r="E733" s="44">
        <v>0</v>
      </c>
      <c r="F733" s="44">
        <v>0</v>
      </c>
      <c r="G733" s="38">
        <f t="shared" ref="G733" si="62">D733+E733+F733</f>
        <v>1195610</v>
      </c>
      <c r="H733" s="163">
        <f t="shared" si="59"/>
        <v>59780.464500000002</v>
      </c>
      <c r="I733" s="2">
        <v>-239122</v>
      </c>
      <c r="J733" s="44">
        <v>-298902.4645</v>
      </c>
      <c r="K733" s="44">
        <v>0</v>
      </c>
      <c r="L733" s="78">
        <f t="shared" ref="L733" si="63">I733+J733+K733</f>
        <v>-538024.4645</v>
      </c>
      <c r="M733" s="23">
        <f t="shared" ref="M733" si="64">G733+L733</f>
        <v>657585.5355</v>
      </c>
    </row>
    <row r="734" spans="1:13" ht="25" x14ac:dyDescent="0.35">
      <c r="A734" s="7">
        <v>8</v>
      </c>
      <c r="B734" s="24">
        <v>1915</v>
      </c>
      <c r="C734" s="21" t="s">
        <v>35</v>
      </c>
      <c r="D734" s="1">
        <v>355806.38</v>
      </c>
      <c r="E734" s="44">
        <v>0</v>
      </c>
      <c r="F734" s="44">
        <v>0</v>
      </c>
      <c r="G734" s="38">
        <f t="shared" si="58"/>
        <v>355806.38</v>
      </c>
      <c r="H734" s="163">
        <f t="shared" si="59"/>
        <v>1305.6974999999875</v>
      </c>
      <c r="I734" s="2">
        <v>-156671.16000000003</v>
      </c>
      <c r="J734" s="44">
        <v>-37385.697499999987</v>
      </c>
      <c r="K734" s="44">
        <v>0</v>
      </c>
      <c r="L734" s="78">
        <f t="shared" si="60"/>
        <v>-194056.85750000001</v>
      </c>
      <c r="M734" s="23">
        <f t="shared" si="61"/>
        <v>161749.52249999999</v>
      </c>
    </row>
    <row r="735" spans="1:13" ht="25" x14ac:dyDescent="0.35">
      <c r="A735" s="7">
        <v>8</v>
      </c>
      <c r="B735" s="24">
        <v>1915</v>
      </c>
      <c r="C735" s="21" t="s">
        <v>36</v>
      </c>
      <c r="D735" s="1">
        <v>-1818.8600000001024</v>
      </c>
      <c r="E735" s="44">
        <v>0</v>
      </c>
      <c r="F735" s="44">
        <v>0</v>
      </c>
      <c r="G735" s="38">
        <f t="shared" si="58"/>
        <v>-1818.8600000001024</v>
      </c>
      <c r="H735" s="163">
        <f t="shared" si="59"/>
        <v>0</v>
      </c>
      <c r="I735" s="2">
        <v>1818.8600000001024</v>
      </c>
      <c r="J735" s="44">
        <v>0</v>
      </c>
      <c r="K735" s="44">
        <v>0</v>
      </c>
      <c r="L735" s="78">
        <f t="shared" si="60"/>
        <v>1818.8600000001024</v>
      </c>
      <c r="M735" s="23">
        <f t="shared" si="61"/>
        <v>0</v>
      </c>
    </row>
    <row r="736" spans="1:13" x14ac:dyDescent="0.35">
      <c r="A736" s="7">
        <v>10</v>
      </c>
      <c r="B736" s="24">
        <v>1920</v>
      </c>
      <c r="C736" s="21" t="s">
        <v>37</v>
      </c>
      <c r="D736" s="1">
        <v>791148.78</v>
      </c>
      <c r="E736" s="44">
        <v>200000</v>
      </c>
      <c r="F736" s="44">
        <v>0</v>
      </c>
      <c r="G736" s="38">
        <f t="shared" si="58"/>
        <v>991148.78</v>
      </c>
      <c r="H736" s="163">
        <f t="shared" si="59"/>
        <v>63063.304000000004</v>
      </c>
      <c r="I736" s="2">
        <v>-451862.16999999987</v>
      </c>
      <c r="J736" s="44">
        <v>-216849.304</v>
      </c>
      <c r="K736" s="44">
        <v>0</v>
      </c>
      <c r="L736" s="78">
        <f t="shared" si="60"/>
        <v>-668711.47399999993</v>
      </c>
      <c r="M736" s="23">
        <f t="shared" si="61"/>
        <v>322437.3060000001</v>
      </c>
    </row>
    <row r="737" spans="1:13" ht="25" x14ac:dyDescent="0.35">
      <c r="A737" s="7">
        <v>45</v>
      </c>
      <c r="B737" s="24">
        <v>1920</v>
      </c>
      <c r="C737" s="21" t="s">
        <v>38</v>
      </c>
      <c r="D737" s="1">
        <v>0</v>
      </c>
      <c r="E737" s="44">
        <v>0</v>
      </c>
      <c r="F737" s="44">
        <v>0</v>
      </c>
      <c r="G737" s="38">
        <f t="shared" si="58"/>
        <v>0</v>
      </c>
      <c r="H737" s="163">
        <f t="shared" si="59"/>
        <v>0</v>
      </c>
      <c r="I737" s="2">
        <v>0</v>
      </c>
      <c r="J737" s="44">
        <v>0</v>
      </c>
      <c r="K737" s="44">
        <v>0</v>
      </c>
      <c r="L737" s="78">
        <f t="shared" si="60"/>
        <v>0</v>
      </c>
      <c r="M737" s="23">
        <f t="shared" si="61"/>
        <v>0</v>
      </c>
    </row>
    <row r="738" spans="1:13" ht="25" x14ac:dyDescent="0.35">
      <c r="A738" s="7">
        <v>45.1</v>
      </c>
      <c r="B738" s="24">
        <v>1920</v>
      </c>
      <c r="C738" s="21" t="s">
        <v>39</v>
      </c>
      <c r="D738" s="1">
        <v>0</v>
      </c>
      <c r="E738" s="44">
        <v>0</v>
      </c>
      <c r="F738" s="44">
        <v>0</v>
      </c>
      <c r="G738" s="38">
        <f t="shared" si="58"/>
        <v>0</v>
      </c>
      <c r="H738" s="163">
        <f t="shared" si="59"/>
        <v>0</v>
      </c>
      <c r="I738" s="2">
        <v>0</v>
      </c>
      <c r="J738" s="44">
        <v>0</v>
      </c>
      <c r="K738" s="44">
        <v>0</v>
      </c>
      <c r="L738" s="78">
        <f t="shared" si="60"/>
        <v>0</v>
      </c>
      <c r="M738" s="23">
        <f t="shared" si="61"/>
        <v>0</v>
      </c>
    </row>
    <row r="739" spans="1:13" x14ac:dyDescent="0.35">
      <c r="A739" s="7">
        <v>10</v>
      </c>
      <c r="B739" s="24">
        <v>1930</v>
      </c>
      <c r="C739" s="21" t="s">
        <v>40</v>
      </c>
      <c r="D739" s="1">
        <v>1269531.48</v>
      </c>
      <c r="E739" s="44">
        <v>1030000</v>
      </c>
      <c r="F739" s="44">
        <v>0</v>
      </c>
      <c r="G739" s="38">
        <f t="shared" si="58"/>
        <v>2299531.48</v>
      </c>
      <c r="H739" s="163">
        <f t="shared" si="59"/>
        <v>87405.828499999945</v>
      </c>
      <c r="I739" s="2">
        <v>-800858.64999999921</v>
      </c>
      <c r="J739" s="44">
        <v>-273940.82849999995</v>
      </c>
      <c r="K739" s="44">
        <v>0</v>
      </c>
      <c r="L739" s="78">
        <f t="shared" si="60"/>
        <v>-1074799.4784999993</v>
      </c>
      <c r="M739" s="23">
        <f t="shared" si="61"/>
        <v>1224732.0015000007</v>
      </c>
    </row>
    <row r="740" spans="1:13" x14ac:dyDescent="0.35">
      <c r="A740" s="7">
        <v>8</v>
      </c>
      <c r="B740" s="24">
        <v>1935</v>
      </c>
      <c r="C740" s="21" t="s">
        <v>41</v>
      </c>
      <c r="D740" s="1">
        <v>42757.51</v>
      </c>
      <c r="E740" s="44">
        <v>0</v>
      </c>
      <c r="F740" s="44">
        <v>0</v>
      </c>
      <c r="G740" s="38">
        <f t="shared" si="58"/>
        <v>42757.51</v>
      </c>
      <c r="H740" s="163">
        <f t="shared" si="59"/>
        <v>-0.33000000000174623</v>
      </c>
      <c r="I740" s="2">
        <v>-26852.200000000012</v>
      </c>
      <c r="J740" s="44">
        <v>-4154.6699999999983</v>
      </c>
      <c r="K740" s="44">
        <v>0</v>
      </c>
      <c r="L740" s="78">
        <f t="shared" si="60"/>
        <v>-31006.87000000001</v>
      </c>
      <c r="M740" s="23">
        <f t="shared" si="61"/>
        <v>11750.639999999992</v>
      </c>
    </row>
    <row r="741" spans="1:13" x14ac:dyDescent="0.35">
      <c r="A741" s="7">
        <v>8</v>
      </c>
      <c r="B741" s="24">
        <v>1940</v>
      </c>
      <c r="C741" s="21" t="s">
        <v>42</v>
      </c>
      <c r="D741" s="1">
        <v>249025.18</v>
      </c>
      <c r="E741" s="44">
        <v>45000</v>
      </c>
      <c r="F741" s="44">
        <v>0</v>
      </c>
      <c r="G741" s="38">
        <f t="shared" si="58"/>
        <v>294025.18</v>
      </c>
      <c r="H741" s="163">
        <f t="shared" si="59"/>
        <v>4130.1735000000081</v>
      </c>
      <c r="I741" s="2">
        <v>-140085.65999999997</v>
      </c>
      <c r="J741" s="44">
        <v>-31550.173500000008</v>
      </c>
      <c r="K741" s="44">
        <v>0</v>
      </c>
      <c r="L741" s="78">
        <f t="shared" si="60"/>
        <v>-171635.83349999998</v>
      </c>
      <c r="M741" s="23">
        <f t="shared" si="61"/>
        <v>122389.34650000001</v>
      </c>
    </row>
    <row r="742" spans="1:13" x14ac:dyDescent="0.35">
      <c r="A742" s="7">
        <v>8</v>
      </c>
      <c r="B742" s="24">
        <v>1945</v>
      </c>
      <c r="C742" s="21" t="s">
        <v>43</v>
      </c>
      <c r="D742" s="1">
        <v>30256.089999999997</v>
      </c>
      <c r="E742" s="44">
        <v>0</v>
      </c>
      <c r="F742" s="44">
        <v>0</v>
      </c>
      <c r="G742" s="38">
        <f t="shared" si="58"/>
        <v>30256.089999999997</v>
      </c>
      <c r="H742" s="163">
        <f t="shared" si="59"/>
        <v>0.27999999999974534</v>
      </c>
      <c r="I742" s="2">
        <v>-8532.8600000000115</v>
      </c>
      <c r="J742" s="44">
        <v>-3038.2799999999997</v>
      </c>
      <c r="K742" s="44">
        <v>0</v>
      </c>
      <c r="L742" s="78">
        <f t="shared" si="60"/>
        <v>-11571.14000000001</v>
      </c>
      <c r="M742" s="23">
        <f t="shared" si="61"/>
        <v>18684.949999999986</v>
      </c>
    </row>
    <row r="743" spans="1:13" x14ac:dyDescent="0.35">
      <c r="A743" s="7">
        <v>8</v>
      </c>
      <c r="B743" s="24">
        <v>1950</v>
      </c>
      <c r="C743" s="21" t="s">
        <v>44</v>
      </c>
      <c r="D743" s="1">
        <v>0</v>
      </c>
      <c r="E743" s="44">
        <v>0</v>
      </c>
      <c r="F743" s="44">
        <v>0</v>
      </c>
      <c r="G743" s="38">
        <f t="shared" si="58"/>
        <v>0</v>
      </c>
      <c r="H743" s="163">
        <f t="shared" si="59"/>
        <v>0</v>
      </c>
      <c r="I743" s="2">
        <v>0</v>
      </c>
      <c r="J743" s="44">
        <v>0</v>
      </c>
      <c r="K743" s="44">
        <v>0</v>
      </c>
      <c r="L743" s="78">
        <f t="shared" si="60"/>
        <v>0</v>
      </c>
      <c r="M743" s="23">
        <f t="shared" si="61"/>
        <v>0</v>
      </c>
    </row>
    <row r="744" spans="1:13" x14ac:dyDescent="0.35">
      <c r="A744" s="7">
        <v>8</v>
      </c>
      <c r="B744" s="24">
        <v>1955</v>
      </c>
      <c r="C744" s="21" t="s">
        <v>45</v>
      </c>
      <c r="D744" s="1">
        <v>0</v>
      </c>
      <c r="E744" s="44">
        <v>0</v>
      </c>
      <c r="F744" s="44">
        <v>0</v>
      </c>
      <c r="G744" s="38">
        <f t="shared" si="58"/>
        <v>0</v>
      </c>
      <c r="H744" s="163">
        <f t="shared" si="59"/>
        <v>0</v>
      </c>
      <c r="I744" s="2">
        <v>0</v>
      </c>
      <c r="J744" s="44">
        <v>0</v>
      </c>
      <c r="K744" s="44">
        <v>0</v>
      </c>
      <c r="L744" s="78">
        <f t="shared" si="60"/>
        <v>0</v>
      </c>
      <c r="M744" s="23">
        <f t="shared" si="61"/>
        <v>0</v>
      </c>
    </row>
    <row r="745" spans="1:13" ht="25" x14ac:dyDescent="0.35">
      <c r="A745" s="7">
        <v>8</v>
      </c>
      <c r="B745" s="24">
        <v>1955</v>
      </c>
      <c r="C745" s="21" t="s">
        <v>46</v>
      </c>
      <c r="D745" s="1">
        <v>0</v>
      </c>
      <c r="E745" s="44">
        <v>0</v>
      </c>
      <c r="F745" s="44">
        <v>0</v>
      </c>
      <c r="G745" s="38">
        <f t="shared" si="58"/>
        <v>0</v>
      </c>
      <c r="H745" s="163">
        <f t="shared" si="59"/>
        <v>0</v>
      </c>
      <c r="I745" s="2">
        <v>0</v>
      </c>
      <c r="J745" s="44">
        <v>0</v>
      </c>
      <c r="K745" s="44">
        <v>0</v>
      </c>
      <c r="L745" s="78">
        <f t="shared" si="60"/>
        <v>0</v>
      </c>
      <c r="M745" s="23">
        <f t="shared" si="61"/>
        <v>0</v>
      </c>
    </row>
    <row r="746" spans="1:13" x14ac:dyDescent="0.35">
      <c r="A746" s="7">
        <v>8</v>
      </c>
      <c r="B746" s="24">
        <v>1960</v>
      </c>
      <c r="C746" s="21" t="s">
        <v>47</v>
      </c>
      <c r="D746" s="1">
        <v>0</v>
      </c>
      <c r="E746" s="44">
        <v>0</v>
      </c>
      <c r="F746" s="44">
        <v>0</v>
      </c>
      <c r="G746" s="38">
        <f t="shared" si="58"/>
        <v>0</v>
      </c>
      <c r="H746" s="163">
        <f t="shared" si="59"/>
        <v>0</v>
      </c>
      <c r="I746" s="2">
        <v>0</v>
      </c>
      <c r="J746" s="44">
        <v>0</v>
      </c>
      <c r="K746" s="44">
        <v>0</v>
      </c>
      <c r="L746" s="78">
        <f t="shared" si="60"/>
        <v>0</v>
      </c>
      <c r="M746" s="23">
        <f t="shared" si="61"/>
        <v>0</v>
      </c>
    </row>
    <row r="747" spans="1:13" ht="25" x14ac:dyDescent="0.35">
      <c r="A747" s="25">
        <v>47</v>
      </c>
      <c r="B747" s="24">
        <v>1970</v>
      </c>
      <c r="C747" s="21" t="s">
        <v>48</v>
      </c>
      <c r="D747" s="1">
        <v>0</v>
      </c>
      <c r="E747" s="44">
        <v>0</v>
      </c>
      <c r="F747" s="44">
        <v>0</v>
      </c>
      <c r="G747" s="38">
        <f t="shared" si="58"/>
        <v>0</v>
      </c>
      <c r="H747" s="163">
        <f t="shared" si="59"/>
        <v>0</v>
      </c>
      <c r="I747" s="2">
        <v>0</v>
      </c>
      <c r="J747" s="44">
        <v>0</v>
      </c>
      <c r="K747" s="44">
        <v>0</v>
      </c>
      <c r="L747" s="78">
        <f t="shared" si="60"/>
        <v>0</v>
      </c>
      <c r="M747" s="23">
        <f t="shared" si="61"/>
        <v>0</v>
      </c>
    </row>
    <row r="748" spans="1:13" ht="25" x14ac:dyDescent="0.35">
      <c r="A748" s="7">
        <v>47</v>
      </c>
      <c r="B748" s="24">
        <v>1975</v>
      </c>
      <c r="C748" s="21" t="s">
        <v>49</v>
      </c>
      <c r="D748" s="1">
        <v>0</v>
      </c>
      <c r="E748" s="44">
        <v>0</v>
      </c>
      <c r="F748" s="44">
        <v>0</v>
      </c>
      <c r="G748" s="38">
        <f t="shared" si="58"/>
        <v>0</v>
      </c>
      <c r="H748" s="163">
        <f t="shared" si="59"/>
        <v>0</v>
      </c>
      <c r="I748" s="2">
        <v>0</v>
      </c>
      <c r="J748" s="44">
        <v>0</v>
      </c>
      <c r="K748" s="44">
        <v>0</v>
      </c>
      <c r="L748" s="78">
        <f t="shared" si="60"/>
        <v>0</v>
      </c>
      <c r="M748" s="23">
        <f t="shared" si="61"/>
        <v>0</v>
      </c>
    </row>
    <row r="749" spans="1:13" x14ac:dyDescent="0.35">
      <c r="A749" s="7">
        <v>47</v>
      </c>
      <c r="B749" s="24">
        <v>1980</v>
      </c>
      <c r="C749" s="21" t="s">
        <v>50</v>
      </c>
      <c r="D749" s="1">
        <v>86035.59</v>
      </c>
      <c r="E749" s="44">
        <v>0</v>
      </c>
      <c r="F749" s="44">
        <v>0</v>
      </c>
      <c r="G749" s="38">
        <f t="shared" si="58"/>
        <v>86035.59</v>
      </c>
      <c r="H749" s="163">
        <f t="shared" si="59"/>
        <v>-0.31000000000494765</v>
      </c>
      <c r="I749" s="2">
        <v>-38236.58</v>
      </c>
      <c r="J749" s="44">
        <v>-6371.6899999999951</v>
      </c>
      <c r="K749" s="44">
        <v>0</v>
      </c>
      <c r="L749" s="78">
        <f t="shared" si="60"/>
        <v>-44608.27</v>
      </c>
      <c r="M749" s="23">
        <f t="shared" si="61"/>
        <v>41427.32</v>
      </c>
    </row>
    <row r="750" spans="1:13" x14ac:dyDescent="0.35">
      <c r="A750" s="7">
        <v>47</v>
      </c>
      <c r="B750" s="24">
        <v>1985</v>
      </c>
      <c r="C750" s="21" t="s">
        <v>51</v>
      </c>
      <c r="D750" s="1">
        <v>0.15000000000145519</v>
      </c>
      <c r="E750" s="44">
        <v>0</v>
      </c>
      <c r="F750" s="44">
        <v>0</v>
      </c>
      <c r="G750" s="38">
        <f t="shared" si="58"/>
        <v>0.15000000000145519</v>
      </c>
      <c r="H750" s="163">
        <f t="shared" si="59"/>
        <v>0</v>
      </c>
      <c r="I750" s="2">
        <v>0</v>
      </c>
      <c r="J750" s="44">
        <v>0</v>
      </c>
      <c r="K750" s="44">
        <v>0</v>
      </c>
      <c r="L750" s="78">
        <f t="shared" si="60"/>
        <v>0</v>
      </c>
      <c r="M750" s="23">
        <f t="shared" si="61"/>
        <v>0.15000000000145519</v>
      </c>
    </row>
    <row r="751" spans="1:13" x14ac:dyDescent="0.35">
      <c r="A751" s="25">
        <v>47</v>
      </c>
      <c r="B751" s="24">
        <v>1990</v>
      </c>
      <c r="C751" s="35" t="s">
        <v>52</v>
      </c>
      <c r="D751" s="1">
        <v>0</v>
      </c>
      <c r="E751" s="44">
        <v>0</v>
      </c>
      <c r="F751" s="44">
        <v>0</v>
      </c>
      <c r="G751" s="38">
        <f t="shared" si="58"/>
        <v>0</v>
      </c>
      <c r="H751" s="163">
        <f t="shared" si="59"/>
        <v>0</v>
      </c>
      <c r="I751" s="2">
        <v>0</v>
      </c>
      <c r="J751" s="44">
        <v>0</v>
      </c>
      <c r="K751" s="44">
        <v>0</v>
      </c>
      <c r="L751" s="78">
        <f t="shared" si="60"/>
        <v>0</v>
      </c>
      <c r="M751" s="23">
        <f t="shared" si="61"/>
        <v>0</v>
      </c>
    </row>
    <row r="752" spans="1:13" x14ac:dyDescent="0.35">
      <c r="A752" s="7">
        <v>47</v>
      </c>
      <c r="B752" s="24">
        <v>1995</v>
      </c>
      <c r="C752" s="21" t="s">
        <v>53</v>
      </c>
      <c r="D752" s="1">
        <v>-36610130.109999999</v>
      </c>
      <c r="E752" s="44">
        <v>-2136250</v>
      </c>
      <c r="F752" s="44">
        <v>0</v>
      </c>
      <c r="G752" s="38">
        <f t="shared" si="58"/>
        <v>-38746380.109999999</v>
      </c>
      <c r="H752" s="163">
        <f t="shared" si="59"/>
        <v>-54601.120444444939</v>
      </c>
      <c r="I752" s="2">
        <v>4449498.200000003</v>
      </c>
      <c r="J752" s="44">
        <v>907130.12044444494</v>
      </c>
      <c r="K752" s="44">
        <v>0</v>
      </c>
      <c r="L752" s="78">
        <f t="shared" si="60"/>
        <v>5356628.3204444479</v>
      </c>
      <c r="M752" s="23">
        <f t="shared" si="61"/>
        <v>-33389751.78955555</v>
      </c>
    </row>
    <row r="753" spans="1:13" x14ac:dyDescent="0.35">
      <c r="A753" s="7">
        <v>47</v>
      </c>
      <c r="B753" s="24">
        <v>2440</v>
      </c>
      <c r="C753" s="144" t="s">
        <v>126</v>
      </c>
      <c r="D753" s="1">
        <v>0</v>
      </c>
      <c r="E753" s="44">
        <v>0</v>
      </c>
      <c r="F753" s="44">
        <v>0</v>
      </c>
      <c r="G753" s="38">
        <f t="shared" si="58"/>
        <v>0</v>
      </c>
      <c r="H753" s="163">
        <f t="shared" si="59"/>
        <v>0</v>
      </c>
      <c r="I753" s="2">
        <v>0</v>
      </c>
      <c r="J753" s="44">
        <v>0</v>
      </c>
      <c r="K753" s="44">
        <v>0</v>
      </c>
      <c r="L753" s="78">
        <f t="shared" si="60"/>
        <v>0</v>
      </c>
      <c r="M753" s="23">
        <f t="shared" si="61"/>
        <v>0</v>
      </c>
    </row>
    <row r="754" spans="1:13" x14ac:dyDescent="0.35">
      <c r="A754" s="7">
        <v>47</v>
      </c>
      <c r="B754" s="26">
        <v>1609</v>
      </c>
      <c r="C754" s="27" t="s">
        <v>115</v>
      </c>
      <c r="D754" s="1">
        <v>8180000</v>
      </c>
      <c r="E754" s="44">
        <v>0</v>
      </c>
      <c r="F754" s="44">
        <v>0</v>
      </c>
      <c r="G754" s="38">
        <f t="shared" si="58"/>
        <v>8180000</v>
      </c>
      <c r="H754" s="163">
        <f t="shared" si="59"/>
        <v>0.36999999999534339</v>
      </c>
      <c r="I754" s="2">
        <v>-822321.37</v>
      </c>
      <c r="J754" s="44">
        <v>-182676.37</v>
      </c>
      <c r="K754" s="44">
        <v>0</v>
      </c>
      <c r="L754" s="78">
        <f t="shared" si="60"/>
        <v>-1004997.74</v>
      </c>
      <c r="M754" s="23">
        <f t="shared" si="61"/>
        <v>7175002.2599999998</v>
      </c>
    </row>
    <row r="755" spans="1:13" x14ac:dyDescent="0.35">
      <c r="A755" s="26"/>
      <c r="B755" s="26"/>
      <c r="C755" s="29" t="s">
        <v>55</v>
      </c>
      <c r="D755" s="30">
        <v>80436266.500000045</v>
      </c>
      <c r="E755" s="30">
        <v>5823301.25</v>
      </c>
      <c r="F755" s="30">
        <v>0</v>
      </c>
      <c r="G755" s="30">
        <f>SUM(G714:G754)</f>
        <v>86259567.750000045</v>
      </c>
      <c r="H755" s="5"/>
      <c r="I755" s="30">
        <v>-19472925.696139935</v>
      </c>
      <c r="J755" s="82">
        <v>-4327463.3449995331</v>
      </c>
      <c r="K755" s="30">
        <v>0</v>
      </c>
      <c r="L755" s="30">
        <f t="shared" ref="I755:M755" si="65">SUM(L714:L754)</f>
        <v>-23800389.04113948</v>
      </c>
      <c r="M755" s="30">
        <f t="shared" si="65"/>
        <v>62459178.708860524</v>
      </c>
    </row>
    <row r="756" spans="1:13" ht="37.5" x14ac:dyDescent="0.35">
      <c r="A756" s="26"/>
      <c r="B756" s="26"/>
      <c r="C756" s="31" t="s">
        <v>56</v>
      </c>
      <c r="D756" s="3"/>
      <c r="E756" s="28"/>
      <c r="F756" s="28"/>
      <c r="G756" s="38">
        <f t="shared" ref="G756:G757" si="66">D756+E756+F756</f>
        <v>0</v>
      </c>
      <c r="I756" s="1"/>
      <c r="J756" s="28"/>
      <c r="K756" s="28"/>
      <c r="L756" s="38">
        <v>0</v>
      </c>
      <c r="M756" s="23">
        <v>0</v>
      </c>
    </row>
    <row r="757" spans="1:13" ht="26" x14ac:dyDescent="0.35">
      <c r="A757" s="26"/>
      <c r="B757" s="26"/>
      <c r="C757" s="32" t="s">
        <v>57</v>
      </c>
      <c r="D757" s="3"/>
      <c r="E757" s="28"/>
      <c r="F757" s="28"/>
      <c r="G757" s="38">
        <f t="shared" si="66"/>
        <v>0</v>
      </c>
      <c r="I757" s="38"/>
      <c r="J757" s="28"/>
      <c r="K757" s="28"/>
      <c r="L757" s="38">
        <v>0</v>
      </c>
      <c r="M757" s="23">
        <v>0</v>
      </c>
    </row>
    <row r="758" spans="1:13" x14ac:dyDescent="0.35">
      <c r="A758" s="26"/>
      <c r="B758" s="26"/>
      <c r="C758" s="29" t="s">
        <v>58</v>
      </c>
      <c r="D758" s="30">
        <v>80436266.500000045</v>
      </c>
      <c r="E758" s="30">
        <v>5823301.25</v>
      </c>
      <c r="F758" s="30">
        <v>0</v>
      </c>
      <c r="G758" s="30">
        <f>SUM(G755:G757)</f>
        <v>86259567.750000045</v>
      </c>
      <c r="H758" s="30"/>
      <c r="I758" s="30">
        <v>-19472925.696139935</v>
      </c>
      <c r="J758" s="82">
        <v>-4327463.3449995331</v>
      </c>
      <c r="K758" s="30">
        <v>0</v>
      </c>
      <c r="L758" s="30">
        <f>SUM(L755:L757)</f>
        <v>-23800389.04113948</v>
      </c>
      <c r="M758" s="30">
        <f>SUM(M755:M757)</f>
        <v>62459178.708860524</v>
      </c>
    </row>
    <row r="759" spans="1:13" ht="15.5" x14ac:dyDescent="0.35">
      <c r="A759" s="26"/>
      <c r="B759" s="26"/>
      <c r="C759" s="224" t="s">
        <v>59</v>
      </c>
      <c r="D759" s="225"/>
      <c r="E759" s="225"/>
      <c r="F759" s="225"/>
      <c r="G759" s="225"/>
      <c r="H759" s="225"/>
      <c r="I759" s="226"/>
      <c r="J759" s="28"/>
      <c r="K759" s="6"/>
      <c r="L759" s="40"/>
      <c r="M759" s="100"/>
    </row>
    <row r="760" spans="1:13" x14ac:dyDescent="0.35">
      <c r="A760" s="26"/>
      <c r="B760" s="26"/>
      <c r="C760" s="224" t="s">
        <v>60</v>
      </c>
      <c r="D760" s="225"/>
      <c r="E760" s="225"/>
      <c r="F760" s="225"/>
      <c r="G760" s="225"/>
      <c r="H760" s="225"/>
      <c r="I760" s="226"/>
      <c r="J760" s="30">
        <v>-4327463.3449995331</v>
      </c>
      <c r="M760" s="33"/>
    </row>
    <row r="761" spans="1:13" x14ac:dyDescent="0.35">
      <c r="H761" t="s">
        <v>131</v>
      </c>
      <c r="J761" s="106">
        <v>246546.74564999997</v>
      </c>
    </row>
  </sheetData>
  <mergeCells count="69">
    <mergeCell ref="A706:M706"/>
    <mergeCell ref="A707:M707"/>
    <mergeCell ref="D712:G712"/>
    <mergeCell ref="C759:I759"/>
    <mergeCell ref="C760:I760"/>
    <mergeCell ref="A650:M650"/>
    <mergeCell ref="A651:M651"/>
    <mergeCell ref="D656:G656"/>
    <mergeCell ref="C703:I703"/>
    <mergeCell ref="C704:I704"/>
    <mergeCell ref="C648:I648"/>
    <mergeCell ref="A594:M594"/>
    <mergeCell ref="A595:M595"/>
    <mergeCell ref="D600:G600"/>
    <mergeCell ref="C647:I647"/>
    <mergeCell ref="C245:I245"/>
    <mergeCell ref="C246:I246"/>
    <mergeCell ref="A253:M253"/>
    <mergeCell ref="A369:M369"/>
    <mergeCell ref="D374:G374"/>
    <mergeCell ref="D314:G314"/>
    <mergeCell ref="C360:I360"/>
    <mergeCell ref="C361:I361"/>
    <mergeCell ref="A368:M368"/>
    <mergeCell ref="A254:M254"/>
    <mergeCell ref="C305:I305"/>
    <mergeCell ref="C306:I306"/>
    <mergeCell ref="D259:H259"/>
    <mergeCell ref="A308:M308"/>
    <mergeCell ref="A309:M309"/>
    <mergeCell ref="D24:G24"/>
    <mergeCell ref="C70:I70"/>
    <mergeCell ref="C71:I71"/>
    <mergeCell ref="A78:M78"/>
    <mergeCell ref="A79:M79"/>
    <mergeCell ref="A18:M18"/>
    <mergeCell ref="A19:M19"/>
    <mergeCell ref="B3:M4"/>
    <mergeCell ref="B6:M7"/>
    <mergeCell ref="B9:M9"/>
    <mergeCell ref="B15:M16"/>
    <mergeCell ref="D84:G84"/>
    <mergeCell ref="C130:I130"/>
    <mergeCell ref="C131:I131"/>
    <mergeCell ref="A138:M138"/>
    <mergeCell ref="A139:M139"/>
    <mergeCell ref="A193:M193"/>
    <mergeCell ref="A194:M194"/>
    <mergeCell ref="D199:G199"/>
    <mergeCell ref="D144:G144"/>
    <mergeCell ref="C190:I190"/>
    <mergeCell ref="C191:I191"/>
    <mergeCell ref="A424:M424"/>
    <mergeCell ref="A425:M425"/>
    <mergeCell ref="D430:G430"/>
    <mergeCell ref="C476:I476"/>
    <mergeCell ref="C420:I420"/>
    <mergeCell ref="C421:I421"/>
    <mergeCell ref="C477:I477"/>
    <mergeCell ref="A484:M484"/>
    <mergeCell ref="A485:M485"/>
    <mergeCell ref="D490:G490"/>
    <mergeCell ref="C536:I536"/>
    <mergeCell ref="C592:I592"/>
    <mergeCell ref="C537:I537"/>
    <mergeCell ref="A539:M539"/>
    <mergeCell ref="A540:M540"/>
    <mergeCell ref="D545:G545"/>
    <mergeCell ref="C591:I591"/>
  </mergeCells>
  <pageMargins left="0.31496062992125984" right="0" top="0.15748031496062992" bottom="0.55118110236220474" header="0" footer="0"/>
  <pageSetup orientation="landscape" r:id="rId1"/>
  <headerFooter>
    <oddFooter>&amp;R&amp;Z&amp;F
&amp;A</oddFooter>
  </headerFooter>
  <rowBreaks count="8" manualBreakCount="8">
    <brk id="17" max="16383" man="1"/>
    <brk id="77" max="16383" man="1"/>
    <brk id="137" max="16383" man="1"/>
    <brk id="192" max="16383" man="1"/>
    <brk id="252" max="16383" man="1"/>
    <brk id="307" max="16383" man="1"/>
    <brk id="367" max="16383" man="1"/>
    <brk id="593"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BEA9B-A329-4A4C-B55E-28CAE92386C0}">
  <sheetPr codeName="Sheet7">
    <tabColor rgb="FF0070C0"/>
    <pageSetUpPr fitToPage="1"/>
  </sheetPr>
  <dimension ref="A1:T924"/>
  <sheetViews>
    <sheetView workbookViewId="0">
      <selection activeCell="A2" sqref="A2:M2"/>
    </sheetView>
  </sheetViews>
  <sheetFormatPr defaultRowHeight="14.5" x14ac:dyDescent="0.35"/>
  <cols>
    <col min="3" max="3" width="31.36328125" customWidth="1"/>
    <col min="4" max="4" width="14.453125" customWidth="1"/>
    <col min="5" max="5" width="14.36328125" customWidth="1"/>
    <col min="6" max="6" width="12.1796875" bestFit="1" customWidth="1"/>
    <col min="7" max="7" width="14.453125" customWidth="1"/>
    <col min="8" max="8" width="2.08984375" customWidth="1"/>
    <col min="9" max="9" width="15.1796875" customWidth="1"/>
    <col min="10" max="10" width="14" customWidth="1"/>
    <col min="11" max="11" width="12.90625" bestFit="1" customWidth="1"/>
    <col min="12" max="12" width="14.453125" customWidth="1"/>
    <col min="13" max="13" width="15.6328125" customWidth="1"/>
    <col min="14" max="15" width="12.36328125" bestFit="1" customWidth="1"/>
    <col min="16" max="16" width="10.54296875" bestFit="1" customWidth="1"/>
  </cols>
  <sheetData>
    <row r="1" spans="1:13" ht="18" x14ac:dyDescent="0.35">
      <c r="A1" s="227" t="s">
        <v>0</v>
      </c>
      <c r="B1" s="227"/>
      <c r="C1" s="227"/>
      <c r="D1" s="227"/>
      <c r="E1" s="227"/>
      <c r="F1" s="227"/>
      <c r="G1" s="227"/>
      <c r="H1" s="227"/>
      <c r="I1" s="227"/>
      <c r="J1" s="227"/>
      <c r="K1" s="227"/>
      <c r="L1" s="227"/>
      <c r="M1" s="227"/>
    </row>
    <row r="2" spans="1:13" ht="21" x14ac:dyDescent="0.35">
      <c r="A2" s="227" t="s">
        <v>1</v>
      </c>
      <c r="B2" s="227"/>
      <c r="C2" s="227"/>
      <c r="D2" s="227"/>
      <c r="E2" s="227"/>
      <c r="F2" s="227"/>
      <c r="G2" s="227"/>
      <c r="H2" s="227"/>
      <c r="I2" s="227"/>
      <c r="J2" s="227"/>
      <c r="K2" s="227"/>
      <c r="L2" s="227"/>
      <c r="M2" s="227"/>
    </row>
    <row r="3" spans="1:13" x14ac:dyDescent="0.35">
      <c r="H3" s="6"/>
    </row>
    <row r="4" spans="1:13" x14ac:dyDescent="0.35">
      <c r="E4" s="8" t="s">
        <v>2</v>
      </c>
      <c r="F4" s="36" t="s">
        <v>3</v>
      </c>
      <c r="H4" s="6"/>
    </row>
    <row r="5" spans="1:13" x14ac:dyDescent="0.35">
      <c r="C5" s="6"/>
      <c r="E5" s="8" t="s">
        <v>4</v>
      </c>
      <c r="F5" s="9">
        <v>2012</v>
      </c>
      <c r="G5" s="10" t="s">
        <v>3</v>
      </c>
    </row>
    <row r="7" spans="1:13" x14ac:dyDescent="0.35">
      <c r="D7" s="228" t="s">
        <v>5</v>
      </c>
      <c r="E7" s="229"/>
      <c r="F7" s="229"/>
      <c r="G7" s="230"/>
      <c r="I7" s="11"/>
      <c r="J7" s="12" t="s">
        <v>6</v>
      </c>
      <c r="K7" s="12"/>
      <c r="L7" s="13"/>
      <c r="M7" s="6"/>
    </row>
    <row r="8" spans="1:13" ht="41.5" x14ac:dyDescent="0.35">
      <c r="A8" s="14" t="s">
        <v>7</v>
      </c>
      <c r="B8" s="14" t="s">
        <v>8</v>
      </c>
      <c r="C8" s="15" t="s">
        <v>9</v>
      </c>
      <c r="D8" s="14" t="s">
        <v>10</v>
      </c>
      <c r="E8" s="16" t="s">
        <v>11</v>
      </c>
      <c r="F8" s="16" t="s">
        <v>12</v>
      </c>
      <c r="G8" s="14" t="s">
        <v>13</v>
      </c>
      <c r="H8" s="17"/>
      <c r="I8" s="18" t="s">
        <v>10</v>
      </c>
      <c r="J8" s="19" t="s">
        <v>14</v>
      </c>
      <c r="K8" s="19" t="s">
        <v>12</v>
      </c>
      <c r="L8" s="20" t="s">
        <v>13</v>
      </c>
      <c r="M8" s="14" t="s">
        <v>15</v>
      </c>
    </row>
    <row r="9" spans="1:13" ht="25" x14ac:dyDescent="0.35">
      <c r="A9" s="7">
        <v>12</v>
      </c>
      <c r="B9" s="24">
        <v>1611</v>
      </c>
      <c r="C9" s="21" t="s">
        <v>16</v>
      </c>
      <c r="D9" s="124">
        <v>1136391.1499999997</v>
      </c>
      <c r="E9" s="44">
        <v>136843.37</v>
      </c>
      <c r="F9" s="44">
        <v>-388689.6</v>
      </c>
      <c r="G9" s="38">
        <f>D9+E9+F9</f>
        <v>884544.91999999958</v>
      </c>
      <c r="H9" s="22"/>
      <c r="I9" s="39">
        <v>-544506.58000000007</v>
      </c>
      <c r="J9" s="44">
        <v>-163224.56399999998</v>
      </c>
      <c r="K9" s="44">
        <v>388689.6</v>
      </c>
      <c r="L9" s="38">
        <f>I9+J9+K9</f>
        <v>-319041.54400000011</v>
      </c>
      <c r="M9" s="23">
        <f>G9+L9</f>
        <v>565503.37599999947</v>
      </c>
    </row>
    <row r="10" spans="1:13" ht="25" x14ac:dyDescent="0.35">
      <c r="A10" s="7" t="s">
        <v>17</v>
      </c>
      <c r="B10" s="24">
        <v>1612</v>
      </c>
      <c r="C10" s="21" t="s">
        <v>18</v>
      </c>
      <c r="D10" s="124">
        <v>510698.12</v>
      </c>
      <c r="E10" s="44">
        <v>0</v>
      </c>
      <c r="F10" s="44">
        <v>0</v>
      </c>
      <c r="G10" s="38">
        <f t="shared" ref="G10:G48" si="0">D10+E10+F10</f>
        <v>510698.12</v>
      </c>
      <c r="H10" s="22"/>
      <c r="I10" s="39">
        <v>-84096.76999999999</v>
      </c>
      <c r="J10" s="44">
        <v>-17023.270666666671</v>
      </c>
      <c r="K10" s="44">
        <v>0</v>
      </c>
      <c r="L10" s="38">
        <f t="shared" ref="L10:L48" si="1">I10+J10+K10</f>
        <v>-101120.04066666667</v>
      </c>
      <c r="M10" s="23">
        <f t="shared" ref="M10:M48" si="2">G10+L10</f>
        <v>409578.0793333333</v>
      </c>
    </row>
    <row r="11" spans="1:13" x14ac:dyDescent="0.35">
      <c r="A11" s="7" t="s">
        <v>19</v>
      </c>
      <c r="B11" s="24">
        <v>1805</v>
      </c>
      <c r="C11" s="21" t="s">
        <v>20</v>
      </c>
      <c r="D11" s="124">
        <v>3139179.6700000004</v>
      </c>
      <c r="E11" s="44">
        <v>1836820.9999999995</v>
      </c>
      <c r="F11" s="44">
        <v>-1366610</v>
      </c>
      <c r="G11" s="38">
        <f t="shared" si="0"/>
        <v>3609390.67</v>
      </c>
      <c r="H11" s="22"/>
      <c r="I11" s="39">
        <v>0</v>
      </c>
      <c r="J11" s="44">
        <v>0</v>
      </c>
      <c r="K11" s="44">
        <v>0</v>
      </c>
      <c r="L11" s="38">
        <f t="shared" si="1"/>
        <v>0</v>
      </c>
      <c r="M11" s="23">
        <f t="shared" si="2"/>
        <v>3609390.67</v>
      </c>
    </row>
    <row r="12" spans="1:13" x14ac:dyDescent="0.35">
      <c r="A12" s="7">
        <v>47</v>
      </c>
      <c r="B12" s="24">
        <v>1808</v>
      </c>
      <c r="C12" s="21" t="s">
        <v>21</v>
      </c>
      <c r="D12" s="124">
        <v>0</v>
      </c>
      <c r="E12" s="44">
        <v>0</v>
      </c>
      <c r="F12" s="44">
        <v>0</v>
      </c>
      <c r="G12" s="38">
        <f t="shared" si="0"/>
        <v>0</v>
      </c>
      <c r="H12" s="22"/>
      <c r="I12" s="39">
        <v>0</v>
      </c>
      <c r="J12" s="44">
        <v>0</v>
      </c>
      <c r="K12" s="44">
        <v>0</v>
      </c>
      <c r="L12" s="38">
        <f t="shared" si="1"/>
        <v>0</v>
      </c>
      <c r="M12" s="23">
        <f t="shared" si="2"/>
        <v>0</v>
      </c>
    </row>
    <row r="13" spans="1:13" x14ac:dyDescent="0.35">
      <c r="A13" s="7">
        <v>13</v>
      </c>
      <c r="B13" s="24">
        <v>1810</v>
      </c>
      <c r="C13" s="21" t="s">
        <v>22</v>
      </c>
      <c r="D13" s="124">
        <v>0</v>
      </c>
      <c r="E13" s="44">
        <v>0</v>
      </c>
      <c r="F13" s="44">
        <v>0</v>
      </c>
      <c r="G13" s="38">
        <f t="shared" si="0"/>
        <v>0</v>
      </c>
      <c r="H13" s="22"/>
      <c r="I13" s="39">
        <v>0</v>
      </c>
      <c r="J13" s="44">
        <v>0</v>
      </c>
      <c r="K13" s="44">
        <v>0</v>
      </c>
      <c r="L13" s="38">
        <f t="shared" si="1"/>
        <v>0</v>
      </c>
      <c r="M13" s="23">
        <f t="shared" si="2"/>
        <v>0</v>
      </c>
    </row>
    <row r="14" spans="1:13" ht="25" x14ac:dyDescent="0.35">
      <c r="A14" s="7">
        <v>47</v>
      </c>
      <c r="B14" s="24">
        <v>1815</v>
      </c>
      <c r="C14" s="21" t="s">
        <v>23</v>
      </c>
      <c r="D14" s="124">
        <v>0</v>
      </c>
      <c r="E14" s="44">
        <v>0</v>
      </c>
      <c r="F14" s="44">
        <v>0</v>
      </c>
      <c r="G14" s="38">
        <f t="shared" si="0"/>
        <v>0</v>
      </c>
      <c r="H14" s="22"/>
      <c r="I14" s="39">
        <v>0</v>
      </c>
      <c r="J14" s="44">
        <v>0</v>
      </c>
      <c r="K14" s="44">
        <v>0</v>
      </c>
      <c r="L14" s="38">
        <f t="shared" si="1"/>
        <v>0</v>
      </c>
      <c r="M14" s="23">
        <f t="shared" si="2"/>
        <v>0</v>
      </c>
    </row>
    <row r="15" spans="1:13" x14ac:dyDescent="0.35">
      <c r="A15" s="7">
        <v>47</v>
      </c>
      <c r="B15" s="24">
        <v>1820</v>
      </c>
      <c r="C15" s="21" t="s">
        <v>24</v>
      </c>
      <c r="D15" s="124">
        <v>8558910.1899999995</v>
      </c>
      <c r="E15" s="44">
        <v>18734.715714285714</v>
      </c>
      <c r="F15" s="44">
        <v>0</v>
      </c>
      <c r="G15" s="38">
        <f t="shared" si="0"/>
        <v>8577644.9057142846</v>
      </c>
      <c r="H15" s="22"/>
      <c r="I15" s="39">
        <v>-4529643.6900000004</v>
      </c>
      <c r="J15" s="44">
        <v>-295386.73374874837</v>
      </c>
      <c r="K15" s="44">
        <v>0</v>
      </c>
      <c r="L15" s="38">
        <f t="shared" si="1"/>
        <v>-4825030.4237487484</v>
      </c>
      <c r="M15" s="23">
        <f t="shared" si="2"/>
        <v>3752614.4819655363</v>
      </c>
    </row>
    <row r="16" spans="1:13" x14ac:dyDescent="0.35">
      <c r="A16" s="7">
        <v>47</v>
      </c>
      <c r="B16" s="24">
        <v>1825</v>
      </c>
      <c r="C16" s="21" t="s">
        <v>25</v>
      </c>
      <c r="D16" s="124">
        <v>0</v>
      </c>
      <c r="E16" s="44">
        <v>0</v>
      </c>
      <c r="F16" s="44">
        <v>0</v>
      </c>
      <c r="G16" s="38">
        <f t="shared" si="0"/>
        <v>0</v>
      </c>
      <c r="H16" s="22"/>
      <c r="I16" s="39">
        <v>0</v>
      </c>
      <c r="J16" s="44">
        <v>0</v>
      </c>
      <c r="K16" s="44">
        <v>0</v>
      </c>
      <c r="L16" s="38">
        <f t="shared" si="1"/>
        <v>0</v>
      </c>
      <c r="M16" s="23">
        <f t="shared" si="2"/>
        <v>0</v>
      </c>
    </row>
    <row r="17" spans="1:13" x14ac:dyDescent="0.35">
      <c r="A17" s="7">
        <v>47</v>
      </c>
      <c r="B17" s="24">
        <v>1830</v>
      </c>
      <c r="C17" s="21" t="s">
        <v>26</v>
      </c>
      <c r="D17" s="124">
        <v>14368216.049999999</v>
      </c>
      <c r="E17" s="44">
        <v>3273143.9000000004</v>
      </c>
      <c r="F17" s="44">
        <v>0</v>
      </c>
      <c r="G17" s="38">
        <f t="shared" si="0"/>
        <v>17641359.949999999</v>
      </c>
      <c r="H17" s="22"/>
      <c r="I17" s="39">
        <v>-6751285.1899999995</v>
      </c>
      <c r="J17" s="44">
        <v>-648699.10554044286</v>
      </c>
      <c r="K17" s="44">
        <v>0</v>
      </c>
      <c r="L17" s="38">
        <f t="shared" si="1"/>
        <v>-7399984.2955404427</v>
      </c>
      <c r="M17" s="23">
        <f>G17+L17</f>
        <v>10241375.654459557</v>
      </c>
    </row>
    <row r="18" spans="1:13" x14ac:dyDescent="0.35">
      <c r="A18" s="7">
        <v>47</v>
      </c>
      <c r="B18" s="24">
        <v>1835</v>
      </c>
      <c r="C18" s="21" t="s">
        <v>27</v>
      </c>
      <c r="D18" s="124">
        <v>16377556.849999998</v>
      </c>
      <c r="E18" s="44">
        <v>1770398.34</v>
      </c>
      <c r="F18" s="44">
        <v>0</v>
      </c>
      <c r="G18" s="38">
        <f t="shared" si="0"/>
        <v>18147955.189999998</v>
      </c>
      <c r="H18" s="22"/>
      <c r="I18" s="39">
        <v>-8036058.7499999991</v>
      </c>
      <c r="J18" s="44">
        <v>-648200.84299166768</v>
      </c>
      <c r="K18" s="44">
        <v>0</v>
      </c>
      <c r="L18" s="38">
        <f t="shared" si="1"/>
        <v>-8684259.5929916669</v>
      </c>
      <c r="M18" s="23">
        <f t="shared" si="2"/>
        <v>9463695.5970083307</v>
      </c>
    </row>
    <row r="19" spans="1:13" x14ac:dyDescent="0.35">
      <c r="A19" s="7">
        <v>47</v>
      </c>
      <c r="B19" s="24">
        <v>1840</v>
      </c>
      <c r="C19" s="21" t="s">
        <v>28</v>
      </c>
      <c r="D19" s="124">
        <v>8594838.660000002</v>
      </c>
      <c r="E19" s="44">
        <v>285515.26999999996</v>
      </c>
      <c r="F19" s="44">
        <v>0</v>
      </c>
      <c r="G19" s="38">
        <f t="shared" si="0"/>
        <v>8880353.9300000016</v>
      </c>
      <c r="H19" s="22"/>
      <c r="I19" s="39">
        <v>-3998650.0700000003</v>
      </c>
      <c r="J19" s="44">
        <v>-355214.15723179589</v>
      </c>
      <c r="K19" s="44">
        <v>0</v>
      </c>
      <c r="L19" s="38">
        <f t="shared" si="1"/>
        <v>-4353864.2272317959</v>
      </c>
      <c r="M19" s="23">
        <f t="shared" si="2"/>
        <v>4526489.7027682057</v>
      </c>
    </row>
    <row r="20" spans="1:13" x14ac:dyDescent="0.35">
      <c r="A20" s="7">
        <v>47</v>
      </c>
      <c r="B20" s="24">
        <v>1845</v>
      </c>
      <c r="C20" s="21" t="s">
        <v>29</v>
      </c>
      <c r="D20" s="124">
        <v>24704689.570000004</v>
      </c>
      <c r="E20" s="44">
        <v>1003795.6899999998</v>
      </c>
      <c r="F20" s="44">
        <v>0</v>
      </c>
      <c r="G20" s="38">
        <f t="shared" si="0"/>
        <v>25708485.260000005</v>
      </c>
      <c r="H20" s="22"/>
      <c r="I20" s="39">
        <v>-12876027.500000002</v>
      </c>
      <c r="J20" s="44">
        <v>-1035414.8482951806</v>
      </c>
      <c r="K20" s="44">
        <v>0</v>
      </c>
      <c r="L20" s="38">
        <f t="shared" si="1"/>
        <v>-13911442.348295182</v>
      </c>
      <c r="M20" s="23">
        <f t="shared" si="2"/>
        <v>11797042.911704823</v>
      </c>
    </row>
    <row r="21" spans="1:13" x14ac:dyDescent="0.35">
      <c r="A21" s="7">
        <v>47</v>
      </c>
      <c r="B21" s="24">
        <v>1850</v>
      </c>
      <c r="C21" s="21" t="s">
        <v>30</v>
      </c>
      <c r="D21" s="124">
        <v>17161916.050000001</v>
      </c>
      <c r="E21" s="44">
        <v>1024432.82</v>
      </c>
      <c r="F21" s="44">
        <v>0</v>
      </c>
      <c r="G21" s="38">
        <f t="shared" si="0"/>
        <v>18186348.870000001</v>
      </c>
      <c r="H21" s="22"/>
      <c r="I21" s="39">
        <v>-8028244</v>
      </c>
      <c r="J21" s="44">
        <v>-615366.03064013843</v>
      </c>
      <c r="K21" s="44">
        <v>0</v>
      </c>
      <c r="L21" s="38">
        <f t="shared" si="1"/>
        <v>-8643610.0306401383</v>
      </c>
      <c r="M21" s="23">
        <f t="shared" si="2"/>
        <v>9542738.8393598627</v>
      </c>
    </row>
    <row r="22" spans="1:13" x14ac:dyDescent="0.35">
      <c r="A22" s="7">
        <v>47</v>
      </c>
      <c r="B22" s="24">
        <v>1855</v>
      </c>
      <c r="C22" s="21" t="s">
        <v>31</v>
      </c>
      <c r="D22" s="124">
        <v>8757744.379999999</v>
      </c>
      <c r="E22" s="44">
        <v>869099.75540000002</v>
      </c>
      <c r="F22" s="44">
        <v>0</v>
      </c>
      <c r="G22" s="38">
        <f t="shared" si="0"/>
        <v>9626844.1353999991</v>
      </c>
      <c r="H22" s="22"/>
      <c r="I22" s="39">
        <v>-1827774.1400000001</v>
      </c>
      <c r="J22" s="44">
        <v>-398153.49000640103</v>
      </c>
      <c r="K22" s="44">
        <v>0</v>
      </c>
      <c r="L22" s="38">
        <f t="shared" si="1"/>
        <v>-2225927.6300064013</v>
      </c>
      <c r="M22" s="23">
        <f t="shared" si="2"/>
        <v>7400916.5053935982</v>
      </c>
    </row>
    <row r="23" spans="1:13" x14ac:dyDescent="0.35">
      <c r="A23" s="7">
        <v>47</v>
      </c>
      <c r="B23" s="24">
        <v>1860</v>
      </c>
      <c r="C23" s="21" t="s">
        <v>32</v>
      </c>
      <c r="D23" s="124">
        <v>3780334.5700000008</v>
      </c>
      <c r="E23" s="44">
        <v>12557.150000000001</v>
      </c>
      <c r="F23" s="44">
        <v>-11594.18</v>
      </c>
      <c r="G23" s="38">
        <f t="shared" si="0"/>
        <v>3781297.5400000005</v>
      </c>
      <c r="H23" s="22"/>
      <c r="I23" s="39">
        <v>-1711758.0799999996</v>
      </c>
      <c r="J23" s="44">
        <v>-145636.78836182278</v>
      </c>
      <c r="K23" s="44">
        <v>6857.18</v>
      </c>
      <c r="L23" s="38">
        <f t="shared" si="1"/>
        <v>-1850537.6883618224</v>
      </c>
      <c r="M23" s="23">
        <f t="shared" si="2"/>
        <v>1930759.8516381781</v>
      </c>
    </row>
    <row r="24" spans="1:13" x14ac:dyDescent="0.35">
      <c r="A24" s="7">
        <v>47</v>
      </c>
      <c r="B24" s="24">
        <v>1860</v>
      </c>
      <c r="C24" s="21" t="s">
        <v>33</v>
      </c>
      <c r="D24" s="124">
        <v>6933229.3600000003</v>
      </c>
      <c r="E24" s="44">
        <v>284679.58999999997</v>
      </c>
      <c r="F24" s="44">
        <v>-66600</v>
      </c>
      <c r="G24" s="38">
        <f t="shared" si="0"/>
        <v>7151308.9500000002</v>
      </c>
      <c r="H24" s="22"/>
      <c r="I24" s="39">
        <v>-1522215.52</v>
      </c>
      <c r="J24" s="44">
        <v>-467264.61651111103</v>
      </c>
      <c r="K24" s="44">
        <v>19526.241999999998</v>
      </c>
      <c r="L24" s="38">
        <f t="shared" si="1"/>
        <v>-1969953.8945111111</v>
      </c>
      <c r="M24" s="23">
        <f t="shared" si="2"/>
        <v>5181355.0554888891</v>
      </c>
    </row>
    <row r="25" spans="1:13" x14ac:dyDescent="0.35">
      <c r="A25" s="7" t="s">
        <v>19</v>
      </c>
      <c r="B25" s="24">
        <v>1905</v>
      </c>
      <c r="C25" s="21" t="s">
        <v>20</v>
      </c>
      <c r="D25" s="124">
        <v>0</v>
      </c>
      <c r="E25" s="44">
        <v>0</v>
      </c>
      <c r="F25" s="44">
        <v>0</v>
      </c>
      <c r="G25" s="38">
        <f t="shared" si="0"/>
        <v>0</v>
      </c>
      <c r="H25" s="22"/>
      <c r="I25" s="39">
        <v>0</v>
      </c>
      <c r="J25" s="44">
        <v>0</v>
      </c>
      <c r="K25" s="44">
        <v>0</v>
      </c>
      <c r="L25" s="38">
        <f t="shared" si="1"/>
        <v>0</v>
      </c>
      <c r="M25" s="23">
        <f t="shared" si="2"/>
        <v>0</v>
      </c>
    </row>
    <row r="26" spans="1:13" x14ac:dyDescent="0.35">
      <c r="A26" s="7">
        <v>47</v>
      </c>
      <c r="B26" s="24">
        <v>1908</v>
      </c>
      <c r="C26" s="21" t="s">
        <v>34</v>
      </c>
      <c r="D26" s="124">
        <v>277609.57000000007</v>
      </c>
      <c r="E26" s="44">
        <v>4095</v>
      </c>
      <c r="F26" s="44">
        <v>0</v>
      </c>
      <c r="G26" s="38">
        <f t="shared" si="0"/>
        <v>281704.57000000007</v>
      </c>
      <c r="H26" s="22"/>
      <c r="I26" s="39">
        <v>-70790</v>
      </c>
      <c r="J26" s="44">
        <v>-8470.9110606060603</v>
      </c>
      <c r="K26" s="44">
        <v>0</v>
      </c>
      <c r="L26" s="38">
        <f t="shared" si="1"/>
        <v>-79260.911060606057</v>
      </c>
      <c r="M26" s="23">
        <f t="shared" si="2"/>
        <v>202443.65893939399</v>
      </c>
    </row>
    <row r="27" spans="1:13" x14ac:dyDescent="0.35">
      <c r="A27" s="7">
        <v>13</v>
      </c>
      <c r="B27" s="24">
        <v>1910</v>
      </c>
      <c r="C27" s="21" t="s">
        <v>22</v>
      </c>
      <c r="D27" s="124">
        <v>948396.19000000018</v>
      </c>
      <c r="E27" s="44">
        <v>92733.689999999988</v>
      </c>
      <c r="F27" s="44">
        <v>-29109</v>
      </c>
      <c r="G27" s="38">
        <f t="shared" si="0"/>
        <v>1012020.8800000001</v>
      </c>
      <c r="H27" s="22"/>
      <c r="I27" s="39">
        <v>-377464.97000000003</v>
      </c>
      <c r="J27" s="44">
        <v>-198952.62300000002</v>
      </c>
      <c r="K27" s="44">
        <v>29109</v>
      </c>
      <c r="L27" s="38">
        <f t="shared" si="1"/>
        <v>-547308.59300000011</v>
      </c>
      <c r="M27" s="23">
        <f t="shared" si="2"/>
        <v>464712.28700000001</v>
      </c>
    </row>
    <row r="28" spans="1:13" ht="25" x14ac:dyDescent="0.35">
      <c r="A28" s="7">
        <v>8</v>
      </c>
      <c r="B28" s="24">
        <v>1915</v>
      </c>
      <c r="C28" s="21" t="s">
        <v>35</v>
      </c>
      <c r="D28" s="124">
        <v>351419.67000000004</v>
      </c>
      <c r="E28" s="44">
        <v>1617</v>
      </c>
      <c r="F28" s="44">
        <v>-19923.41</v>
      </c>
      <c r="G28" s="38">
        <f t="shared" si="0"/>
        <v>333113.26000000007</v>
      </c>
      <c r="H28" s="22"/>
      <c r="I28" s="39">
        <v>-156526.85999999999</v>
      </c>
      <c r="J28" s="44">
        <v>-39127.428444444427</v>
      </c>
      <c r="K28" s="44">
        <v>19923.41</v>
      </c>
      <c r="L28" s="38">
        <f t="shared" si="1"/>
        <v>-175730.87844444442</v>
      </c>
      <c r="M28" s="23">
        <f t="shared" si="2"/>
        <v>157382.38155555565</v>
      </c>
    </row>
    <row r="29" spans="1:13" ht="25" x14ac:dyDescent="0.35">
      <c r="A29" s="7">
        <v>8</v>
      </c>
      <c r="B29" s="24">
        <v>1915</v>
      </c>
      <c r="C29" s="21" t="s">
        <v>36</v>
      </c>
      <c r="D29" s="124">
        <v>0</v>
      </c>
      <c r="E29" s="44">
        <v>0</v>
      </c>
      <c r="F29" s="44"/>
      <c r="G29" s="38">
        <f t="shared" si="0"/>
        <v>0</v>
      </c>
      <c r="H29" s="22"/>
      <c r="I29" s="39">
        <v>0</v>
      </c>
      <c r="J29" s="44">
        <v>0</v>
      </c>
      <c r="K29" s="44">
        <v>0</v>
      </c>
      <c r="L29" s="38">
        <f t="shared" si="1"/>
        <v>0</v>
      </c>
      <c r="M29" s="23">
        <f t="shared" si="2"/>
        <v>0</v>
      </c>
    </row>
    <row r="30" spans="1:13" x14ac:dyDescent="0.35">
      <c r="A30" s="7">
        <v>10</v>
      </c>
      <c r="B30" s="24">
        <v>1920</v>
      </c>
      <c r="C30" s="21" t="s">
        <v>37</v>
      </c>
      <c r="D30" s="124">
        <v>539605.16999999993</v>
      </c>
      <c r="E30" s="44">
        <v>69710.040000000008</v>
      </c>
      <c r="F30" s="44">
        <v>-207285</v>
      </c>
      <c r="G30" s="38">
        <f t="shared" si="0"/>
        <v>402030.20999999996</v>
      </c>
      <c r="H30" s="22"/>
      <c r="I30" s="39">
        <v>-293860.73000000004</v>
      </c>
      <c r="J30" s="44">
        <v>-141872.39000000004</v>
      </c>
      <c r="K30" s="44">
        <v>207285</v>
      </c>
      <c r="L30" s="38">
        <f t="shared" si="1"/>
        <v>-228448.12000000011</v>
      </c>
      <c r="M30" s="23">
        <f t="shared" si="2"/>
        <v>173582.08999999985</v>
      </c>
    </row>
    <row r="31" spans="1:13" ht="25" x14ac:dyDescent="0.35">
      <c r="A31" s="7">
        <v>45</v>
      </c>
      <c r="B31" s="24">
        <v>1920</v>
      </c>
      <c r="C31" s="21" t="s">
        <v>38</v>
      </c>
      <c r="D31" s="124">
        <v>0</v>
      </c>
      <c r="E31" s="44">
        <v>0</v>
      </c>
      <c r="F31" s="44">
        <v>0</v>
      </c>
      <c r="G31" s="38">
        <f t="shared" si="0"/>
        <v>0</v>
      </c>
      <c r="H31" s="22"/>
      <c r="I31" s="39">
        <v>0</v>
      </c>
      <c r="J31" s="44">
        <v>0</v>
      </c>
      <c r="K31" s="44">
        <v>0</v>
      </c>
      <c r="L31" s="38">
        <f t="shared" si="1"/>
        <v>0</v>
      </c>
      <c r="M31" s="23">
        <f t="shared" si="2"/>
        <v>0</v>
      </c>
    </row>
    <row r="32" spans="1:13" ht="25" x14ac:dyDescent="0.35">
      <c r="A32" s="7">
        <v>45.1</v>
      </c>
      <c r="B32" s="24">
        <v>1920</v>
      </c>
      <c r="C32" s="21" t="s">
        <v>39</v>
      </c>
      <c r="D32" s="124">
        <v>0</v>
      </c>
      <c r="E32" s="44">
        <v>0</v>
      </c>
      <c r="F32" s="44">
        <v>0</v>
      </c>
      <c r="G32" s="38">
        <f t="shared" si="0"/>
        <v>0</v>
      </c>
      <c r="H32" s="22"/>
      <c r="I32" s="39">
        <v>0</v>
      </c>
      <c r="J32" s="44">
        <v>0</v>
      </c>
      <c r="K32" s="44">
        <v>0</v>
      </c>
      <c r="L32" s="38">
        <f t="shared" si="1"/>
        <v>0</v>
      </c>
      <c r="M32" s="23">
        <f t="shared" si="2"/>
        <v>0</v>
      </c>
    </row>
    <row r="33" spans="1:13" x14ac:dyDescent="0.35">
      <c r="A33" s="7">
        <v>10</v>
      </c>
      <c r="B33" s="24">
        <v>1930</v>
      </c>
      <c r="C33" s="21" t="s">
        <v>40</v>
      </c>
      <c r="D33" s="124">
        <v>2457126.3800000008</v>
      </c>
      <c r="E33" s="44">
        <v>512446.81</v>
      </c>
      <c r="F33" s="44">
        <v>0</v>
      </c>
      <c r="G33" s="38">
        <f t="shared" si="0"/>
        <v>2969573.1900000009</v>
      </c>
      <c r="H33" s="22"/>
      <c r="I33" s="39">
        <v>-1576976.3199999998</v>
      </c>
      <c r="J33" s="44">
        <v>-247937.86624999996</v>
      </c>
      <c r="K33" s="44">
        <v>0</v>
      </c>
      <c r="L33" s="38">
        <f t="shared" si="1"/>
        <v>-1824914.1862499998</v>
      </c>
      <c r="M33" s="23">
        <f t="shared" si="2"/>
        <v>1144659.0037500011</v>
      </c>
    </row>
    <row r="34" spans="1:13" x14ac:dyDescent="0.35">
      <c r="A34" s="7">
        <v>8</v>
      </c>
      <c r="B34" s="24">
        <v>1935</v>
      </c>
      <c r="C34" s="21" t="s">
        <v>41</v>
      </c>
      <c r="D34" s="124">
        <v>80332.180000000022</v>
      </c>
      <c r="E34" s="44">
        <v>0</v>
      </c>
      <c r="F34" s="44">
        <v>-14126.3</v>
      </c>
      <c r="G34" s="38">
        <f t="shared" si="0"/>
        <v>66205.880000000019</v>
      </c>
      <c r="H34" s="22"/>
      <c r="I34" s="39">
        <v>-61132.21</v>
      </c>
      <c r="J34" s="44">
        <v>-8033.217999999998</v>
      </c>
      <c r="K34" s="44">
        <v>14126.3</v>
      </c>
      <c r="L34" s="38">
        <f t="shared" si="1"/>
        <v>-55039.127999999997</v>
      </c>
      <c r="M34" s="23">
        <f t="shared" si="2"/>
        <v>11166.752000000022</v>
      </c>
    </row>
    <row r="35" spans="1:13" x14ac:dyDescent="0.35">
      <c r="A35" s="7">
        <v>8</v>
      </c>
      <c r="B35" s="24">
        <v>1940</v>
      </c>
      <c r="C35" s="21" t="s">
        <v>42</v>
      </c>
      <c r="D35" s="124">
        <v>236013.69999999998</v>
      </c>
      <c r="E35" s="44">
        <v>45084.72</v>
      </c>
      <c r="F35" s="44">
        <v>-29593.7</v>
      </c>
      <c r="G35" s="38">
        <f t="shared" si="0"/>
        <v>251504.71999999997</v>
      </c>
      <c r="H35" s="22"/>
      <c r="I35" s="39">
        <v>-125840.32000000004</v>
      </c>
      <c r="J35" s="44">
        <v>-24365.920249999999</v>
      </c>
      <c r="K35" s="44">
        <v>29593.7</v>
      </c>
      <c r="L35" s="38">
        <f t="shared" si="1"/>
        <v>-120612.54025000003</v>
      </c>
      <c r="M35" s="23">
        <f t="shared" si="2"/>
        <v>130892.17974999994</v>
      </c>
    </row>
    <row r="36" spans="1:13" x14ac:dyDescent="0.35">
      <c r="A36" s="7">
        <v>8</v>
      </c>
      <c r="B36" s="24">
        <v>1945</v>
      </c>
      <c r="C36" s="21" t="s">
        <v>43</v>
      </c>
      <c r="D36" s="124">
        <v>100319.91</v>
      </c>
      <c r="E36" s="44">
        <v>0</v>
      </c>
      <c r="F36" s="44">
        <v>-3007.2</v>
      </c>
      <c r="G36" s="38">
        <f t="shared" si="0"/>
        <v>97312.71</v>
      </c>
      <c r="H36" s="22"/>
      <c r="I36" s="39">
        <v>-58957.79</v>
      </c>
      <c r="J36" s="44">
        <v>-10031.991000000002</v>
      </c>
      <c r="K36" s="44">
        <v>3007.2</v>
      </c>
      <c r="L36" s="38">
        <f t="shared" si="1"/>
        <v>-65982.581000000006</v>
      </c>
      <c r="M36" s="23">
        <f t="shared" si="2"/>
        <v>31330.129000000001</v>
      </c>
    </row>
    <row r="37" spans="1:13" x14ac:dyDescent="0.35">
      <c r="A37" s="7">
        <v>8</v>
      </c>
      <c r="B37" s="24">
        <v>1950</v>
      </c>
      <c r="C37" s="21" t="s">
        <v>44</v>
      </c>
      <c r="D37" s="124">
        <v>0</v>
      </c>
      <c r="E37" s="44">
        <v>0</v>
      </c>
      <c r="F37" s="44">
        <v>0</v>
      </c>
      <c r="G37" s="38">
        <f t="shared" si="0"/>
        <v>0</v>
      </c>
      <c r="H37" s="22"/>
      <c r="I37" s="39">
        <v>0</v>
      </c>
      <c r="J37" s="44">
        <v>0</v>
      </c>
      <c r="K37" s="44">
        <v>0</v>
      </c>
      <c r="L37" s="38">
        <f t="shared" si="1"/>
        <v>0</v>
      </c>
      <c r="M37" s="23">
        <f t="shared" si="2"/>
        <v>0</v>
      </c>
    </row>
    <row r="38" spans="1:13" x14ac:dyDescent="0.35">
      <c r="A38" s="7">
        <v>8</v>
      </c>
      <c r="B38" s="24">
        <v>1955</v>
      </c>
      <c r="C38" s="21" t="s">
        <v>45</v>
      </c>
      <c r="D38" s="124">
        <v>0</v>
      </c>
      <c r="E38" s="44">
        <v>0</v>
      </c>
      <c r="F38" s="44">
        <v>0</v>
      </c>
      <c r="G38" s="38">
        <f t="shared" si="0"/>
        <v>0</v>
      </c>
      <c r="H38" s="22"/>
      <c r="I38" s="39">
        <v>0</v>
      </c>
      <c r="J38" s="44">
        <v>0</v>
      </c>
      <c r="K38" s="44">
        <v>0</v>
      </c>
      <c r="L38" s="38">
        <f t="shared" si="1"/>
        <v>0</v>
      </c>
      <c r="M38" s="23">
        <f t="shared" si="2"/>
        <v>0</v>
      </c>
    </row>
    <row r="39" spans="1:13" ht="25" x14ac:dyDescent="0.35">
      <c r="A39" s="7">
        <v>8</v>
      </c>
      <c r="B39" s="24">
        <v>1955</v>
      </c>
      <c r="C39" s="21" t="s">
        <v>46</v>
      </c>
      <c r="D39" s="124">
        <v>0</v>
      </c>
      <c r="E39" s="44">
        <v>0</v>
      </c>
      <c r="F39" s="44">
        <v>0</v>
      </c>
      <c r="G39" s="38">
        <f t="shared" si="0"/>
        <v>0</v>
      </c>
      <c r="H39" s="22"/>
      <c r="I39" s="39">
        <v>0</v>
      </c>
      <c r="J39" s="44">
        <v>0</v>
      </c>
      <c r="K39" s="44">
        <v>0</v>
      </c>
      <c r="L39" s="38">
        <f t="shared" si="1"/>
        <v>0</v>
      </c>
      <c r="M39" s="23">
        <f t="shared" si="2"/>
        <v>0</v>
      </c>
    </row>
    <row r="40" spans="1:13" x14ac:dyDescent="0.35">
      <c r="A40" s="7">
        <v>8</v>
      </c>
      <c r="B40" s="24">
        <v>1960</v>
      </c>
      <c r="C40" s="21" t="s">
        <v>47</v>
      </c>
      <c r="D40" s="124">
        <v>0</v>
      </c>
      <c r="E40" s="44">
        <v>0</v>
      </c>
      <c r="F40" s="44">
        <v>0</v>
      </c>
      <c r="G40" s="38">
        <f t="shared" si="0"/>
        <v>0</v>
      </c>
      <c r="H40" s="22"/>
      <c r="I40" s="39">
        <v>0</v>
      </c>
      <c r="J40" s="44">
        <v>0</v>
      </c>
      <c r="K40" s="44">
        <v>0</v>
      </c>
      <c r="L40" s="38">
        <f t="shared" si="1"/>
        <v>0</v>
      </c>
      <c r="M40" s="23">
        <f t="shared" si="2"/>
        <v>0</v>
      </c>
    </row>
    <row r="41" spans="1:13" ht="25" x14ac:dyDescent="0.35">
      <c r="A41" s="25">
        <v>47</v>
      </c>
      <c r="B41" s="24">
        <v>1970</v>
      </c>
      <c r="C41" s="21" t="s">
        <v>48</v>
      </c>
      <c r="D41" s="124">
        <v>0</v>
      </c>
      <c r="E41" s="44">
        <v>0</v>
      </c>
      <c r="F41" s="44">
        <v>0</v>
      </c>
      <c r="G41" s="38">
        <f t="shared" si="0"/>
        <v>0</v>
      </c>
      <c r="H41" s="22"/>
      <c r="I41" s="39">
        <v>0</v>
      </c>
      <c r="J41" s="44">
        <v>0</v>
      </c>
      <c r="K41" s="44">
        <v>0</v>
      </c>
      <c r="L41" s="38">
        <f t="shared" si="1"/>
        <v>0</v>
      </c>
      <c r="M41" s="23">
        <f t="shared" si="2"/>
        <v>0</v>
      </c>
    </row>
    <row r="42" spans="1:13" ht="25" x14ac:dyDescent="0.35">
      <c r="A42" s="7">
        <v>47</v>
      </c>
      <c r="B42" s="24">
        <v>1975</v>
      </c>
      <c r="C42" s="21" t="s">
        <v>49</v>
      </c>
      <c r="D42" s="124">
        <v>0</v>
      </c>
      <c r="E42" s="44">
        <v>0</v>
      </c>
      <c r="F42" s="44">
        <v>0</v>
      </c>
      <c r="G42" s="38">
        <f t="shared" si="0"/>
        <v>0</v>
      </c>
      <c r="H42" s="22"/>
      <c r="I42" s="39">
        <v>0</v>
      </c>
      <c r="J42" s="44">
        <v>0</v>
      </c>
      <c r="K42" s="44">
        <v>0</v>
      </c>
      <c r="L42" s="38">
        <f t="shared" si="1"/>
        <v>0</v>
      </c>
      <c r="M42" s="23">
        <f t="shared" si="2"/>
        <v>0</v>
      </c>
    </row>
    <row r="43" spans="1:13" x14ac:dyDescent="0.35">
      <c r="A43" s="7">
        <v>47</v>
      </c>
      <c r="B43" s="24">
        <v>1980</v>
      </c>
      <c r="C43" s="21" t="s">
        <v>50</v>
      </c>
      <c r="D43" s="124">
        <v>429269.35</v>
      </c>
      <c r="E43" s="44">
        <v>0</v>
      </c>
      <c r="F43" s="44">
        <v>-147541</v>
      </c>
      <c r="G43" s="38">
        <f t="shared" si="0"/>
        <v>281728.34999999998</v>
      </c>
      <c r="H43" s="22"/>
      <c r="I43" s="39">
        <v>-311008.67</v>
      </c>
      <c r="J43" s="44">
        <v>-18781.918000000001</v>
      </c>
      <c r="K43" s="44">
        <v>147541</v>
      </c>
      <c r="L43" s="38">
        <f t="shared" si="1"/>
        <v>-182249.58799999999</v>
      </c>
      <c r="M43" s="23">
        <f t="shared" si="2"/>
        <v>99478.761999999988</v>
      </c>
    </row>
    <row r="44" spans="1:13" x14ac:dyDescent="0.35">
      <c r="A44" s="7">
        <v>47</v>
      </c>
      <c r="B44" s="24">
        <v>1985</v>
      </c>
      <c r="C44" s="21" t="s">
        <v>51</v>
      </c>
      <c r="D44" s="124">
        <v>0.15000000000145519</v>
      </c>
      <c r="E44" s="44">
        <v>0</v>
      </c>
      <c r="F44" s="44">
        <v>0</v>
      </c>
      <c r="G44" s="38">
        <f t="shared" si="0"/>
        <v>0.15000000000145519</v>
      </c>
      <c r="H44" s="22"/>
      <c r="I44" s="39">
        <v>0</v>
      </c>
      <c r="J44" s="44">
        <v>0</v>
      </c>
      <c r="K44" s="44">
        <v>0</v>
      </c>
      <c r="L44" s="38">
        <f t="shared" si="1"/>
        <v>0</v>
      </c>
      <c r="M44" s="23">
        <f t="shared" si="2"/>
        <v>0.15000000000145519</v>
      </c>
    </row>
    <row r="45" spans="1:13" x14ac:dyDescent="0.35">
      <c r="A45" s="25">
        <v>47</v>
      </c>
      <c r="B45" s="24">
        <v>1990</v>
      </c>
      <c r="C45" s="35" t="s">
        <v>52</v>
      </c>
      <c r="D45" s="124">
        <v>0</v>
      </c>
      <c r="E45" s="44">
        <v>0</v>
      </c>
      <c r="F45" s="44">
        <v>0</v>
      </c>
      <c r="G45" s="38">
        <f t="shared" si="0"/>
        <v>0</v>
      </c>
      <c r="H45" s="22"/>
      <c r="I45" s="39">
        <v>0</v>
      </c>
      <c r="J45" s="44">
        <v>0</v>
      </c>
      <c r="K45" s="44">
        <v>0</v>
      </c>
      <c r="L45" s="38">
        <f t="shared" si="1"/>
        <v>0</v>
      </c>
      <c r="M45" s="23">
        <f t="shared" si="2"/>
        <v>0</v>
      </c>
    </row>
    <row r="46" spans="1:13" x14ac:dyDescent="0.35">
      <c r="A46" s="7">
        <v>47</v>
      </c>
      <c r="B46" s="24">
        <v>1995</v>
      </c>
      <c r="C46" s="21" t="s">
        <v>53</v>
      </c>
      <c r="D46" s="124">
        <v>-20286814.359999999</v>
      </c>
      <c r="E46" s="44">
        <v>-4906870.8100000005</v>
      </c>
      <c r="F46" s="44">
        <v>0</v>
      </c>
      <c r="G46" s="38">
        <f t="shared" si="0"/>
        <v>-25193685.170000002</v>
      </c>
      <c r="H46" s="22"/>
      <c r="I46" s="39">
        <v>5411561.7800000003</v>
      </c>
      <c r="J46" s="44">
        <v>947583.57850833354</v>
      </c>
      <c r="K46" s="44">
        <v>0</v>
      </c>
      <c r="L46" s="38">
        <f t="shared" si="1"/>
        <v>6359145.3585083336</v>
      </c>
      <c r="M46" s="23">
        <f t="shared" si="2"/>
        <v>-18834539.811491668</v>
      </c>
    </row>
    <row r="47" spans="1:13" x14ac:dyDescent="0.35">
      <c r="A47" s="7">
        <v>47</v>
      </c>
      <c r="B47" s="24">
        <v>2440</v>
      </c>
      <c r="C47" s="21" t="s">
        <v>54</v>
      </c>
      <c r="D47" s="124">
        <v>0</v>
      </c>
      <c r="E47" s="44">
        <v>0</v>
      </c>
      <c r="F47" s="44">
        <v>0</v>
      </c>
      <c r="G47" s="38">
        <f t="shared" si="0"/>
        <v>0</v>
      </c>
      <c r="I47" s="39">
        <v>0</v>
      </c>
      <c r="J47" s="44"/>
      <c r="K47" s="44">
        <v>0</v>
      </c>
      <c r="L47" s="38">
        <f t="shared" si="1"/>
        <v>0</v>
      </c>
      <c r="M47" s="23">
        <f t="shared" si="2"/>
        <v>0</v>
      </c>
    </row>
    <row r="48" spans="1:13" x14ac:dyDescent="0.35">
      <c r="A48" s="26"/>
      <c r="B48" s="26"/>
      <c r="C48" s="27"/>
      <c r="D48" s="124">
        <v>0</v>
      </c>
      <c r="E48" s="44">
        <v>0</v>
      </c>
      <c r="F48" s="44">
        <v>0</v>
      </c>
      <c r="G48" s="38">
        <f t="shared" si="0"/>
        <v>0</v>
      </c>
      <c r="I48" s="39">
        <v>0</v>
      </c>
      <c r="J48" s="44">
        <v>0</v>
      </c>
      <c r="K48" s="44">
        <v>0</v>
      </c>
      <c r="L48" s="38">
        <f t="shared" si="1"/>
        <v>0</v>
      </c>
      <c r="M48" s="23">
        <f t="shared" si="2"/>
        <v>0</v>
      </c>
    </row>
    <row r="49" spans="1:13" x14ac:dyDescent="0.35">
      <c r="A49" s="26"/>
      <c r="B49" s="26"/>
      <c r="C49" s="29" t="s">
        <v>55</v>
      </c>
      <c r="D49" s="30">
        <v>99156982.530000001</v>
      </c>
      <c r="E49" s="30">
        <v>6334838.0511142835</v>
      </c>
      <c r="F49" s="30">
        <v>-2284079.39</v>
      </c>
      <c r="G49" s="30">
        <f>SUM(G9:G48)</f>
        <v>103207741.19111428</v>
      </c>
      <c r="H49" s="30"/>
      <c r="I49" s="30">
        <v>-47531256.380000003</v>
      </c>
      <c r="J49" s="30">
        <v>-4539575.1354906932</v>
      </c>
      <c r="K49" s="30">
        <v>865658.63199999998</v>
      </c>
      <c r="L49" s="30">
        <f>SUM(L9:L48)</f>
        <v>-51205172.883490704</v>
      </c>
      <c r="M49" s="30">
        <f>SUM(M9:M48)</f>
        <v>52002568.307623595</v>
      </c>
    </row>
    <row r="50" spans="1:13" ht="37.5" x14ac:dyDescent="0.35">
      <c r="A50" s="26"/>
      <c r="B50" s="26"/>
      <c r="C50" s="31" t="s">
        <v>56</v>
      </c>
      <c r="D50" s="28"/>
      <c r="E50" s="28"/>
      <c r="F50" s="28"/>
      <c r="G50" s="38">
        <v>0</v>
      </c>
      <c r="I50" s="28"/>
      <c r="J50" s="28"/>
      <c r="K50" s="28"/>
      <c r="L50" s="38">
        <v>0</v>
      </c>
      <c r="M50" s="23">
        <v>0</v>
      </c>
    </row>
    <row r="51" spans="1:13" ht="26" x14ac:dyDescent="0.35">
      <c r="A51" s="26"/>
      <c r="B51" s="26"/>
      <c r="C51" s="32" t="s">
        <v>57</v>
      </c>
      <c r="D51" s="28"/>
      <c r="E51" s="28"/>
      <c r="F51" s="28"/>
      <c r="G51" s="38">
        <v>0</v>
      </c>
      <c r="I51" s="28"/>
      <c r="J51" s="28"/>
      <c r="K51" s="28"/>
      <c r="L51" s="38">
        <v>0</v>
      </c>
      <c r="M51" s="23">
        <v>0</v>
      </c>
    </row>
    <row r="52" spans="1:13" x14ac:dyDescent="0.35">
      <c r="A52" s="26"/>
      <c r="B52" s="26"/>
      <c r="C52" s="29" t="s">
        <v>58</v>
      </c>
      <c r="D52" s="30">
        <v>99156982.530000001</v>
      </c>
      <c r="E52" s="30">
        <v>6334838.0511142835</v>
      </c>
      <c r="F52" s="30">
        <v>-2284079.39</v>
      </c>
      <c r="G52" s="30">
        <f>SUM(G49:G51)</f>
        <v>103207741.19111428</v>
      </c>
      <c r="H52" s="30"/>
      <c r="I52" s="30">
        <v>-47531256.380000003</v>
      </c>
      <c r="J52" s="30">
        <v>-4539575.1354906932</v>
      </c>
      <c r="K52" s="30">
        <v>865658.63199999998</v>
      </c>
      <c r="L52" s="30">
        <f>SUM(L49:L51)</f>
        <v>-51205172.883490704</v>
      </c>
      <c r="M52" s="30">
        <f>SUM(M49:M51)</f>
        <v>52002568.307623595</v>
      </c>
    </row>
    <row r="53" spans="1:13" ht="15.5" x14ac:dyDescent="0.35">
      <c r="A53" s="26"/>
      <c r="B53" s="26"/>
      <c r="C53" s="224" t="s">
        <v>59</v>
      </c>
      <c r="D53" s="225"/>
      <c r="E53" s="225"/>
      <c r="F53" s="225"/>
      <c r="G53" s="225"/>
      <c r="H53" s="225"/>
      <c r="I53" s="226"/>
      <c r="J53" s="28"/>
      <c r="K53" s="6"/>
      <c r="L53" s="40"/>
      <c r="M53" s="33"/>
    </row>
    <row r="54" spans="1:13" x14ac:dyDescent="0.35">
      <c r="A54" s="26"/>
      <c r="B54" s="26"/>
      <c r="C54" s="224" t="s">
        <v>60</v>
      </c>
      <c r="D54" s="225"/>
      <c r="E54" s="225"/>
      <c r="F54" s="225"/>
      <c r="G54" s="225"/>
      <c r="H54" s="225"/>
      <c r="I54" s="226"/>
      <c r="J54" s="30">
        <v>-4539575.1354906932</v>
      </c>
      <c r="K54" s="6"/>
      <c r="L54" s="40"/>
      <c r="M54" s="33"/>
    </row>
    <row r="56" spans="1:13" x14ac:dyDescent="0.35">
      <c r="I56" s="6" t="s">
        <v>61</v>
      </c>
      <c r="J56" s="6"/>
    </row>
    <row r="57" spans="1:13" x14ac:dyDescent="0.35">
      <c r="A57" s="26">
        <v>10</v>
      </c>
      <c r="B57" s="26"/>
      <c r="C57" s="27" t="s">
        <v>62</v>
      </c>
      <c r="I57" s="6" t="s">
        <v>62</v>
      </c>
      <c r="J57" s="6"/>
      <c r="K57" s="41"/>
    </row>
    <row r="58" spans="1:13" x14ac:dyDescent="0.35">
      <c r="A58" s="26">
        <v>8</v>
      </c>
      <c r="B58" s="26"/>
      <c r="C58" s="27" t="s">
        <v>41</v>
      </c>
      <c r="I58" s="6" t="s">
        <v>41</v>
      </c>
      <c r="J58" s="6"/>
      <c r="K58" s="42"/>
    </row>
    <row r="59" spans="1:13" x14ac:dyDescent="0.35">
      <c r="I59" s="34" t="s">
        <v>63</v>
      </c>
      <c r="K59" s="43">
        <v>-4539575.1354906932</v>
      </c>
    </row>
    <row r="61" spans="1:13" x14ac:dyDescent="0.35">
      <c r="A61" s="48" t="s">
        <v>64</v>
      </c>
    </row>
    <row r="63" spans="1:13" x14ac:dyDescent="0.35">
      <c r="A63" s="49">
        <v>1</v>
      </c>
      <c r="B63" s="231" t="s">
        <v>65</v>
      </c>
      <c r="C63" s="231"/>
      <c r="D63" s="231"/>
      <c r="E63" s="231"/>
      <c r="F63" s="231"/>
      <c r="G63" s="231"/>
      <c r="H63" s="231"/>
      <c r="I63" s="231"/>
      <c r="J63" s="231"/>
      <c r="K63" s="231"/>
      <c r="L63" s="231"/>
      <c r="M63" s="231"/>
    </row>
    <row r="64" spans="1:13" x14ac:dyDescent="0.35">
      <c r="B64" s="231"/>
      <c r="C64" s="231"/>
      <c r="D64" s="231"/>
      <c r="E64" s="231"/>
      <c r="F64" s="231"/>
      <c r="G64" s="231"/>
      <c r="H64" s="231"/>
      <c r="I64" s="231"/>
      <c r="J64" s="231"/>
      <c r="K64" s="231"/>
      <c r="L64" s="231"/>
      <c r="M64" s="231"/>
    </row>
    <row r="66" spans="1:13" x14ac:dyDescent="0.35">
      <c r="A66" s="49">
        <v>2</v>
      </c>
      <c r="B66" s="231" t="s">
        <v>66</v>
      </c>
      <c r="C66" s="231"/>
      <c r="D66" s="231"/>
      <c r="E66" s="231"/>
      <c r="F66" s="231"/>
      <c r="G66" s="231"/>
      <c r="H66" s="231"/>
      <c r="I66" s="231"/>
      <c r="J66" s="231"/>
      <c r="K66" s="231"/>
      <c r="L66" s="231"/>
      <c r="M66" s="231"/>
    </row>
    <row r="67" spans="1:13" x14ac:dyDescent="0.35">
      <c r="B67" s="231"/>
      <c r="C67" s="231"/>
      <c r="D67" s="231"/>
      <c r="E67" s="231"/>
      <c r="F67" s="231"/>
      <c r="G67" s="231"/>
      <c r="H67" s="231"/>
      <c r="I67" s="231"/>
      <c r="J67" s="231"/>
      <c r="K67" s="231"/>
      <c r="L67" s="231"/>
      <c r="M67" s="231"/>
    </row>
    <row r="69" spans="1:13" x14ac:dyDescent="0.35">
      <c r="A69" s="49">
        <v>3</v>
      </c>
      <c r="B69" s="232" t="s">
        <v>67</v>
      </c>
      <c r="C69" s="232"/>
      <c r="D69" s="232"/>
      <c r="E69" s="232"/>
      <c r="F69" s="232"/>
      <c r="G69" s="232"/>
      <c r="H69" s="232"/>
      <c r="I69" s="232"/>
      <c r="J69" s="232"/>
      <c r="K69" s="232"/>
      <c r="L69" s="232"/>
      <c r="M69" s="232"/>
    </row>
    <row r="71" spans="1:13" x14ac:dyDescent="0.35">
      <c r="A71" s="49">
        <v>4</v>
      </c>
      <c r="B71" s="47" t="s">
        <v>68</v>
      </c>
      <c r="C71" s="6"/>
    </row>
    <row r="73" spans="1:13" x14ac:dyDescent="0.35">
      <c r="A73" s="49">
        <v>5</v>
      </c>
      <c r="B73" s="47" t="s">
        <v>69</v>
      </c>
    </row>
    <row r="75" spans="1:13" x14ac:dyDescent="0.35">
      <c r="A75" s="49">
        <v>6</v>
      </c>
      <c r="B75" s="232" t="s">
        <v>70</v>
      </c>
      <c r="C75" s="232"/>
      <c r="D75" s="232"/>
      <c r="E75" s="232"/>
      <c r="F75" s="232"/>
      <c r="G75" s="232"/>
      <c r="H75" s="232"/>
      <c r="I75" s="232"/>
      <c r="J75" s="232"/>
      <c r="K75" s="232"/>
      <c r="L75" s="232"/>
      <c r="M75" s="232"/>
    </row>
    <row r="76" spans="1:13" x14ac:dyDescent="0.35">
      <c r="B76" s="232"/>
      <c r="C76" s="232"/>
      <c r="D76" s="232"/>
      <c r="E76" s="232"/>
      <c r="F76" s="232"/>
      <c r="G76" s="232"/>
      <c r="H76" s="232"/>
      <c r="I76" s="232"/>
      <c r="J76" s="232"/>
      <c r="K76" s="232"/>
      <c r="L76" s="232"/>
      <c r="M76" s="232"/>
    </row>
    <row r="78" spans="1:13" ht="18" x14ac:dyDescent="0.35">
      <c r="A78" s="227" t="s">
        <v>0</v>
      </c>
      <c r="B78" s="227"/>
      <c r="C78" s="227"/>
      <c r="D78" s="227"/>
      <c r="E78" s="227"/>
      <c r="F78" s="227"/>
      <c r="G78" s="227"/>
      <c r="H78" s="227"/>
      <c r="I78" s="227"/>
      <c r="J78" s="227"/>
      <c r="K78" s="227"/>
      <c r="L78" s="227"/>
      <c r="M78" s="227"/>
    </row>
    <row r="79" spans="1:13" ht="21" x14ac:dyDescent="0.35">
      <c r="A79" s="227" t="s">
        <v>1</v>
      </c>
      <c r="B79" s="227"/>
      <c r="C79" s="227"/>
      <c r="D79" s="227"/>
      <c r="E79" s="227"/>
      <c r="F79" s="227"/>
      <c r="G79" s="227"/>
      <c r="H79" s="227"/>
      <c r="I79" s="227"/>
      <c r="J79" s="227"/>
      <c r="K79" s="227"/>
      <c r="L79" s="227"/>
      <c r="M79" s="227"/>
    </row>
    <row r="80" spans="1:13" x14ac:dyDescent="0.35">
      <c r="H80" s="6"/>
    </row>
    <row r="81" spans="1:13" x14ac:dyDescent="0.35">
      <c r="E81" s="8" t="s">
        <v>2</v>
      </c>
      <c r="F81" s="36" t="s">
        <v>3</v>
      </c>
      <c r="G81" s="45"/>
      <c r="H81" s="6"/>
    </row>
    <row r="82" spans="1:13" x14ac:dyDescent="0.35">
      <c r="C82" s="6"/>
      <c r="E82" s="8" t="s">
        <v>4</v>
      </c>
      <c r="F82" s="9">
        <v>2013</v>
      </c>
      <c r="G82" s="10"/>
    </row>
    <row r="84" spans="1:13" x14ac:dyDescent="0.35">
      <c r="D84" s="228" t="s">
        <v>5</v>
      </c>
      <c r="E84" s="229"/>
      <c r="F84" s="229"/>
      <c r="G84" s="230"/>
      <c r="I84" s="11"/>
      <c r="J84" s="12" t="s">
        <v>6</v>
      </c>
      <c r="K84" s="12"/>
      <c r="L84" s="13"/>
      <c r="M84" s="6"/>
    </row>
    <row r="85" spans="1:13" ht="41.5" x14ac:dyDescent="0.35">
      <c r="A85" s="14" t="s">
        <v>7</v>
      </c>
      <c r="B85" s="14" t="s">
        <v>8</v>
      </c>
      <c r="C85" s="15" t="s">
        <v>9</v>
      </c>
      <c r="D85" s="14" t="s">
        <v>10</v>
      </c>
      <c r="E85" s="16" t="s">
        <v>11</v>
      </c>
      <c r="F85" s="16" t="s">
        <v>12</v>
      </c>
      <c r="G85" s="14" t="s">
        <v>13</v>
      </c>
      <c r="H85" s="17"/>
      <c r="I85" s="18" t="s">
        <v>10</v>
      </c>
      <c r="J85" s="19" t="s">
        <v>14</v>
      </c>
      <c r="K85" s="19" t="s">
        <v>12</v>
      </c>
      <c r="L85" s="20" t="s">
        <v>13</v>
      </c>
      <c r="M85" s="14" t="s">
        <v>15</v>
      </c>
    </row>
    <row r="86" spans="1:13" ht="25" x14ac:dyDescent="0.35">
      <c r="A86" s="7">
        <v>12</v>
      </c>
      <c r="B86" s="24">
        <v>1611</v>
      </c>
      <c r="C86" s="21" t="s">
        <v>16</v>
      </c>
      <c r="D86" s="37">
        <v>884544.91999999958</v>
      </c>
      <c r="E86" s="44">
        <v>239579.56999999989</v>
      </c>
      <c r="F86" s="44">
        <v>0</v>
      </c>
      <c r="G86" s="38">
        <f>D86+E86+F86</f>
        <v>1124124.4899999995</v>
      </c>
      <c r="H86" s="22"/>
      <c r="I86" s="39">
        <v>-319041.54400000011</v>
      </c>
      <c r="J86" s="44">
        <v>-198803.17100000006</v>
      </c>
      <c r="K86" s="44">
        <v>0</v>
      </c>
      <c r="L86" s="38">
        <f>I86+J86+K86</f>
        <v>-517844.7150000002</v>
      </c>
      <c r="M86" s="23">
        <f>G86+L86</f>
        <v>606279.77499999932</v>
      </c>
    </row>
    <row r="87" spans="1:13" ht="25" x14ac:dyDescent="0.35">
      <c r="A87" s="7" t="s">
        <v>17</v>
      </c>
      <c r="B87" s="24">
        <v>1612</v>
      </c>
      <c r="C87" s="21" t="s">
        <v>18</v>
      </c>
      <c r="D87" s="37">
        <v>510698.12</v>
      </c>
      <c r="E87" s="44">
        <v>6475</v>
      </c>
      <c r="F87" s="44">
        <v>0</v>
      </c>
      <c r="G87" s="38">
        <f t="shared" ref="G87:G125" si="3">D87+E87+F87</f>
        <v>517173.12</v>
      </c>
      <c r="H87" s="22"/>
      <c r="I87" s="39">
        <v>-101120.04066666667</v>
      </c>
      <c r="J87" s="44">
        <v>-17131.187333333339</v>
      </c>
      <c r="K87" s="44">
        <v>0</v>
      </c>
      <c r="L87" s="38">
        <f t="shared" ref="L87:L125" si="4">I87+J87+K87</f>
        <v>-118251.228</v>
      </c>
      <c r="M87" s="23">
        <f t="shared" ref="M87:M125" si="5">G87+L87</f>
        <v>398921.89199999999</v>
      </c>
    </row>
    <row r="88" spans="1:13" x14ac:dyDescent="0.35">
      <c r="A88" s="7" t="s">
        <v>19</v>
      </c>
      <c r="B88" s="24">
        <v>1805</v>
      </c>
      <c r="C88" s="21" t="s">
        <v>20</v>
      </c>
      <c r="D88" s="37">
        <v>3609390.67</v>
      </c>
      <c r="E88" s="44">
        <v>608752</v>
      </c>
      <c r="F88" s="44">
        <v>0</v>
      </c>
      <c r="G88" s="38">
        <f t="shared" si="3"/>
        <v>4218142.67</v>
      </c>
      <c r="H88" s="22"/>
      <c r="I88" s="39">
        <v>0</v>
      </c>
      <c r="J88" s="44">
        <v>0</v>
      </c>
      <c r="K88" s="44">
        <v>0</v>
      </c>
      <c r="L88" s="38">
        <f t="shared" si="4"/>
        <v>0</v>
      </c>
      <c r="M88" s="23">
        <f t="shared" si="5"/>
        <v>4218142.67</v>
      </c>
    </row>
    <row r="89" spans="1:13" x14ac:dyDescent="0.35">
      <c r="A89" s="7">
        <v>47</v>
      </c>
      <c r="B89" s="24">
        <v>1808</v>
      </c>
      <c r="C89" s="21" t="s">
        <v>21</v>
      </c>
      <c r="D89" s="37">
        <v>0</v>
      </c>
      <c r="E89" s="44"/>
      <c r="F89" s="44"/>
      <c r="G89" s="38">
        <f t="shared" si="3"/>
        <v>0</v>
      </c>
      <c r="H89" s="22"/>
      <c r="I89" s="39">
        <v>0</v>
      </c>
      <c r="J89" s="44"/>
      <c r="K89" s="44"/>
      <c r="L89" s="38">
        <f t="shared" si="4"/>
        <v>0</v>
      </c>
      <c r="M89" s="23">
        <f t="shared" si="5"/>
        <v>0</v>
      </c>
    </row>
    <row r="90" spans="1:13" x14ac:dyDescent="0.35">
      <c r="A90" s="7">
        <v>13</v>
      </c>
      <c r="B90" s="24">
        <v>1810</v>
      </c>
      <c r="C90" s="21" t="s">
        <v>22</v>
      </c>
      <c r="D90" s="37">
        <v>0</v>
      </c>
      <c r="E90" s="44"/>
      <c r="F90" s="44"/>
      <c r="G90" s="38">
        <f t="shared" si="3"/>
        <v>0</v>
      </c>
      <c r="H90" s="22"/>
      <c r="I90" s="39">
        <v>0</v>
      </c>
      <c r="J90" s="44"/>
      <c r="K90" s="44"/>
      <c r="L90" s="38">
        <f t="shared" si="4"/>
        <v>0</v>
      </c>
      <c r="M90" s="23">
        <f t="shared" si="5"/>
        <v>0</v>
      </c>
    </row>
    <row r="91" spans="1:13" ht="25" x14ac:dyDescent="0.35">
      <c r="A91" s="7">
        <v>47</v>
      </c>
      <c r="B91" s="24">
        <v>1815</v>
      </c>
      <c r="C91" s="21" t="s">
        <v>23</v>
      </c>
      <c r="D91" s="37">
        <v>0</v>
      </c>
      <c r="E91" s="44"/>
      <c r="F91" s="44"/>
      <c r="G91" s="38">
        <f t="shared" si="3"/>
        <v>0</v>
      </c>
      <c r="H91" s="22"/>
      <c r="I91" s="39">
        <v>0</v>
      </c>
      <c r="J91" s="44"/>
      <c r="K91" s="44"/>
      <c r="L91" s="38">
        <f t="shared" si="4"/>
        <v>0</v>
      </c>
      <c r="M91" s="23">
        <f t="shared" si="5"/>
        <v>0</v>
      </c>
    </row>
    <row r="92" spans="1:13" x14ac:dyDescent="0.35">
      <c r="A92" s="7">
        <v>47</v>
      </c>
      <c r="B92" s="24">
        <v>1820</v>
      </c>
      <c r="C92" s="21" t="s">
        <v>24</v>
      </c>
      <c r="D92" s="37">
        <v>8577644.9057142846</v>
      </c>
      <c r="E92" s="44">
        <v>22371.750000000007</v>
      </c>
      <c r="F92" s="44">
        <v>0</v>
      </c>
      <c r="G92" s="38">
        <f t="shared" si="3"/>
        <v>8600016.6557142846</v>
      </c>
      <c r="H92" s="22"/>
      <c r="I92" s="39">
        <v>-4825030.4237487484</v>
      </c>
      <c r="J92" s="44">
        <v>-291237.55239581165</v>
      </c>
      <c r="K92" s="44">
        <v>0</v>
      </c>
      <c r="L92" s="38">
        <f t="shared" si="4"/>
        <v>-5116267.9761445597</v>
      </c>
      <c r="M92" s="23">
        <f t="shared" si="5"/>
        <v>3483748.6795697249</v>
      </c>
    </row>
    <row r="93" spans="1:13" x14ac:dyDescent="0.35">
      <c r="A93" s="7">
        <v>47</v>
      </c>
      <c r="B93" s="24">
        <v>1825</v>
      </c>
      <c r="C93" s="21" t="s">
        <v>25</v>
      </c>
      <c r="D93" s="37">
        <v>0</v>
      </c>
      <c r="E93" s="44"/>
      <c r="F93" s="44"/>
      <c r="G93" s="38">
        <f t="shared" si="3"/>
        <v>0</v>
      </c>
      <c r="H93" s="22"/>
      <c r="I93" s="39">
        <v>0</v>
      </c>
      <c r="J93" s="44"/>
      <c r="K93" s="44"/>
      <c r="L93" s="38">
        <f t="shared" si="4"/>
        <v>0</v>
      </c>
      <c r="M93" s="23">
        <f t="shared" si="5"/>
        <v>0</v>
      </c>
    </row>
    <row r="94" spans="1:13" x14ac:dyDescent="0.35">
      <c r="A94" s="7">
        <v>47</v>
      </c>
      <c r="B94" s="24">
        <v>1830</v>
      </c>
      <c r="C94" s="21" t="s">
        <v>26</v>
      </c>
      <c r="D94" s="37">
        <v>17641359.949999999</v>
      </c>
      <c r="E94" s="44">
        <v>1424245.6669999999</v>
      </c>
      <c r="F94" s="44">
        <v>0</v>
      </c>
      <c r="G94" s="38">
        <f t="shared" si="3"/>
        <v>19065605.616999999</v>
      </c>
      <c r="H94" s="22"/>
      <c r="I94" s="39">
        <v>-7399984.2955404427</v>
      </c>
      <c r="J94" s="44">
        <v>-721988.71293795283</v>
      </c>
      <c r="K94" s="44">
        <v>0</v>
      </c>
      <c r="L94" s="38">
        <f t="shared" si="4"/>
        <v>-8121973.0084783956</v>
      </c>
      <c r="M94" s="23">
        <f t="shared" si="5"/>
        <v>10943632.608521603</v>
      </c>
    </row>
    <row r="95" spans="1:13" x14ac:dyDescent="0.35">
      <c r="A95" s="7">
        <v>47</v>
      </c>
      <c r="B95" s="24">
        <v>1835</v>
      </c>
      <c r="C95" s="21" t="s">
        <v>27</v>
      </c>
      <c r="D95" s="37">
        <v>18147955.189999998</v>
      </c>
      <c r="E95" s="44">
        <v>1366845.5499999996</v>
      </c>
      <c r="F95" s="44">
        <v>0</v>
      </c>
      <c r="G95" s="38">
        <f t="shared" si="3"/>
        <v>19514800.739999998</v>
      </c>
      <c r="H95" s="22"/>
      <c r="I95" s="39">
        <v>-8684259.5929916669</v>
      </c>
      <c r="J95" s="44">
        <v>-704320.45346968796</v>
      </c>
      <c r="K95" s="44">
        <v>0</v>
      </c>
      <c r="L95" s="38">
        <f t="shared" si="4"/>
        <v>-9388580.0464613549</v>
      </c>
      <c r="M95" s="23">
        <f t="shared" si="5"/>
        <v>10126220.693538643</v>
      </c>
    </row>
    <row r="96" spans="1:13" x14ac:dyDescent="0.35">
      <c r="A96" s="7">
        <v>47</v>
      </c>
      <c r="B96" s="24">
        <v>1840</v>
      </c>
      <c r="C96" s="21" t="s">
        <v>28</v>
      </c>
      <c r="D96" s="37">
        <v>8880353.9300000016</v>
      </c>
      <c r="E96" s="44">
        <v>696750.2699999999</v>
      </c>
      <c r="F96" s="44">
        <v>0</v>
      </c>
      <c r="G96" s="38">
        <f t="shared" si="3"/>
        <v>9577104.2000000011</v>
      </c>
      <c r="H96" s="22"/>
      <c r="I96" s="39">
        <v>-4353864.2272317959</v>
      </c>
      <c r="J96" s="44">
        <v>-361273.36936439457</v>
      </c>
      <c r="K96" s="44">
        <v>0</v>
      </c>
      <c r="L96" s="38">
        <f t="shared" si="4"/>
        <v>-4715137.5965961907</v>
      </c>
      <c r="M96" s="23">
        <f t="shared" si="5"/>
        <v>4861966.6034038104</v>
      </c>
    </row>
    <row r="97" spans="1:13" x14ac:dyDescent="0.35">
      <c r="A97" s="7">
        <v>47</v>
      </c>
      <c r="B97" s="24">
        <v>1845</v>
      </c>
      <c r="C97" s="21" t="s">
        <v>29</v>
      </c>
      <c r="D97" s="37">
        <v>25708485.260000005</v>
      </c>
      <c r="E97" s="44">
        <v>946644.43000000017</v>
      </c>
      <c r="F97" s="44">
        <v>0</v>
      </c>
      <c r="G97" s="38">
        <f t="shared" si="3"/>
        <v>26655129.690000005</v>
      </c>
      <c r="H97" s="22"/>
      <c r="I97" s="39">
        <v>-13911442.348295182</v>
      </c>
      <c r="J97" s="44">
        <v>-1038303.7197364916</v>
      </c>
      <c r="K97" s="44">
        <v>0</v>
      </c>
      <c r="L97" s="38">
        <f t="shared" si="4"/>
        <v>-14949746.068031674</v>
      </c>
      <c r="M97" s="23">
        <f t="shared" si="5"/>
        <v>11705383.621968331</v>
      </c>
    </row>
    <row r="98" spans="1:13" x14ac:dyDescent="0.35">
      <c r="A98" s="7">
        <v>47</v>
      </c>
      <c r="B98" s="24">
        <v>1850</v>
      </c>
      <c r="C98" s="21" t="s">
        <v>30</v>
      </c>
      <c r="D98" s="37">
        <v>18186348.870000001</v>
      </c>
      <c r="E98" s="44">
        <v>862365.78</v>
      </c>
      <c r="F98" s="44">
        <v>0</v>
      </c>
      <c r="G98" s="38">
        <f t="shared" si="3"/>
        <v>19048714.650000002</v>
      </c>
      <c r="H98" s="22"/>
      <c r="I98" s="39">
        <v>-8643610.0306401383</v>
      </c>
      <c r="J98" s="44">
        <v>-653102.00264013826</v>
      </c>
      <c r="K98" s="44">
        <v>0</v>
      </c>
      <c r="L98" s="38">
        <f t="shared" si="4"/>
        <v>-9296712.0332802758</v>
      </c>
      <c r="M98" s="23">
        <f t="shared" si="5"/>
        <v>9752002.6167197265</v>
      </c>
    </row>
    <row r="99" spans="1:13" x14ac:dyDescent="0.35">
      <c r="A99" s="7">
        <v>47</v>
      </c>
      <c r="B99" s="24">
        <v>1855</v>
      </c>
      <c r="C99" s="21" t="s">
        <v>31</v>
      </c>
      <c r="D99" s="37">
        <v>9626844.1353999991</v>
      </c>
      <c r="E99" s="44">
        <v>756199.82000000007</v>
      </c>
      <c r="F99" s="44">
        <v>0</v>
      </c>
      <c r="G99" s="38">
        <f t="shared" si="3"/>
        <v>10383043.955399999</v>
      </c>
      <c r="H99" s="22"/>
      <c r="I99" s="39">
        <v>-2225927.6300064013</v>
      </c>
      <c r="J99" s="44">
        <v>-430800.95451440098</v>
      </c>
      <c r="K99" s="44">
        <v>0</v>
      </c>
      <c r="L99" s="38">
        <f t="shared" si="4"/>
        <v>-2656728.5845208024</v>
      </c>
      <c r="M99" s="23">
        <f t="shared" si="5"/>
        <v>7726315.3708791975</v>
      </c>
    </row>
    <row r="100" spans="1:13" x14ac:dyDescent="0.35">
      <c r="A100" s="7">
        <v>47</v>
      </c>
      <c r="B100" s="24">
        <v>1860</v>
      </c>
      <c r="C100" s="21" t="s">
        <v>32</v>
      </c>
      <c r="D100" s="37">
        <v>3781297.5400000005</v>
      </c>
      <c r="E100" s="44">
        <v>62536.11</v>
      </c>
      <c r="F100" s="44">
        <v>0</v>
      </c>
      <c r="G100" s="38">
        <f t="shared" si="3"/>
        <v>3843833.6500000004</v>
      </c>
      <c r="H100" s="22"/>
      <c r="I100" s="39">
        <v>-1850537.6883618224</v>
      </c>
      <c r="J100" s="44">
        <v>-142480.623685517</v>
      </c>
      <c r="K100" s="44">
        <v>0</v>
      </c>
      <c r="L100" s="38">
        <f t="shared" si="4"/>
        <v>-1993018.3120473395</v>
      </c>
      <c r="M100" s="23">
        <f t="shared" si="5"/>
        <v>1850815.3379526609</v>
      </c>
    </row>
    <row r="101" spans="1:13" x14ac:dyDescent="0.35">
      <c r="A101" s="7">
        <v>47</v>
      </c>
      <c r="B101" s="24">
        <v>1860</v>
      </c>
      <c r="C101" s="21" t="s">
        <v>33</v>
      </c>
      <c r="D101" s="37">
        <v>7151308.9500000002</v>
      </c>
      <c r="E101" s="44">
        <v>306540.99</v>
      </c>
      <c r="F101" s="44">
        <v>-201922</v>
      </c>
      <c r="G101" s="38">
        <f t="shared" si="3"/>
        <v>7255927.9400000004</v>
      </c>
      <c r="H101" s="22"/>
      <c r="I101" s="39">
        <v>-1969953.8945111111</v>
      </c>
      <c r="J101" s="44">
        <v>-473510.50251111103</v>
      </c>
      <c r="K101" s="44">
        <v>73878.428367810513</v>
      </c>
      <c r="L101" s="38">
        <f t="shared" si="4"/>
        <v>-2369585.9686544118</v>
      </c>
      <c r="M101" s="23">
        <f t="shared" si="5"/>
        <v>4886341.9713455886</v>
      </c>
    </row>
    <row r="102" spans="1:13" x14ac:dyDescent="0.35">
      <c r="A102" s="7" t="s">
        <v>19</v>
      </c>
      <c r="B102" s="24">
        <v>1905</v>
      </c>
      <c r="C102" s="21" t="s">
        <v>20</v>
      </c>
      <c r="D102" s="37">
        <v>0</v>
      </c>
      <c r="E102" s="44"/>
      <c r="F102" s="44"/>
      <c r="G102" s="38">
        <f t="shared" si="3"/>
        <v>0</v>
      </c>
      <c r="H102" s="22"/>
      <c r="I102" s="39">
        <v>0</v>
      </c>
      <c r="J102" s="44"/>
      <c r="K102" s="44"/>
      <c r="L102" s="38">
        <f t="shared" si="4"/>
        <v>0</v>
      </c>
      <c r="M102" s="23">
        <f t="shared" si="5"/>
        <v>0</v>
      </c>
    </row>
    <row r="103" spans="1:13" x14ac:dyDescent="0.35">
      <c r="A103" s="7">
        <v>47</v>
      </c>
      <c r="B103" s="24">
        <v>1908</v>
      </c>
      <c r="C103" s="21" t="s">
        <v>34</v>
      </c>
      <c r="D103" s="37">
        <v>281704.57000000007</v>
      </c>
      <c r="E103" s="44">
        <v>9825</v>
      </c>
      <c r="F103" s="44">
        <v>0</v>
      </c>
      <c r="G103" s="38">
        <f t="shared" si="3"/>
        <v>291529.57000000007</v>
      </c>
      <c r="H103" s="22"/>
      <c r="I103" s="39">
        <v>-79260.911060606057</v>
      </c>
      <c r="J103" s="44">
        <v>-8669.7682034632035</v>
      </c>
      <c r="K103" s="44">
        <v>0</v>
      </c>
      <c r="L103" s="38">
        <f t="shared" si="4"/>
        <v>-87930.679264069258</v>
      </c>
      <c r="M103" s="23">
        <f t="shared" si="5"/>
        <v>203598.89073593082</v>
      </c>
    </row>
    <row r="104" spans="1:13" x14ac:dyDescent="0.35">
      <c r="A104" s="7">
        <v>13</v>
      </c>
      <c r="B104" s="24">
        <v>1910</v>
      </c>
      <c r="C104" s="21" t="s">
        <v>22</v>
      </c>
      <c r="D104" s="37">
        <v>1012020.8800000001</v>
      </c>
      <c r="E104" s="44">
        <v>83020.399999999994</v>
      </c>
      <c r="F104" s="44">
        <v>0</v>
      </c>
      <c r="G104" s="38">
        <f t="shared" si="3"/>
        <v>1095041.28</v>
      </c>
      <c r="H104" s="22"/>
      <c r="I104" s="39">
        <v>-547308.59300000011</v>
      </c>
      <c r="J104" s="44">
        <v>-216528.03199999998</v>
      </c>
      <c r="K104" s="44">
        <v>0</v>
      </c>
      <c r="L104" s="38">
        <f t="shared" si="4"/>
        <v>-763836.62500000012</v>
      </c>
      <c r="M104" s="23">
        <f t="shared" si="5"/>
        <v>331204.65499999991</v>
      </c>
    </row>
    <row r="105" spans="1:13" ht="25" x14ac:dyDescent="0.35">
      <c r="A105" s="7">
        <v>8</v>
      </c>
      <c r="B105" s="24">
        <v>1915</v>
      </c>
      <c r="C105" s="21" t="s">
        <v>35</v>
      </c>
      <c r="D105" s="37">
        <v>333113.26000000007</v>
      </c>
      <c r="E105" s="44">
        <v>10921.450000000012</v>
      </c>
      <c r="F105" s="44">
        <v>0</v>
      </c>
      <c r="G105" s="38">
        <f t="shared" si="3"/>
        <v>344034.71000000008</v>
      </c>
      <c r="H105" s="22"/>
      <c r="I105" s="39">
        <v>-175730.87844444442</v>
      </c>
      <c r="J105" s="44">
        <v>-39754.350944444443</v>
      </c>
      <c r="K105" s="44">
        <v>0</v>
      </c>
      <c r="L105" s="38">
        <f t="shared" si="4"/>
        <v>-215485.22938888887</v>
      </c>
      <c r="M105" s="23">
        <f t="shared" si="5"/>
        <v>128549.48061111121</v>
      </c>
    </row>
    <row r="106" spans="1:13" ht="25" x14ac:dyDescent="0.35">
      <c r="A106" s="7">
        <v>8</v>
      </c>
      <c r="B106" s="24">
        <v>1915</v>
      </c>
      <c r="C106" s="21" t="s">
        <v>36</v>
      </c>
      <c r="D106" s="37">
        <v>0</v>
      </c>
      <c r="E106" s="44"/>
      <c r="F106" s="44"/>
      <c r="G106" s="38">
        <f t="shared" si="3"/>
        <v>0</v>
      </c>
      <c r="H106" s="22"/>
      <c r="I106" s="39">
        <v>0</v>
      </c>
      <c r="J106" s="44"/>
      <c r="K106" s="44"/>
      <c r="L106" s="38">
        <f t="shared" si="4"/>
        <v>0</v>
      </c>
      <c r="M106" s="23">
        <f t="shared" si="5"/>
        <v>0</v>
      </c>
    </row>
    <row r="107" spans="1:13" x14ac:dyDescent="0.35">
      <c r="A107" s="7">
        <v>10</v>
      </c>
      <c r="B107" s="24">
        <v>1920</v>
      </c>
      <c r="C107" s="21" t="s">
        <v>37</v>
      </c>
      <c r="D107" s="37">
        <v>402030.20999999996</v>
      </c>
      <c r="E107" s="44">
        <v>72198.75</v>
      </c>
      <c r="F107" s="44">
        <v>0</v>
      </c>
      <c r="G107" s="38">
        <f t="shared" si="3"/>
        <v>474228.95999999996</v>
      </c>
      <c r="H107" s="22"/>
      <c r="I107" s="39">
        <v>-228448.12000000011</v>
      </c>
      <c r="J107" s="44">
        <v>-71112.330499999996</v>
      </c>
      <c r="K107" s="44">
        <v>0</v>
      </c>
      <c r="L107" s="38">
        <f t="shared" si="4"/>
        <v>-299560.45050000009</v>
      </c>
      <c r="M107" s="23">
        <f t="shared" si="5"/>
        <v>174668.50949999987</v>
      </c>
    </row>
    <row r="108" spans="1:13" ht="25" x14ac:dyDescent="0.35">
      <c r="A108" s="7">
        <v>45</v>
      </c>
      <c r="B108" s="24">
        <v>1920</v>
      </c>
      <c r="C108" s="21" t="s">
        <v>38</v>
      </c>
      <c r="D108" s="37">
        <v>0</v>
      </c>
      <c r="E108" s="44"/>
      <c r="F108" s="44"/>
      <c r="G108" s="38">
        <f t="shared" si="3"/>
        <v>0</v>
      </c>
      <c r="H108" s="22"/>
      <c r="I108" s="39">
        <v>0</v>
      </c>
      <c r="J108" s="44"/>
      <c r="K108" s="44"/>
      <c r="L108" s="38">
        <f t="shared" si="4"/>
        <v>0</v>
      </c>
      <c r="M108" s="23">
        <f t="shared" si="5"/>
        <v>0</v>
      </c>
    </row>
    <row r="109" spans="1:13" ht="25" x14ac:dyDescent="0.35">
      <c r="A109" s="7">
        <v>45.1</v>
      </c>
      <c r="B109" s="24">
        <v>1920</v>
      </c>
      <c r="C109" s="21" t="s">
        <v>39</v>
      </c>
      <c r="D109" s="37">
        <v>0</v>
      </c>
      <c r="E109" s="44"/>
      <c r="F109" s="44"/>
      <c r="G109" s="38">
        <f t="shared" si="3"/>
        <v>0</v>
      </c>
      <c r="H109" s="22"/>
      <c r="I109" s="39">
        <v>0</v>
      </c>
      <c r="J109" s="44"/>
      <c r="K109" s="44"/>
      <c r="L109" s="38">
        <f t="shared" si="4"/>
        <v>0</v>
      </c>
      <c r="M109" s="23">
        <f t="shared" si="5"/>
        <v>0</v>
      </c>
    </row>
    <row r="110" spans="1:13" x14ac:dyDescent="0.35">
      <c r="A110" s="7">
        <v>10</v>
      </c>
      <c r="B110" s="24">
        <v>1930</v>
      </c>
      <c r="C110" s="21" t="s">
        <v>40</v>
      </c>
      <c r="D110" s="37">
        <v>2969573.1900000009</v>
      </c>
      <c r="E110" s="44">
        <v>56228.42</v>
      </c>
      <c r="F110" s="44">
        <v>-79798</v>
      </c>
      <c r="G110" s="38">
        <f t="shared" si="3"/>
        <v>2946003.6100000008</v>
      </c>
      <c r="H110" s="22"/>
      <c r="I110" s="39">
        <v>-1824914.1862499998</v>
      </c>
      <c r="J110" s="44">
        <v>-251053.69499999998</v>
      </c>
      <c r="K110" s="44">
        <v>79798</v>
      </c>
      <c r="L110" s="38">
        <f t="shared" si="4"/>
        <v>-1996169.8812499999</v>
      </c>
      <c r="M110" s="23">
        <f t="shared" si="5"/>
        <v>949833.72875000094</v>
      </c>
    </row>
    <row r="111" spans="1:13" x14ac:dyDescent="0.35">
      <c r="A111" s="7">
        <v>8</v>
      </c>
      <c r="B111" s="24">
        <v>1935</v>
      </c>
      <c r="C111" s="21" t="s">
        <v>41</v>
      </c>
      <c r="D111" s="37">
        <v>66205.880000000019</v>
      </c>
      <c r="E111" s="44">
        <v>29587</v>
      </c>
      <c r="F111" s="44">
        <v>0</v>
      </c>
      <c r="G111" s="38">
        <f t="shared" si="3"/>
        <v>95792.880000000019</v>
      </c>
      <c r="H111" s="22"/>
      <c r="I111" s="39">
        <v>-55039.127999999997</v>
      </c>
      <c r="J111" s="44">
        <v>-8697.2724999999991</v>
      </c>
      <c r="K111" s="44">
        <v>0</v>
      </c>
      <c r="L111" s="38">
        <f t="shared" si="4"/>
        <v>-63736.400499999996</v>
      </c>
      <c r="M111" s="23">
        <f t="shared" si="5"/>
        <v>32056.479500000023</v>
      </c>
    </row>
    <row r="112" spans="1:13" x14ac:dyDescent="0.35">
      <c r="A112" s="7">
        <v>8</v>
      </c>
      <c r="B112" s="24">
        <v>1940</v>
      </c>
      <c r="C112" s="21" t="s">
        <v>42</v>
      </c>
      <c r="D112" s="37">
        <v>251504.71999999997</v>
      </c>
      <c r="E112" s="44">
        <v>15101.000000000002</v>
      </c>
      <c r="F112" s="44">
        <v>0</v>
      </c>
      <c r="G112" s="38">
        <f t="shared" si="3"/>
        <v>266605.71999999997</v>
      </c>
      <c r="H112" s="22"/>
      <c r="I112" s="39">
        <v>-120612.54025000003</v>
      </c>
      <c r="J112" s="44">
        <v>-23702.2435</v>
      </c>
      <c r="K112" s="44">
        <v>0</v>
      </c>
      <c r="L112" s="38">
        <f t="shared" si="4"/>
        <v>-144314.78375000003</v>
      </c>
      <c r="M112" s="23">
        <f t="shared" si="5"/>
        <v>122290.93624999994</v>
      </c>
    </row>
    <row r="113" spans="1:13" x14ac:dyDescent="0.35">
      <c r="A113" s="7">
        <v>8</v>
      </c>
      <c r="B113" s="24">
        <v>1945</v>
      </c>
      <c r="C113" s="21" t="s">
        <v>43</v>
      </c>
      <c r="D113" s="37">
        <v>97312.71</v>
      </c>
      <c r="E113" s="44">
        <v>0</v>
      </c>
      <c r="F113" s="44">
        <v>0</v>
      </c>
      <c r="G113" s="38">
        <f t="shared" si="3"/>
        <v>97312.71</v>
      </c>
      <c r="H113" s="22"/>
      <c r="I113" s="39">
        <v>-65982.581000000006</v>
      </c>
      <c r="J113" s="44">
        <v>-9586.0095000000019</v>
      </c>
      <c r="K113" s="44">
        <v>0</v>
      </c>
      <c r="L113" s="38">
        <f t="shared" si="4"/>
        <v>-75568.590500000006</v>
      </c>
      <c r="M113" s="23">
        <f t="shared" si="5"/>
        <v>21744.119500000001</v>
      </c>
    </row>
    <row r="114" spans="1:13" x14ac:dyDescent="0.35">
      <c r="A114" s="7">
        <v>8</v>
      </c>
      <c r="B114" s="24">
        <v>1950</v>
      </c>
      <c r="C114" s="21" t="s">
        <v>44</v>
      </c>
      <c r="D114" s="37">
        <v>0</v>
      </c>
      <c r="E114" s="44"/>
      <c r="F114" s="44"/>
      <c r="G114" s="38">
        <f t="shared" si="3"/>
        <v>0</v>
      </c>
      <c r="H114" s="22"/>
      <c r="I114" s="39">
        <v>0</v>
      </c>
      <c r="J114" s="44"/>
      <c r="K114" s="44"/>
      <c r="L114" s="38">
        <f t="shared" si="4"/>
        <v>0</v>
      </c>
      <c r="M114" s="23">
        <f t="shared" si="5"/>
        <v>0</v>
      </c>
    </row>
    <row r="115" spans="1:13" x14ac:dyDescent="0.35">
      <c r="A115" s="7">
        <v>8</v>
      </c>
      <c r="B115" s="24">
        <v>1955</v>
      </c>
      <c r="C115" s="21" t="s">
        <v>45</v>
      </c>
      <c r="D115" s="37">
        <v>0</v>
      </c>
      <c r="E115" s="44"/>
      <c r="F115" s="44"/>
      <c r="G115" s="38">
        <f t="shared" si="3"/>
        <v>0</v>
      </c>
      <c r="H115" s="22"/>
      <c r="I115" s="39">
        <v>0</v>
      </c>
      <c r="J115" s="44"/>
      <c r="K115" s="44"/>
      <c r="L115" s="38">
        <f t="shared" si="4"/>
        <v>0</v>
      </c>
      <c r="M115" s="23">
        <f t="shared" si="5"/>
        <v>0</v>
      </c>
    </row>
    <row r="116" spans="1:13" ht="25" x14ac:dyDescent="0.35">
      <c r="A116" s="7">
        <v>8</v>
      </c>
      <c r="B116" s="24">
        <v>1955</v>
      </c>
      <c r="C116" s="21" t="s">
        <v>46</v>
      </c>
      <c r="D116" s="37">
        <v>0</v>
      </c>
      <c r="E116" s="44"/>
      <c r="F116" s="44"/>
      <c r="G116" s="38">
        <f t="shared" si="3"/>
        <v>0</v>
      </c>
      <c r="H116" s="22"/>
      <c r="I116" s="39">
        <v>0</v>
      </c>
      <c r="J116" s="44"/>
      <c r="K116" s="44"/>
      <c r="L116" s="38">
        <f t="shared" si="4"/>
        <v>0</v>
      </c>
      <c r="M116" s="23">
        <f t="shared" si="5"/>
        <v>0</v>
      </c>
    </row>
    <row r="117" spans="1:13" x14ac:dyDescent="0.35">
      <c r="A117" s="7">
        <v>8</v>
      </c>
      <c r="B117" s="24">
        <v>1960</v>
      </c>
      <c r="C117" s="21" t="s">
        <v>47</v>
      </c>
      <c r="D117" s="37">
        <v>0</v>
      </c>
      <c r="E117" s="44"/>
      <c r="F117" s="44"/>
      <c r="G117" s="38">
        <f t="shared" si="3"/>
        <v>0</v>
      </c>
      <c r="H117" s="22"/>
      <c r="I117" s="39">
        <v>0</v>
      </c>
      <c r="J117" s="44"/>
      <c r="K117" s="44"/>
      <c r="L117" s="38">
        <f t="shared" si="4"/>
        <v>0</v>
      </c>
      <c r="M117" s="23">
        <f t="shared" si="5"/>
        <v>0</v>
      </c>
    </row>
    <row r="118" spans="1:13" ht="25" x14ac:dyDescent="0.35">
      <c r="A118" s="25">
        <v>47</v>
      </c>
      <c r="B118" s="24">
        <v>1970</v>
      </c>
      <c r="C118" s="21" t="s">
        <v>48</v>
      </c>
      <c r="D118" s="37">
        <v>0</v>
      </c>
      <c r="E118" s="44"/>
      <c r="F118" s="44"/>
      <c r="G118" s="38">
        <f t="shared" si="3"/>
        <v>0</v>
      </c>
      <c r="H118" s="22"/>
      <c r="I118" s="39">
        <v>0</v>
      </c>
      <c r="J118" s="44"/>
      <c r="K118" s="44"/>
      <c r="L118" s="38">
        <f t="shared" si="4"/>
        <v>0</v>
      </c>
      <c r="M118" s="23">
        <f t="shared" si="5"/>
        <v>0</v>
      </c>
    </row>
    <row r="119" spans="1:13" ht="25" x14ac:dyDescent="0.35">
      <c r="A119" s="7">
        <v>47</v>
      </c>
      <c r="B119" s="24">
        <v>1975</v>
      </c>
      <c r="C119" s="21" t="s">
        <v>49</v>
      </c>
      <c r="D119" s="37">
        <v>0</v>
      </c>
      <c r="E119" s="44"/>
      <c r="F119" s="44"/>
      <c r="G119" s="38">
        <f t="shared" si="3"/>
        <v>0</v>
      </c>
      <c r="H119" s="22"/>
      <c r="I119" s="39">
        <v>0</v>
      </c>
      <c r="J119" s="44"/>
      <c r="K119" s="44"/>
      <c r="L119" s="38">
        <f t="shared" si="4"/>
        <v>0</v>
      </c>
      <c r="M119" s="23">
        <f t="shared" si="5"/>
        <v>0</v>
      </c>
    </row>
    <row r="120" spans="1:13" x14ac:dyDescent="0.35">
      <c r="A120" s="7">
        <v>47</v>
      </c>
      <c r="B120" s="24">
        <v>1980</v>
      </c>
      <c r="C120" s="21" t="s">
        <v>50</v>
      </c>
      <c r="D120" s="37">
        <v>281728.34999999998</v>
      </c>
      <c r="E120" s="44">
        <v>0</v>
      </c>
      <c r="F120" s="44">
        <v>0</v>
      </c>
      <c r="G120" s="38">
        <f t="shared" si="3"/>
        <v>281728.34999999998</v>
      </c>
      <c r="H120" s="22"/>
      <c r="I120" s="39">
        <v>-182249.58799999999</v>
      </c>
      <c r="J120" s="44">
        <v>-18781.918000000001</v>
      </c>
      <c r="K120" s="44">
        <v>0</v>
      </c>
      <c r="L120" s="38">
        <f t="shared" si="4"/>
        <v>-201031.50599999999</v>
      </c>
      <c r="M120" s="23">
        <f t="shared" si="5"/>
        <v>80696.843999999983</v>
      </c>
    </row>
    <row r="121" spans="1:13" x14ac:dyDescent="0.35">
      <c r="A121" s="7">
        <v>47</v>
      </c>
      <c r="B121" s="24">
        <v>1985</v>
      </c>
      <c r="C121" s="21" t="s">
        <v>51</v>
      </c>
      <c r="D121" s="37">
        <v>0.15000000000145519</v>
      </c>
      <c r="E121" s="44"/>
      <c r="F121" s="44"/>
      <c r="G121" s="38">
        <f t="shared" si="3"/>
        <v>0.15000000000145519</v>
      </c>
      <c r="H121" s="22"/>
      <c r="I121" s="39">
        <v>0</v>
      </c>
      <c r="J121" s="44"/>
      <c r="K121" s="44"/>
      <c r="L121" s="38">
        <f t="shared" si="4"/>
        <v>0</v>
      </c>
      <c r="M121" s="23">
        <f t="shared" si="5"/>
        <v>0.15000000000145519</v>
      </c>
    </row>
    <row r="122" spans="1:13" x14ac:dyDescent="0.35">
      <c r="A122" s="25">
        <v>47</v>
      </c>
      <c r="B122" s="24">
        <v>1990</v>
      </c>
      <c r="C122" s="35" t="s">
        <v>52</v>
      </c>
      <c r="D122" s="37">
        <v>0</v>
      </c>
      <c r="E122" s="44"/>
      <c r="F122" s="44"/>
      <c r="G122" s="38">
        <f t="shared" si="3"/>
        <v>0</v>
      </c>
      <c r="H122" s="22"/>
      <c r="I122" s="39">
        <v>0</v>
      </c>
      <c r="J122" s="44"/>
      <c r="K122" s="44"/>
      <c r="L122" s="38">
        <f t="shared" si="4"/>
        <v>0</v>
      </c>
      <c r="M122" s="23">
        <f t="shared" si="5"/>
        <v>0</v>
      </c>
    </row>
    <row r="123" spans="1:13" x14ac:dyDescent="0.35">
      <c r="A123" s="7">
        <v>47</v>
      </c>
      <c r="B123" s="24">
        <v>1995</v>
      </c>
      <c r="C123" s="21" t="s">
        <v>53</v>
      </c>
      <c r="D123" s="37">
        <v>-25193685.170000002</v>
      </c>
      <c r="E123" s="44">
        <v>-3304989.8000000003</v>
      </c>
      <c r="F123" s="44">
        <v>0</v>
      </c>
      <c r="G123" s="38">
        <f t="shared" si="3"/>
        <v>-28498674.970000003</v>
      </c>
      <c r="H123" s="22"/>
      <c r="I123" s="39">
        <v>6359145.3585083336</v>
      </c>
      <c r="J123" s="44">
        <v>1118664.0078833336</v>
      </c>
      <c r="K123" s="44">
        <v>0</v>
      </c>
      <c r="L123" s="38">
        <f t="shared" si="4"/>
        <v>7477809.3663916672</v>
      </c>
      <c r="M123" s="23">
        <f t="shared" si="5"/>
        <v>-21020865.603608336</v>
      </c>
    </row>
    <row r="124" spans="1:13" x14ac:dyDescent="0.35">
      <c r="A124" s="7">
        <v>47</v>
      </c>
      <c r="B124" s="24">
        <v>2440</v>
      </c>
      <c r="C124" s="21" t="s">
        <v>54</v>
      </c>
      <c r="D124" s="37">
        <v>0</v>
      </c>
      <c r="E124" s="44">
        <v>0</v>
      </c>
      <c r="F124" s="44">
        <v>0</v>
      </c>
      <c r="G124" s="38">
        <f t="shared" si="3"/>
        <v>0</v>
      </c>
      <c r="I124" s="39">
        <v>0</v>
      </c>
      <c r="J124" s="44">
        <v>0</v>
      </c>
      <c r="K124" s="44">
        <v>0</v>
      </c>
      <c r="L124" s="38">
        <f t="shared" si="4"/>
        <v>0</v>
      </c>
      <c r="M124" s="23">
        <f t="shared" si="5"/>
        <v>0</v>
      </c>
    </row>
    <row r="125" spans="1:13" x14ac:dyDescent="0.35">
      <c r="A125" s="26"/>
      <c r="B125" s="26"/>
      <c r="C125" s="27"/>
      <c r="D125" s="37">
        <v>0</v>
      </c>
      <c r="E125" s="44">
        <v>0</v>
      </c>
      <c r="F125" s="44">
        <v>0</v>
      </c>
      <c r="G125" s="38">
        <f t="shared" si="3"/>
        <v>0</v>
      </c>
      <c r="I125" s="39">
        <v>0</v>
      </c>
      <c r="J125" s="44">
        <v>0</v>
      </c>
      <c r="K125" s="44">
        <v>0</v>
      </c>
      <c r="L125" s="38">
        <f t="shared" si="4"/>
        <v>0</v>
      </c>
      <c r="M125" s="23">
        <f t="shared" si="5"/>
        <v>0</v>
      </c>
    </row>
    <row r="126" spans="1:13" x14ac:dyDescent="0.35">
      <c r="A126" s="26"/>
      <c r="B126" s="26"/>
      <c r="C126" s="29" t="s">
        <v>55</v>
      </c>
      <c r="D126" s="30">
        <v>103207741.19111428</v>
      </c>
      <c r="E126" s="30">
        <v>4271199.1570000015</v>
      </c>
      <c r="F126" s="30">
        <v>-281720</v>
      </c>
      <c r="G126" s="30">
        <f>SUM(G86:G125)</f>
        <v>107197220.34811428</v>
      </c>
      <c r="H126" s="30"/>
      <c r="I126" s="30">
        <v>-51205172.883490704</v>
      </c>
      <c r="J126" s="30">
        <v>-4562173.8618534133</v>
      </c>
      <c r="K126" s="30">
        <v>153676.4283678105</v>
      </c>
      <c r="L126" s="30">
        <f>SUM(L86:L125)</f>
        <v>-55613670.316976279</v>
      </c>
      <c r="M126" s="30">
        <f>SUM(M86:M125)</f>
        <v>51583550.031137988</v>
      </c>
    </row>
    <row r="127" spans="1:13" ht="37.5" x14ac:dyDescent="0.35">
      <c r="A127" s="26"/>
      <c r="B127" s="26"/>
      <c r="C127" s="31" t="s">
        <v>56</v>
      </c>
      <c r="D127" s="28"/>
      <c r="E127" s="28"/>
      <c r="F127" s="28"/>
      <c r="G127" s="38">
        <v>0</v>
      </c>
      <c r="I127" s="28"/>
      <c r="J127" s="28"/>
      <c r="K127" s="28"/>
      <c r="L127" s="38">
        <v>0</v>
      </c>
      <c r="M127" s="23">
        <v>0</v>
      </c>
    </row>
    <row r="128" spans="1:13" ht="26" x14ac:dyDescent="0.35">
      <c r="A128" s="26"/>
      <c r="B128" s="26"/>
      <c r="C128" s="32" t="s">
        <v>57</v>
      </c>
      <c r="D128" s="28"/>
      <c r="E128" s="28"/>
      <c r="F128" s="28"/>
      <c r="G128" s="38">
        <v>0</v>
      </c>
      <c r="I128" s="28"/>
      <c r="J128" s="28"/>
      <c r="K128" s="28"/>
      <c r="L128" s="38">
        <v>0</v>
      </c>
      <c r="M128" s="23">
        <v>0</v>
      </c>
    </row>
    <row r="129" spans="1:13" x14ac:dyDescent="0.35">
      <c r="A129" s="26"/>
      <c r="B129" s="26"/>
      <c r="C129" s="29" t="s">
        <v>58</v>
      </c>
      <c r="D129" s="30">
        <v>103207741.19111428</v>
      </c>
      <c r="E129" s="30">
        <v>4271199.1570000015</v>
      </c>
      <c r="F129" s="30">
        <v>-281720</v>
      </c>
      <c r="G129" s="30">
        <f>SUM(G126:G128)</f>
        <v>107197220.34811428</v>
      </c>
      <c r="H129" s="30"/>
      <c r="I129" s="30">
        <v>-51205172.883490704</v>
      </c>
      <c r="J129" s="30">
        <v>-4562173.8618534133</v>
      </c>
      <c r="K129" s="30">
        <v>153676.4283678105</v>
      </c>
      <c r="L129" s="30">
        <f>SUM(L126:L128)</f>
        <v>-55613670.316976279</v>
      </c>
      <c r="M129" s="30">
        <f>SUM(M126:M128)</f>
        <v>51583550.031137988</v>
      </c>
    </row>
    <row r="130" spans="1:13" ht="15.5" x14ac:dyDescent="0.35">
      <c r="A130" s="26"/>
      <c r="B130" s="26"/>
      <c r="C130" s="224" t="s">
        <v>59</v>
      </c>
      <c r="D130" s="225"/>
      <c r="E130" s="225"/>
      <c r="F130" s="225"/>
      <c r="G130" s="225"/>
      <c r="H130" s="225"/>
      <c r="I130" s="226"/>
      <c r="J130" s="28"/>
      <c r="K130" s="6"/>
      <c r="L130" s="40"/>
      <c r="M130" s="33"/>
    </row>
    <row r="131" spans="1:13" x14ac:dyDescent="0.35">
      <c r="A131" s="26"/>
      <c r="B131" s="26"/>
      <c r="C131" s="224" t="s">
        <v>60</v>
      </c>
      <c r="D131" s="225"/>
      <c r="E131" s="225"/>
      <c r="F131" s="225"/>
      <c r="G131" s="225"/>
      <c r="H131" s="225"/>
      <c r="I131" s="226"/>
      <c r="J131" s="30">
        <v>-4562173.8618534133</v>
      </c>
      <c r="K131" s="6"/>
      <c r="L131" s="40"/>
      <c r="M131" s="33"/>
    </row>
    <row r="132" spans="1:13" x14ac:dyDescent="0.35">
      <c r="D132" s="77"/>
      <c r="E132" s="77"/>
      <c r="F132" s="77"/>
      <c r="G132" s="77"/>
      <c r="H132" s="77"/>
      <c r="I132" s="77"/>
      <c r="J132" s="77"/>
      <c r="K132" s="77"/>
      <c r="L132" s="77"/>
      <c r="M132" s="77"/>
    </row>
    <row r="133" spans="1:13" x14ac:dyDescent="0.35">
      <c r="E133" s="77"/>
      <c r="I133" s="6" t="s">
        <v>61</v>
      </c>
      <c r="J133" s="6"/>
    </row>
    <row r="134" spans="1:13" x14ac:dyDescent="0.35">
      <c r="A134" s="26">
        <v>10</v>
      </c>
      <c r="B134" s="26"/>
      <c r="I134" s="6" t="s">
        <v>62</v>
      </c>
      <c r="J134" s="41"/>
    </row>
    <row r="135" spans="1:13" x14ac:dyDescent="0.35">
      <c r="A135" s="26">
        <v>8</v>
      </c>
      <c r="B135" s="26"/>
      <c r="I135" s="6" t="s">
        <v>41</v>
      </c>
      <c r="J135" s="42"/>
    </row>
    <row r="136" spans="1:13" x14ac:dyDescent="0.35">
      <c r="I136" s="34" t="s">
        <v>63</v>
      </c>
      <c r="J136" s="43">
        <v>-4562173.8618534133</v>
      </c>
      <c r="M136" s="33"/>
    </row>
    <row r="138" spans="1:13" ht="18" hidden="1" x14ac:dyDescent="0.35">
      <c r="A138" s="227" t="s">
        <v>0</v>
      </c>
      <c r="B138" s="227"/>
      <c r="C138" s="227"/>
      <c r="D138" s="227"/>
      <c r="E138" s="227"/>
      <c r="F138" s="227"/>
      <c r="G138" s="227"/>
      <c r="H138" s="227"/>
      <c r="I138" s="227"/>
      <c r="J138" s="227"/>
      <c r="K138" s="227"/>
      <c r="L138" s="227"/>
      <c r="M138" s="227"/>
    </row>
    <row r="139" spans="1:13" ht="21" hidden="1" x14ac:dyDescent="0.35">
      <c r="A139" s="227" t="s">
        <v>109</v>
      </c>
      <c r="B139" s="227"/>
      <c r="C139" s="227"/>
      <c r="D139" s="227"/>
      <c r="E139" s="227"/>
      <c r="F139" s="227"/>
      <c r="G139" s="227"/>
      <c r="H139" s="227"/>
      <c r="I139" s="227"/>
      <c r="J139" s="227"/>
      <c r="K139" s="227"/>
      <c r="L139" s="227"/>
      <c r="M139" s="227"/>
    </row>
    <row r="140" spans="1:13" hidden="1" x14ac:dyDescent="0.35">
      <c r="H140" s="6"/>
    </row>
    <row r="141" spans="1:13" hidden="1" x14ac:dyDescent="0.35">
      <c r="E141" s="8" t="s">
        <v>2</v>
      </c>
      <c r="F141" s="36" t="s">
        <v>3</v>
      </c>
      <c r="H141" s="6"/>
    </row>
    <row r="142" spans="1:13" hidden="1" x14ac:dyDescent="0.35">
      <c r="C142" s="6"/>
      <c r="E142" s="8" t="s">
        <v>4</v>
      </c>
      <c r="F142" s="9">
        <v>2013</v>
      </c>
      <c r="G142" s="10"/>
    </row>
    <row r="143" spans="1:13" hidden="1" x14ac:dyDescent="0.35"/>
    <row r="144" spans="1:13" hidden="1" x14ac:dyDescent="0.35">
      <c r="D144" s="228" t="s">
        <v>5</v>
      </c>
      <c r="E144" s="229"/>
      <c r="F144" s="229"/>
      <c r="G144" s="230"/>
      <c r="I144" s="11"/>
      <c r="J144" s="12" t="s">
        <v>6</v>
      </c>
      <c r="K144" s="12"/>
      <c r="L144" s="13"/>
      <c r="M144" s="6"/>
    </row>
    <row r="145" spans="1:13" ht="41.5" hidden="1" x14ac:dyDescent="0.35">
      <c r="A145" s="14" t="s">
        <v>7</v>
      </c>
      <c r="B145" s="14" t="s">
        <v>8</v>
      </c>
      <c r="C145" s="15" t="s">
        <v>9</v>
      </c>
      <c r="D145" s="14" t="s">
        <v>10</v>
      </c>
      <c r="E145" s="16" t="s">
        <v>11</v>
      </c>
      <c r="F145" s="16" t="s">
        <v>12</v>
      </c>
      <c r="G145" s="14" t="s">
        <v>13</v>
      </c>
      <c r="H145" s="17"/>
      <c r="I145" s="18" t="s">
        <v>10</v>
      </c>
      <c r="J145" s="19" t="s">
        <v>14</v>
      </c>
      <c r="K145" s="19" t="s">
        <v>12</v>
      </c>
      <c r="L145" s="20" t="s">
        <v>13</v>
      </c>
      <c r="M145" s="14" t="s">
        <v>15</v>
      </c>
    </row>
    <row r="146" spans="1:13" ht="25" hidden="1" x14ac:dyDescent="0.35">
      <c r="A146" s="7">
        <v>12</v>
      </c>
      <c r="B146" s="24">
        <v>1611</v>
      </c>
      <c r="C146" s="21" t="s">
        <v>16</v>
      </c>
      <c r="D146" s="1">
        <v>884544.91999999958</v>
      </c>
      <c r="E146" s="46">
        <v>239579.57</v>
      </c>
      <c r="F146" s="44">
        <v>0</v>
      </c>
      <c r="G146" s="38">
        <f>D146+E146+F146</f>
        <v>1124124.4899999995</v>
      </c>
      <c r="H146" s="22"/>
      <c r="I146" s="2">
        <v>-319041.54400000011</v>
      </c>
      <c r="J146" s="44">
        <v>-216045.15</v>
      </c>
      <c r="K146" s="44">
        <v>0</v>
      </c>
      <c r="L146" s="38">
        <f>SUM(I146:K146)</f>
        <v>-535086.69400000013</v>
      </c>
      <c r="M146" s="23">
        <f>+G146+L146</f>
        <v>589037.79599999939</v>
      </c>
    </row>
    <row r="147" spans="1:13" ht="25" hidden="1" x14ac:dyDescent="0.35">
      <c r="A147" s="7" t="s">
        <v>17</v>
      </c>
      <c r="B147" s="24">
        <v>1612</v>
      </c>
      <c r="C147" s="21" t="s">
        <v>18</v>
      </c>
      <c r="D147" s="1">
        <v>510698.12</v>
      </c>
      <c r="E147" s="44">
        <v>6475</v>
      </c>
      <c r="F147" s="44">
        <v>0</v>
      </c>
      <c r="G147" s="38">
        <f t="shared" ref="G147:G185" si="6">D147+E147+F147</f>
        <v>517173.12</v>
      </c>
      <c r="H147" s="22"/>
      <c r="I147" s="2">
        <v>-101120.04066666667</v>
      </c>
      <c r="J147" s="44">
        <v>-16368.46</v>
      </c>
      <c r="K147" s="44">
        <v>0</v>
      </c>
      <c r="L147" s="38">
        <f t="shared" ref="L147:L185" si="7">SUM(I147:K147)</f>
        <v>-117488.50066666666</v>
      </c>
      <c r="M147" s="23">
        <f t="shared" ref="M147:M185" si="8">+G147+L147</f>
        <v>399684.61933333334</v>
      </c>
    </row>
    <row r="148" spans="1:13" hidden="1" x14ac:dyDescent="0.35">
      <c r="A148" s="7" t="s">
        <v>19</v>
      </c>
      <c r="B148" s="24">
        <v>1805</v>
      </c>
      <c r="C148" s="21" t="s">
        <v>20</v>
      </c>
      <c r="D148" s="1">
        <v>3609390.67</v>
      </c>
      <c r="E148" s="76">
        <v>608751.82999999996</v>
      </c>
      <c r="F148" s="44">
        <v>0</v>
      </c>
      <c r="G148" s="38">
        <f t="shared" si="6"/>
        <v>4218142.5</v>
      </c>
      <c r="H148" s="22"/>
      <c r="I148" s="2">
        <v>0</v>
      </c>
      <c r="J148" s="44">
        <v>0</v>
      </c>
      <c r="K148" s="44">
        <v>0</v>
      </c>
      <c r="L148" s="38">
        <f t="shared" si="7"/>
        <v>0</v>
      </c>
      <c r="M148" s="23">
        <f t="shared" si="8"/>
        <v>4218142.5</v>
      </c>
    </row>
    <row r="149" spans="1:13" hidden="1" x14ac:dyDescent="0.35">
      <c r="A149" s="7">
        <v>47</v>
      </c>
      <c r="B149" s="24">
        <v>1808</v>
      </c>
      <c r="C149" s="21" t="s">
        <v>21</v>
      </c>
      <c r="D149" s="1">
        <v>0</v>
      </c>
      <c r="E149" s="44">
        <v>0</v>
      </c>
      <c r="F149" s="44">
        <v>0</v>
      </c>
      <c r="G149" s="38">
        <f t="shared" si="6"/>
        <v>0</v>
      </c>
      <c r="H149" s="22"/>
      <c r="I149" s="2">
        <v>0</v>
      </c>
      <c r="J149" s="44">
        <v>0</v>
      </c>
      <c r="K149" s="44">
        <v>0</v>
      </c>
      <c r="L149" s="38">
        <f t="shared" si="7"/>
        <v>0</v>
      </c>
      <c r="M149" s="23">
        <f t="shared" si="8"/>
        <v>0</v>
      </c>
    </row>
    <row r="150" spans="1:13" hidden="1" x14ac:dyDescent="0.35">
      <c r="A150" s="7">
        <v>13</v>
      </c>
      <c r="B150" s="24">
        <v>1810</v>
      </c>
      <c r="C150" s="21" t="s">
        <v>22</v>
      </c>
      <c r="D150" s="1">
        <v>0</v>
      </c>
      <c r="E150" s="44">
        <v>0</v>
      </c>
      <c r="F150" s="44">
        <v>0</v>
      </c>
      <c r="G150" s="38">
        <f t="shared" si="6"/>
        <v>0</v>
      </c>
      <c r="H150" s="22"/>
      <c r="I150" s="2">
        <v>0</v>
      </c>
      <c r="J150" s="44">
        <v>0</v>
      </c>
      <c r="K150" s="44">
        <v>0</v>
      </c>
      <c r="L150" s="38">
        <f t="shared" si="7"/>
        <v>0</v>
      </c>
      <c r="M150" s="23">
        <f t="shared" si="8"/>
        <v>0</v>
      </c>
    </row>
    <row r="151" spans="1:13" ht="25" hidden="1" x14ac:dyDescent="0.35">
      <c r="A151" s="7">
        <v>47</v>
      </c>
      <c r="B151" s="24">
        <v>1815</v>
      </c>
      <c r="C151" s="21" t="s">
        <v>23</v>
      </c>
      <c r="D151" s="1">
        <v>0</v>
      </c>
      <c r="E151" s="44">
        <v>0</v>
      </c>
      <c r="F151" s="44">
        <v>0</v>
      </c>
      <c r="G151" s="38">
        <f t="shared" si="6"/>
        <v>0</v>
      </c>
      <c r="H151" s="22"/>
      <c r="I151" s="2">
        <v>0</v>
      </c>
      <c r="J151" s="44">
        <v>0</v>
      </c>
      <c r="K151" s="44">
        <v>0</v>
      </c>
      <c r="L151" s="38">
        <f t="shared" si="7"/>
        <v>0</v>
      </c>
      <c r="M151" s="23">
        <f t="shared" si="8"/>
        <v>0</v>
      </c>
    </row>
    <row r="152" spans="1:13" hidden="1" x14ac:dyDescent="0.35">
      <c r="A152" s="7">
        <v>47</v>
      </c>
      <c r="B152" s="24">
        <v>1820</v>
      </c>
      <c r="C152" s="21" t="s">
        <v>24</v>
      </c>
      <c r="D152" s="1">
        <v>8577644.9057142846</v>
      </c>
      <c r="E152" s="44">
        <v>22371.75</v>
      </c>
      <c r="F152" s="44">
        <v>0</v>
      </c>
      <c r="G152" s="38">
        <f t="shared" si="6"/>
        <v>8600016.6557142846</v>
      </c>
      <c r="H152" s="22"/>
      <c r="I152" s="2">
        <v>-4825030.4237487484</v>
      </c>
      <c r="J152" s="44">
        <v>-293914.33</v>
      </c>
      <c r="K152" s="44">
        <v>0</v>
      </c>
      <c r="L152" s="38">
        <f t="shared" si="7"/>
        <v>-5118944.7537487485</v>
      </c>
      <c r="M152" s="23">
        <f t="shared" si="8"/>
        <v>3481071.9019655362</v>
      </c>
    </row>
    <row r="153" spans="1:13" hidden="1" x14ac:dyDescent="0.35">
      <c r="A153" s="7">
        <v>47</v>
      </c>
      <c r="B153" s="24">
        <v>1825</v>
      </c>
      <c r="C153" s="21" t="s">
        <v>25</v>
      </c>
      <c r="D153" s="1">
        <v>0</v>
      </c>
      <c r="E153" s="44">
        <v>0</v>
      </c>
      <c r="F153" s="44">
        <v>0</v>
      </c>
      <c r="G153" s="38">
        <f t="shared" si="6"/>
        <v>0</v>
      </c>
      <c r="H153" s="22"/>
      <c r="I153" s="2">
        <v>0</v>
      </c>
      <c r="J153" s="44">
        <v>0</v>
      </c>
      <c r="K153" s="44">
        <v>0</v>
      </c>
      <c r="L153" s="38">
        <f t="shared" si="7"/>
        <v>0</v>
      </c>
      <c r="M153" s="23">
        <f t="shared" si="8"/>
        <v>0</v>
      </c>
    </row>
    <row r="154" spans="1:13" hidden="1" x14ac:dyDescent="0.35">
      <c r="A154" s="7">
        <v>47</v>
      </c>
      <c r="B154" s="24">
        <v>1830</v>
      </c>
      <c r="C154" s="21" t="s">
        <v>26</v>
      </c>
      <c r="D154" s="1">
        <v>17641359.949999999</v>
      </c>
      <c r="E154" s="44">
        <v>1424245.72</v>
      </c>
      <c r="F154" s="44">
        <v>0</v>
      </c>
      <c r="G154" s="38">
        <f t="shared" si="6"/>
        <v>19065605.669999998</v>
      </c>
      <c r="H154" s="22"/>
      <c r="I154" s="2">
        <v>-7399984.2955404427</v>
      </c>
      <c r="J154" s="44">
        <v>-774495.88175888755</v>
      </c>
      <c r="K154" s="44">
        <v>0</v>
      </c>
      <c r="L154" s="38">
        <f t="shared" si="7"/>
        <v>-8174480.17729933</v>
      </c>
      <c r="M154" s="23">
        <f t="shared" si="8"/>
        <v>10891125.492700668</v>
      </c>
    </row>
    <row r="155" spans="1:13" hidden="1" x14ac:dyDescent="0.35">
      <c r="A155" s="7">
        <v>47</v>
      </c>
      <c r="B155" s="24">
        <v>1835</v>
      </c>
      <c r="C155" s="21" t="s">
        <v>27</v>
      </c>
      <c r="D155" s="1">
        <v>18147955.189999998</v>
      </c>
      <c r="E155" s="44">
        <v>1366845.65</v>
      </c>
      <c r="F155" s="44">
        <v>0</v>
      </c>
      <c r="G155" s="38">
        <f t="shared" si="6"/>
        <v>19514800.839999996</v>
      </c>
      <c r="H155" s="22"/>
      <c r="I155" s="2">
        <v>-8684259.5929916669</v>
      </c>
      <c r="J155" s="44">
        <v>-618588.92225403455</v>
      </c>
      <c r="K155" s="44">
        <v>0</v>
      </c>
      <c r="L155" s="38">
        <f t="shared" si="7"/>
        <v>-9302848.5152457021</v>
      </c>
      <c r="M155" s="23">
        <f t="shared" si="8"/>
        <v>10211952.324754294</v>
      </c>
    </row>
    <row r="156" spans="1:13" hidden="1" x14ac:dyDescent="0.35">
      <c r="A156" s="7">
        <v>47</v>
      </c>
      <c r="B156" s="24">
        <v>1840</v>
      </c>
      <c r="C156" s="21" t="s">
        <v>28</v>
      </c>
      <c r="D156" s="1">
        <v>8880353.9300000016</v>
      </c>
      <c r="E156" s="44">
        <v>696750.38</v>
      </c>
      <c r="F156" s="44">
        <v>0</v>
      </c>
      <c r="G156" s="38">
        <f t="shared" si="6"/>
        <v>9577104.3100000024</v>
      </c>
      <c r="H156" s="22"/>
      <c r="I156" s="2">
        <v>-4353864.2272317959</v>
      </c>
      <c r="J156" s="44">
        <v>-406068.82640223915</v>
      </c>
      <c r="K156" s="44">
        <v>0</v>
      </c>
      <c r="L156" s="38">
        <f t="shared" si="7"/>
        <v>-4759933.0536340354</v>
      </c>
      <c r="M156" s="23">
        <f t="shared" si="8"/>
        <v>4817171.256365967</v>
      </c>
    </row>
    <row r="157" spans="1:13" hidden="1" x14ac:dyDescent="0.35">
      <c r="A157" s="7">
        <v>47</v>
      </c>
      <c r="B157" s="24">
        <v>1845</v>
      </c>
      <c r="C157" s="21" t="s">
        <v>29</v>
      </c>
      <c r="D157" s="1">
        <v>25708485.260000005</v>
      </c>
      <c r="E157" s="44">
        <v>946643.72</v>
      </c>
      <c r="F157" s="44">
        <v>0</v>
      </c>
      <c r="G157" s="38">
        <f t="shared" si="6"/>
        <v>26655128.980000004</v>
      </c>
      <c r="H157" s="22"/>
      <c r="I157" s="2">
        <v>-13911442.348295182</v>
      </c>
      <c r="J157" s="44">
        <v>-882703.80256738502</v>
      </c>
      <c r="K157" s="44">
        <v>0</v>
      </c>
      <c r="L157" s="38">
        <f t="shared" si="7"/>
        <v>-14794146.150862567</v>
      </c>
      <c r="M157" s="23">
        <f t="shared" si="8"/>
        <v>11860982.829137437</v>
      </c>
    </row>
    <row r="158" spans="1:13" hidden="1" x14ac:dyDescent="0.35">
      <c r="A158" s="7">
        <v>47</v>
      </c>
      <c r="B158" s="24">
        <v>1850</v>
      </c>
      <c r="C158" s="21" t="s">
        <v>30</v>
      </c>
      <c r="D158" s="1">
        <v>18186348.870000001</v>
      </c>
      <c r="E158" s="44">
        <v>862366.33</v>
      </c>
      <c r="F158" s="44">
        <v>0</v>
      </c>
      <c r="G158" s="38">
        <f t="shared" si="6"/>
        <v>19048715.199999999</v>
      </c>
      <c r="H158" s="22"/>
      <c r="I158" s="2">
        <v>-8643610.0306401383</v>
      </c>
      <c r="J158" s="44">
        <v>-669800.45338013303</v>
      </c>
      <c r="K158" s="44">
        <v>0</v>
      </c>
      <c r="L158" s="38">
        <f t="shared" si="7"/>
        <v>-9313410.4840202704</v>
      </c>
      <c r="M158" s="23">
        <f t="shared" si="8"/>
        <v>9735304.7159797288</v>
      </c>
    </row>
    <row r="159" spans="1:13" hidden="1" x14ac:dyDescent="0.35">
      <c r="A159" s="7">
        <v>47</v>
      </c>
      <c r="B159" s="24">
        <v>1855</v>
      </c>
      <c r="C159" s="21" t="s">
        <v>31</v>
      </c>
      <c r="D159" s="1">
        <v>9626844.1353999991</v>
      </c>
      <c r="E159" s="44">
        <v>756199.83</v>
      </c>
      <c r="F159" s="44">
        <v>0</v>
      </c>
      <c r="G159" s="38">
        <f t="shared" si="6"/>
        <v>10383043.965399999</v>
      </c>
      <c r="H159" s="22"/>
      <c r="I159" s="2">
        <v>-2225927.6300064013</v>
      </c>
      <c r="J159" s="44">
        <v>-383507.60065940244</v>
      </c>
      <c r="K159" s="44">
        <v>0</v>
      </c>
      <c r="L159" s="38">
        <f t="shared" si="7"/>
        <v>-2609435.2306658039</v>
      </c>
      <c r="M159" s="23">
        <f t="shared" si="8"/>
        <v>7773608.7347341953</v>
      </c>
    </row>
    <row r="160" spans="1:13" hidden="1" x14ac:dyDescent="0.35">
      <c r="A160" s="7">
        <v>47</v>
      </c>
      <c r="B160" s="24">
        <v>1860</v>
      </c>
      <c r="C160" s="21" t="s">
        <v>32</v>
      </c>
      <c r="D160" s="1">
        <v>3781297.5400000005</v>
      </c>
      <c r="E160" s="44">
        <v>62536.11</v>
      </c>
      <c r="F160" s="44">
        <v>0</v>
      </c>
      <c r="G160" s="38">
        <f t="shared" si="6"/>
        <v>3843833.6500000004</v>
      </c>
      <c r="H160" s="22"/>
      <c r="I160" s="2">
        <v>-1850537.6883618224</v>
      </c>
      <c r="J160" s="44">
        <v>-141397.98485529493</v>
      </c>
      <c r="K160" s="44">
        <v>0</v>
      </c>
      <c r="L160" s="38">
        <f t="shared" si="7"/>
        <v>-1991935.6732171173</v>
      </c>
      <c r="M160" s="23">
        <f t="shared" si="8"/>
        <v>1851897.9767828831</v>
      </c>
    </row>
    <row r="161" spans="1:13" hidden="1" x14ac:dyDescent="0.35">
      <c r="A161" s="7">
        <v>47</v>
      </c>
      <c r="B161" s="24">
        <v>1860</v>
      </c>
      <c r="C161" s="21" t="s">
        <v>33</v>
      </c>
      <c r="D161" s="1">
        <v>7151308.9500000002</v>
      </c>
      <c r="E161" s="44">
        <v>306540.86000000004</v>
      </c>
      <c r="F161" s="44">
        <v>-201921.97999999998</v>
      </c>
      <c r="G161" s="38">
        <f t="shared" si="6"/>
        <v>7255927.8300000001</v>
      </c>
      <c r="H161" s="22"/>
      <c r="I161" s="2">
        <v>-1969953.8945111111</v>
      </c>
      <c r="J161" s="44">
        <v>-470701.82812262332</v>
      </c>
      <c r="K161" s="44">
        <v>78259.13</v>
      </c>
      <c r="L161" s="38">
        <f t="shared" si="7"/>
        <v>-2362396.5926337345</v>
      </c>
      <c r="M161" s="23">
        <f t="shared" si="8"/>
        <v>4893531.2373662656</v>
      </c>
    </row>
    <row r="162" spans="1:13" hidden="1" x14ac:dyDescent="0.35">
      <c r="A162" s="7" t="s">
        <v>19</v>
      </c>
      <c r="B162" s="24">
        <v>1905</v>
      </c>
      <c r="C162" s="21" t="s">
        <v>20</v>
      </c>
      <c r="D162" s="1">
        <v>0</v>
      </c>
      <c r="E162" s="44">
        <v>0</v>
      </c>
      <c r="F162" s="44">
        <v>0</v>
      </c>
      <c r="G162" s="38">
        <f t="shared" si="6"/>
        <v>0</v>
      </c>
      <c r="H162" s="22"/>
      <c r="I162" s="2">
        <v>0</v>
      </c>
      <c r="J162" s="44">
        <v>0</v>
      </c>
      <c r="K162" s="44">
        <v>0</v>
      </c>
      <c r="L162" s="38">
        <f t="shared" si="7"/>
        <v>0</v>
      </c>
      <c r="M162" s="23">
        <f t="shared" si="8"/>
        <v>0</v>
      </c>
    </row>
    <row r="163" spans="1:13" hidden="1" x14ac:dyDescent="0.35">
      <c r="A163" s="7">
        <v>47</v>
      </c>
      <c r="B163" s="24">
        <v>1908</v>
      </c>
      <c r="C163" s="21" t="s">
        <v>34</v>
      </c>
      <c r="D163" s="1">
        <v>281704.57000000007</v>
      </c>
      <c r="E163" s="44">
        <v>9825</v>
      </c>
      <c r="F163" s="44">
        <v>0</v>
      </c>
      <c r="G163" s="38">
        <f t="shared" si="6"/>
        <v>291529.57000000007</v>
      </c>
      <c r="H163" s="22"/>
      <c r="I163" s="2">
        <v>-79260.911060606057</v>
      </c>
      <c r="J163" s="44">
        <v>-8596.9699999999993</v>
      </c>
      <c r="K163" s="44">
        <v>0</v>
      </c>
      <c r="L163" s="38">
        <f t="shared" si="7"/>
        <v>-87857.881060606058</v>
      </c>
      <c r="M163" s="23">
        <f t="shared" si="8"/>
        <v>203671.68893939402</v>
      </c>
    </row>
    <row r="164" spans="1:13" hidden="1" x14ac:dyDescent="0.35">
      <c r="A164" s="7">
        <v>13</v>
      </c>
      <c r="B164" s="24">
        <v>1910</v>
      </c>
      <c r="C164" s="21" t="s">
        <v>22</v>
      </c>
      <c r="D164" s="1">
        <v>1012020.8800000001</v>
      </c>
      <c r="E164" s="44">
        <v>83020.399999999994</v>
      </c>
      <c r="F164" s="44">
        <v>0</v>
      </c>
      <c r="G164" s="38">
        <f t="shared" si="6"/>
        <v>1095041.28</v>
      </c>
      <c r="H164" s="22"/>
      <c r="I164" s="2">
        <v>-547308.59300000011</v>
      </c>
      <c r="J164" s="44">
        <v>-192438.76</v>
      </c>
      <c r="K164" s="44">
        <v>0</v>
      </c>
      <c r="L164" s="38">
        <f t="shared" si="7"/>
        <v>-739747.35300000012</v>
      </c>
      <c r="M164" s="23">
        <f t="shared" si="8"/>
        <v>355293.92699999991</v>
      </c>
    </row>
    <row r="165" spans="1:13" ht="25" hidden="1" x14ac:dyDescent="0.35">
      <c r="A165" s="7">
        <v>8</v>
      </c>
      <c r="B165" s="24">
        <v>1915</v>
      </c>
      <c r="C165" s="21" t="s">
        <v>35</v>
      </c>
      <c r="D165" s="1">
        <v>333113.26000000007</v>
      </c>
      <c r="E165" s="44">
        <v>10921.45</v>
      </c>
      <c r="F165" s="44">
        <v>0</v>
      </c>
      <c r="G165" s="38">
        <f t="shared" si="6"/>
        <v>344034.71000000008</v>
      </c>
      <c r="H165" s="22"/>
      <c r="I165" s="2">
        <v>-175730.87844444442</v>
      </c>
      <c r="J165" s="44">
        <v>-33026.559999999998</v>
      </c>
      <c r="K165" s="44">
        <v>0</v>
      </c>
      <c r="L165" s="38">
        <f t="shared" si="7"/>
        <v>-208757.43844444441</v>
      </c>
      <c r="M165" s="23">
        <f t="shared" si="8"/>
        <v>135277.27155555566</v>
      </c>
    </row>
    <row r="166" spans="1:13" ht="25" hidden="1" x14ac:dyDescent="0.35">
      <c r="A166" s="7">
        <v>8</v>
      </c>
      <c r="B166" s="24">
        <v>1915</v>
      </c>
      <c r="C166" s="21" t="s">
        <v>36</v>
      </c>
      <c r="D166" s="1">
        <v>0</v>
      </c>
      <c r="E166" s="44">
        <v>0</v>
      </c>
      <c r="F166" s="44">
        <v>0</v>
      </c>
      <c r="G166" s="38">
        <f t="shared" si="6"/>
        <v>0</v>
      </c>
      <c r="H166" s="22"/>
      <c r="I166" s="2">
        <v>0</v>
      </c>
      <c r="J166" s="44"/>
      <c r="K166" s="44">
        <v>0</v>
      </c>
      <c r="L166" s="38">
        <f t="shared" si="7"/>
        <v>0</v>
      </c>
      <c r="M166" s="23">
        <f t="shared" si="8"/>
        <v>0</v>
      </c>
    </row>
    <row r="167" spans="1:13" hidden="1" x14ac:dyDescent="0.35">
      <c r="A167" s="7">
        <v>10</v>
      </c>
      <c r="B167" s="24">
        <v>1920</v>
      </c>
      <c r="C167" s="21" t="s">
        <v>37</v>
      </c>
      <c r="D167" s="1">
        <v>402030.20999999996</v>
      </c>
      <c r="E167" s="44">
        <v>72198.75</v>
      </c>
      <c r="F167" s="44">
        <v>0</v>
      </c>
      <c r="G167" s="38">
        <f t="shared" si="6"/>
        <v>474228.95999999996</v>
      </c>
      <c r="H167" s="22"/>
      <c r="I167" s="2">
        <v>-228448.12000000011</v>
      </c>
      <c r="J167" s="44">
        <v>-77378.84</v>
      </c>
      <c r="K167" s="44">
        <v>0</v>
      </c>
      <c r="L167" s="38">
        <f t="shared" si="7"/>
        <v>-305826.96000000008</v>
      </c>
      <c r="M167" s="23">
        <f t="shared" si="8"/>
        <v>168401.99999999988</v>
      </c>
    </row>
    <row r="168" spans="1:13" ht="25" hidden="1" x14ac:dyDescent="0.35">
      <c r="A168" s="7">
        <v>45</v>
      </c>
      <c r="B168" s="24">
        <v>1920</v>
      </c>
      <c r="C168" s="21" t="s">
        <v>38</v>
      </c>
      <c r="D168" s="1">
        <v>0</v>
      </c>
      <c r="E168" s="44">
        <v>0</v>
      </c>
      <c r="F168" s="44">
        <v>0</v>
      </c>
      <c r="G168" s="38">
        <f t="shared" si="6"/>
        <v>0</v>
      </c>
      <c r="H168" s="22"/>
      <c r="I168" s="2">
        <v>0</v>
      </c>
      <c r="J168" s="44">
        <v>0</v>
      </c>
      <c r="K168" s="44">
        <v>0</v>
      </c>
      <c r="L168" s="38">
        <f t="shared" si="7"/>
        <v>0</v>
      </c>
      <c r="M168" s="23">
        <f t="shared" si="8"/>
        <v>0</v>
      </c>
    </row>
    <row r="169" spans="1:13" ht="25" hidden="1" x14ac:dyDescent="0.35">
      <c r="A169" s="7">
        <v>45.1</v>
      </c>
      <c r="B169" s="24">
        <v>1920</v>
      </c>
      <c r="C169" s="21" t="s">
        <v>39</v>
      </c>
      <c r="D169" s="1">
        <v>0</v>
      </c>
      <c r="E169" s="44">
        <v>0</v>
      </c>
      <c r="F169" s="44">
        <v>0</v>
      </c>
      <c r="G169" s="38">
        <f t="shared" si="6"/>
        <v>0</v>
      </c>
      <c r="H169" s="22"/>
      <c r="I169" s="2">
        <v>0</v>
      </c>
      <c r="J169" s="44">
        <v>0</v>
      </c>
      <c r="K169" s="44">
        <v>0</v>
      </c>
      <c r="L169" s="38">
        <f t="shared" si="7"/>
        <v>0</v>
      </c>
      <c r="M169" s="23">
        <f t="shared" si="8"/>
        <v>0</v>
      </c>
    </row>
    <row r="170" spans="1:13" hidden="1" x14ac:dyDescent="0.35">
      <c r="A170" s="7">
        <v>10</v>
      </c>
      <c r="B170" s="24">
        <v>1930</v>
      </c>
      <c r="C170" s="21" t="s">
        <v>40</v>
      </c>
      <c r="D170" s="1">
        <v>2969573.1900000009</v>
      </c>
      <c r="E170" s="44">
        <v>56228.42</v>
      </c>
      <c r="F170" s="44">
        <v>-79797.81</v>
      </c>
      <c r="G170" s="38">
        <f t="shared" si="6"/>
        <v>2946003.8000000007</v>
      </c>
      <c r="H170" s="22"/>
      <c r="I170" s="2">
        <v>-1824914.1862499998</v>
      </c>
      <c r="J170" s="44">
        <v>-255357.4</v>
      </c>
      <c r="K170" s="44">
        <v>79797.81</v>
      </c>
      <c r="L170" s="38">
        <f t="shared" si="7"/>
        <v>-2000473.7762499996</v>
      </c>
      <c r="M170" s="23">
        <f t="shared" si="8"/>
        <v>945530.0237500011</v>
      </c>
    </row>
    <row r="171" spans="1:13" hidden="1" x14ac:dyDescent="0.35">
      <c r="A171" s="7">
        <v>8</v>
      </c>
      <c r="B171" s="24">
        <v>1935</v>
      </c>
      <c r="C171" s="21" t="s">
        <v>41</v>
      </c>
      <c r="D171" s="1">
        <v>66205.880000000019</v>
      </c>
      <c r="E171" s="44">
        <v>29587</v>
      </c>
      <c r="F171" s="44">
        <v>0</v>
      </c>
      <c r="G171" s="38">
        <f t="shared" si="6"/>
        <v>95792.880000000019</v>
      </c>
      <c r="H171" s="22"/>
      <c r="I171" s="2">
        <v>-55039.127999999997</v>
      </c>
      <c r="J171" s="44">
        <v>-7333</v>
      </c>
      <c r="K171" s="44">
        <v>0</v>
      </c>
      <c r="L171" s="38">
        <f t="shared" si="7"/>
        <v>-62372.127999999997</v>
      </c>
      <c r="M171" s="23">
        <f t="shared" si="8"/>
        <v>33420.752000000022</v>
      </c>
    </row>
    <row r="172" spans="1:13" hidden="1" x14ac:dyDescent="0.35">
      <c r="A172" s="7">
        <v>8</v>
      </c>
      <c r="B172" s="24">
        <v>1940</v>
      </c>
      <c r="C172" s="21" t="s">
        <v>42</v>
      </c>
      <c r="D172" s="1">
        <v>251504.71999999997</v>
      </c>
      <c r="E172" s="44">
        <v>15101</v>
      </c>
      <c r="F172" s="44">
        <v>0</v>
      </c>
      <c r="G172" s="38">
        <f t="shared" si="6"/>
        <v>266605.71999999997</v>
      </c>
      <c r="H172" s="22"/>
      <c r="I172" s="2">
        <v>-120612.54025000003</v>
      </c>
      <c r="J172" s="44">
        <v>-24045.919999999998</v>
      </c>
      <c r="K172" s="44">
        <v>0</v>
      </c>
      <c r="L172" s="38">
        <f t="shared" si="7"/>
        <v>-144658.46025000003</v>
      </c>
      <c r="M172" s="23">
        <f t="shared" si="8"/>
        <v>121947.25974999994</v>
      </c>
    </row>
    <row r="173" spans="1:13" hidden="1" x14ac:dyDescent="0.35">
      <c r="A173" s="7">
        <v>8</v>
      </c>
      <c r="B173" s="24">
        <v>1945</v>
      </c>
      <c r="C173" s="21" t="s">
        <v>43</v>
      </c>
      <c r="D173" s="1">
        <v>97312.71</v>
      </c>
      <c r="E173" s="44">
        <v>0</v>
      </c>
      <c r="F173" s="44">
        <v>0</v>
      </c>
      <c r="G173" s="38">
        <f t="shared" si="6"/>
        <v>97312.71</v>
      </c>
      <c r="H173" s="22"/>
      <c r="I173" s="2">
        <v>-65982.581000000006</v>
      </c>
      <c r="J173" s="44">
        <v>-9630.9599999999991</v>
      </c>
      <c r="K173" s="44">
        <v>0</v>
      </c>
      <c r="L173" s="38">
        <f t="shared" si="7"/>
        <v>-75613.540999999997</v>
      </c>
      <c r="M173" s="23">
        <f t="shared" si="8"/>
        <v>21699.169000000009</v>
      </c>
    </row>
    <row r="174" spans="1:13" hidden="1" x14ac:dyDescent="0.35">
      <c r="A174" s="7">
        <v>8</v>
      </c>
      <c r="B174" s="24">
        <v>1950</v>
      </c>
      <c r="C174" s="21" t="s">
        <v>44</v>
      </c>
      <c r="D174" s="1">
        <v>0</v>
      </c>
      <c r="E174" s="44">
        <v>0</v>
      </c>
      <c r="F174" s="44">
        <v>0</v>
      </c>
      <c r="G174" s="38">
        <f t="shared" si="6"/>
        <v>0</v>
      </c>
      <c r="H174" s="22"/>
      <c r="I174" s="2">
        <v>0</v>
      </c>
      <c r="J174" s="44">
        <v>0</v>
      </c>
      <c r="K174" s="44">
        <v>0</v>
      </c>
      <c r="L174" s="38">
        <f t="shared" si="7"/>
        <v>0</v>
      </c>
      <c r="M174" s="23">
        <f t="shared" si="8"/>
        <v>0</v>
      </c>
    </row>
    <row r="175" spans="1:13" hidden="1" x14ac:dyDescent="0.35">
      <c r="A175" s="7">
        <v>8</v>
      </c>
      <c r="B175" s="24">
        <v>1955</v>
      </c>
      <c r="C175" s="21" t="s">
        <v>45</v>
      </c>
      <c r="D175" s="1">
        <v>0</v>
      </c>
      <c r="E175" s="44">
        <v>0</v>
      </c>
      <c r="F175" s="44">
        <v>0</v>
      </c>
      <c r="G175" s="38">
        <f t="shared" si="6"/>
        <v>0</v>
      </c>
      <c r="H175" s="22"/>
      <c r="I175" s="2">
        <v>0</v>
      </c>
      <c r="J175" s="44">
        <v>0</v>
      </c>
      <c r="K175" s="44">
        <v>0</v>
      </c>
      <c r="L175" s="38">
        <f t="shared" si="7"/>
        <v>0</v>
      </c>
      <c r="M175" s="23">
        <f t="shared" si="8"/>
        <v>0</v>
      </c>
    </row>
    <row r="176" spans="1:13" ht="25" hidden="1" x14ac:dyDescent="0.35">
      <c r="A176" s="7">
        <v>8</v>
      </c>
      <c r="B176" s="24">
        <v>1955</v>
      </c>
      <c r="C176" s="21" t="s">
        <v>46</v>
      </c>
      <c r="D176" s="1">
        <v>0</v>
      </c>
      <c r="E176" s="44">
        <v>0</v>
      </c>
      <c r="F176" s="44">
        <v>0</v>
      </c>
      <c r="G176" s="38">
        <f t="shared" si="6"/>
        <v>0</v>
      </c>
      <c r="H176" s="22"/>
      <c r="I176" s="2">
        <v>0</v>
      </c>
      <c r="J176" s="44">
        <v>0</v>
      </c>
      <c r="K176" s="44">
        <v>0</v>
      </c>
      <c r="L176" s="38">
        <f t="shared" si="7"/>
        <v>0</v>
      </c>
      <c r="M176" s="23">
        <f t="shared" si="8"/>
        <v>0</v>
      </c>
    </row>
    <row r="177" spans="1:13" hidden="1" x14ac:dyDescent="0.35">
      <c r="A177" s="7">
        <v>8</v>
      </c>
      <c r="B177" s="24">
        <v>1960</v>
      </c>
      <c r="C177" s="21" t="s">
        <v>47</v>
      </c>
      <c r="D177" s="1">
        <v>0</v>
      </c>
      <c r="E177" s="44">
        <v>0</v>
      </c>
      <c r="F177" s="44">
        <v>0</v>
      </c>
      <c r="G177" s="38">
        <f t="shared" si="6"/>
        <v>0</v>
      </c>
      <c r="H177" s="22"/>
      <c r="I177" s="2">
        <v>0</v>
      </c>
      <c r="J177" s="44">
        <v>0</v>
      </c>
      <c r="K177" s="44">
        <v>0</v>
      </c>
      <c r="L177" s="38">
        <f t="shared" si="7"/>
        <v>0</v>
      </c>
      <c r="M177" s="23">
        <f t="shared" si="8"/>
        <v>0</v>
      </c>
    </row>
    <row r="178" spans="1:13" ht="25" hidden="1" x14ac:dyDescent="0.35">
      <c r="A178" s="25">
        <v>47</v>
      </c>
      <c r="B178" s="24">
        <v>1970</v>
      </c>
      <c r="C178" s="21" t="s">
        <v>48</v>
      </c>
      <c r="D178" s="1">
        <v>0</v>
      </c>
      <c r="E178" s="44">
        <v>0</v>
      </c>
      <c r="F178" s="44">
        <v>0</v>
      </c>
      <c r="G178" s="38">
        <f t="shared" si="6"/>
        <v>0</v>
      </c>
      <c r="H178" s="22"/>
      <c r="I178" s="2">
        <v>0</v>
      </c>
      <c r="J178" s="44">
        <v>0</v>
      </c>
      <c r="K178" s="44">
        <v>0</v>
      </c>
      <c r="L178" s="38">
        <f t="shared" si="7"/>
        <v>0</v>
      </c>
      <c r="M178" s="23">
        <f t="shared" si="8"/>
        <v>0</v>
      </c>
    </row>
    <row r="179" spans="1:13" ht="25" hidden="1" x14ac:dyDescent="0.35">
      <c r="A179" s="7">
        <v>47</v>
      </c>
      <c r="B179" s="24">
        <v>1975</v>
      </c>
      <c r="C179" s="21" t="s">
        <v>49</v>
      </c>
      <c r="D179" s="1">
        <v>0</v>
      </c>
      <c r="E179" s="44">
        <v>0</v>
      </c>
      <c r="F179" s="44">
        <v>0</v>
      </c>
      <c r="G179" s="38">
        <f t="shared" si="6"/>
        <v>0</v>
      </c>
      <c r="H179" s="22"/>
      <c r="I179" s="2">
        <v>0</v>
      </c>
      <c r="J179" s="44">
        <v>0</v>
      </c>
      <c r="K179" s="44">
        <v>0</v>
      </c>
      <c r="L179" s="38">
        <f t="shared" si="7"/>
        <v>0</v>
      </c>
      <c r="M179" s="23">
        <f t="shared" si="8"/>
        <v>0</v>
      </c>
    </row>
    <row r="180" spans="1:13" hidden="1" x14ac:dyDescent="0.35">
      <c r="A180" s="7">
        <v>47</v>
      </c>
      <c r="B180" s="24">
        <v>1980</v>
      </c>
      <c r="C180" s="21" t="s">
        <v>50</v>
      </c>
      <c r="D180" s="1">
        <v>281728.34999999998</v>
      </c>
      <c r="E180" s="44">
        <v>0</v>
      </c>
      <c r="F180" s="44">
        <v>0</v>
      </c>
      <c r="G180" s="38">
        <f t="shared" si="6"/>
        <v>281728.34999999998</v>
      </c>
      <c r="H180" s="22"/>
      <c r="I180" s="2">
        <v>-182249.58799999999</v>
      </c>
      <c r="J180" s="44">
        <v>-18781.919999999998</v>
      </c>
      <c r="K180" s="44">
        <v>0</v>
      </c>
      <c r="L180" s="38">
        <f t="shared" si="7"/>
        <v>-201031.50799999997</v>
      </c>
      <c r="M180" s="23">
        <f t="shared" si="8"/>
        <v>80696.842000000004</v>
      </c>
    </row>
    <row r="181" spans="1:13" hidden="1" x14ac:dyDescent="0.35">
      <c r="A181" s="7">
        <v>47</v>
      </c>
      <c r="B181" s="24">
        <v>1985</v>
      </c>
      <c r="C181" s="21" t="s">
        <v>51</v>
      </c>
      <c r="D181" s="1">
        <v>0.15000000000145519</v>
      </c>
      <c r="E181" s="44">
        <v>0</v>
      </c>
      <c r="F181" s="44">
        <v>0</v>
      </c>
      <c r="G181" s="38">
        <f t="shared" si="6"/>
        <v>0.15000000000145519</v>
      </c>
      <c r="H181" s="22"/>
      <c r="I181" s="2">
        <v>0</v>
      </c>
      <c r="J181" s="44">
        <v>0</v>
      </c>
      <c r="K181" s="44">
        <v>0</v>
      </c>
      <c r="L181" s="38">
        <f t="shared" si="7"/>
        <v>0</v>
      </c>
      <c r="M181" s="23">
        <f t="shared" si="8"/>
        <v>0.15000000000145519</v>
      </c>
    </row>
    <row r="182" spans="1:13" hidden="1" x14ac:dyDescent="0.35">
      <c r="A182" s="25">
        <v>47</v>
      </c>
      <c r="B182" s="24">
        <v>1990</v>
      </c>
      <c r="C182" s="35" t="s">
        <v>52</v>
      </c>
      <c r="D182" s="1">
        <v>0</v>
      </c>
      <c r="E182" s="44">
        <v>0</v>
      </c>
      <c r="F182" s="44">
        <v>0</v>
      </c>
      <c r="G182" s="38">
        <f t="shared" si="6"/>
        <v>0</v>
      </c>
      <c r="H182" s="22"/>
      <c r="I182" s="2">
        <v>0</v>
      </c>
      <c r="J182" s="44">
        <v>0</v>
      </c>
      <c r="K182" s="44">
        <v>0</v>
      </c>
      <c r="L182" s="38">
        <f t="shared" si="7"/>
        <v>0</v>
      </c>
      <c r="M182" s="23">
        <f t="shared" si="8"/>
        <v>0</v>
      </c>
    </row>
    <row r="183" spans="1:13" hidden="1" x14ac:dyDescent="0.35">
      <c r="A183" s="7">
        <v>47</v>
      </c>
      <c r="B183" s="24">
        <v>1995</v>
      </c>
      <c r="C183" s="21" t="s">
        <v>53</v>
      </c>
      <c r="D183" s="1">
        <v>-25193685.170000002</v>
      </c>
      <c r="E183" s="44">
        <v>-3304989.8</v>
      </c>
      <c r="F183" s="44">
        <v>0</v>
      </c>
      <c r="G183" s="38">
        <f t="shared" si="6"/>
        <v>-28498674.970000003</v>
      </c>
      <c r="H183" s="22"/>
      <c r="I183" s="2">
        <v>6359145.3585083336</v>
      </c>
      <c r="J183" s="44">
        <v>1050134.74</v>
      </c>
      <c r="K183" s="44">
        <v>0</v>
      </c>
      <c r="L183" s="38">
        <f t="shared" si="7"/>
        <v>7409280.0985083338</v>
      </c>
      <c r="M183" s="23">
        <f t="shared" si="8"/>
        <v>-21089394.871491671</v>
      </c>
    </row>
    <row r="184" spans="1:13" hidden="1" x14ac:dyDescent="0.35">
      <c r="A184" s="7">
        <v>47</v>
      </c>
      <c r="B184" s="24">
        <v>2440</v>
      </c>
      <c r="C184" s="21" t="s">
        <v>54</v>
      </c>
      <c r="D184" s="1">
        <v>0</v>
      </c>
      <c r="E184" s="44"/>
      <c r="F184" s="44">
        <v>0</v>
      </c>
      <c r="G184" s="38">
        <f t="shared" si="6"/>
        <v>0</v>
      </c>
      <c r="I184" s="1">
        <v>0</v>
      </c>
      <c r="J184" s="44"/>
      <c r="K184" s="44">
        <v>0</v>
      </c>
      <c r="L184" s="38">
        <f t="shared" si="7"/>
        <v>0</v>
      </c>
      <c r="M184" s="23">
        <f t="shared" si="8"/>
        <v>0</v>
      </c>
    </row>
    <row r="185" spans="1:13" hidden="1" x14ac:dyDescent="0.35">
      <c r="A185" s="26"/>
      <c r="B185" s="26"/>
      <c r="C185" s="27"/>
      <c r="D185" s="1">
        <v>0</v>
      </c>
      <c r="E185" s="44">
        <v>0</v>
      </c>
      <c r="F185" s="44">
        <v>0</v>
      </c>
      <c r="G185" s="38">
        <f t="shared" si="6"/>
        <v>0</v>
      </c>
      <c r="I185" s="1">
        <v>0</v>
      </c>
      <c r="J185" s="44">
        <v>0</v>
      </c>
      <c r="K185" s="44">
        <v>0</v>
      </c>
      <c r="L185" s="38">
        <f t="shared" si="7"/>
        <v>0</v>
      </c>
      <c r="M185" s="23">
        <f t="shared" si="8"/>
        <v>0</v>
      </c>
    </row>
    <row r="186" spans="1:13" hidden="1" x14ac:dyDescent="0.35">
      <c r="A186" s="26"/>
      <c r="B186" s="26"/>
      <c r="C186" s="29" t="s">
        <v>55</v>
      </c>
      <c r="D186" s="30">
        <v>103207741.19111428</v>
      </c>
      <c r="E186" s="30">
        <v>4271198.9700000016</v>
      </c>
      <c r="F186" s="30">
        <v>-281719.78999999998</v>
      </c>
      <c r="G186" s="30">
        <f>SUM(G146:G185)</f>
        <v>107197220.37111428</v>
      </c>
      <c r="H186" s="30"/>
      <c r="I186" s="30">
        <v>-51205172.883490704</v>
      </c>
      <c r="J186" s="30">
        <v>-4450048.8299999991</v>
      </c>
      <c r="K186" s="30">
        <v>158056.94</v>
      </c>
      <c r="L186" s="30">
        <f>SUM(L146:L185)</f>
        <v>-55497164.773490682</v>
      </c>
      <c r="M186" s="30">
        <f t="shared" ref="I186:M186" si="9">SUM(M146:M185)</f>
        <v>51700055.597623587</v>
      </c>
    </row>
    <row r="187" spans="1:13" ht="37.5" hidden="1" x14ac:dyDescent="0.35">
      <c r="A187" s="26"/>
      <c r="B187" s="26"/>
      <c r="C187" s="31" t="s">
        <v>56</v>
      </c>
      <c r="D187" s="3"/>
      <c r="E187" s="28"/>
      <c r="F187" s="28"/>
      <c r="G187" s="38">
        <v>0</v>
      </c>
      <c r="I187" s="3"/>
      <c r="J187" s="28"/>
      <c r="K187" s="28"/>
      <c r="L187" s="38">
        <v>0</v>
      </c>
      <c r="M187" s="23">
        <v>0</v>
      </c>
    </row>
    <row r="188" spans="1:13" ht="26" hidden="1" x14ac:dyDescent="0.35">
      <c r="A188" s="26"/>
      <c r="B188" s="26"/>
      <c r="C188" s="32" t="s">
        <v>57</v>
      </c>
      <c r="D188" s="3"/>
      <c r="E188" s="28"/>
      <c r="F188" s="28"/>
      <c r="G188" s="38">
        <v>0</v>
      </c>
      <c r="I188" s="3"/>
      <c r="J188" s="28"/>
      <c r="K188" s="28"/>
      <c r="L188" s="38">
        <v>0</v>
      </c>
      <c r="M188" s="23">
        <v>0</v>
      </c>
    </row>
    <row r="189" spans="1:13" hidden="1" x14ac:dyDescent="0.35">
      <c r="A189" s="26"/>
      <c r="B189" s="26"/>
      <c r="C189" s="29" t="s">
        <v>58</v>
      </c>
      <c r="D189" s="30">
        <v>103207741.19111428</v>
      </c>
      <c r="E189" s="30">
        <v>4271198.9700000016</v>
      </c>
      <c r="F189" s="30">
        <v>-281719.78999999998</v>
      </c>
      <c r="G189" s="30">
        <f>SUM(G186:G188)</f>
        <v>107197220.37111428</v>
      </c>
      <c r="H189" s="30"/>
      <c r="I189" s="30">
        <v>-51205172.883490704</v>
      </c>
      <c r="J189" s="30">
        <v>-4450048.8299999991</v>
      </c>
      <c r="K189" s="30">
        <v>158056.94</v>
      </c>
      <c r="L189" s="30">
        <f>SUM(L186:L188)</f>
        <v>-55497164.773490682</v>
      </c>
      <c r="M189" s="30">
        <f>SUM(M186:M188)</f>
        <v>51700055.597623587</v>
      </c>
    </row>
    <row r="190" spans="1:13" ht="15.5" hidden="1" x14ac:dyDescent="0.35">
      <c r="A190" s="26"/>
      <c r="B190" s="26"/>
      <c r="C190" s="224" t="s">
        <v>59</v>
      </c>
      <c r="D190" s="225"/>
      <c r="E190" s="225"/>
      <c r="F190" s="225"/>
      <c r="G190" s="225"/>
      <c r="H190" s="225"/>
      <c r="I190" s="226"/>
      <c r="J190" s="28"/>
      <c r="K190" s="91"/>
      <c r="L190" s="40"/>
      <c r="M190" s="33" t="e">
        <f>#REF!</f>
        <v>#REF!</v>
      </c>
    </row>
    <row r="191" spans="1:13" hidden="1" x14ac:dyDescent="0.35">
      <c r="A191" s="26"/>
      <c r="B191" s="26"/>
      <c r="C191" s="224" t="s">
        <v>60</v>
      </c>
      <c r="D191" s="225"/>
      <c r="E191" s="225"/>
      <c r="F191" s="225"/>
      <c r="G191" s="225"/>
      <c r="H191" s="225"/>
      <c r="I191" s="226"/>
      <c r="J191" s="30">
        <v>-4450048.8299999991</v>
      </c>
      <c r="L191" s="40"/>
      <c r="M191" s="33" t="e">
        <f>+M189-M190</f>
        <v>#REF!</v>
      </c>
    </row>
    <row r="192" spans="1:13" hidden="1" x14ac:dyDescent="0.35">
      <c r="C192" t="s">
        <v>110</v>
      </c>
      <c r="E192" s="110">
        <v>3989479.1800000016</v>
      </c>
      <c r="J192" s="111">
        <v>-4291991.8899999987</v>
      </c>
    </row>
    <row r="193" spans="1:13" hidden="1" x14ac:dyDescent="0.35">
      <c r="I193" s="6" t="s">
        <v>61</v>
      </c>
      <c r="J193" s="6"/>
    </row>
    <row r="194" spans="1:13" hidden="1" x14ac:dyDescent="0.35">
      <c r="A194" s="26">
        <v>10</v>
      </c>
      <c r="I194" s="6" t="s">
        <v>62</v>
      </c>
      <c r="J194" s="6"/>
      <c r="K194" s="41"/>
    </row>
    <row r="195" spans="1:13" hidden="1" x14ac:dyDescent="0.35">
      <c r="A195" s="26">
        <v>8</v>
      </c>
      <c r="I195" s="6" t="s">
        <v>41</v>
      </c>
      <c r="J195" s="6"/>
      <c r="K195" s="42"/>
    </row>
    <row r="196" spans="1:13" hidden="1" x14ac:dyDescent="0.35">
      <c r="I196" s="34" t="s">
        <v>63</v>
      </c>
      <c r="K196" s="43">
        <v>-4450048.8299999991</v>
      </c>
    </row>
    <row r="197" spans="1:13" hidden="1" x14ac:dyDescent="0.35"/>
    <row r="198" spans="1:13" ht="18" x14ac:dyDescent="0.35">
      <c r="A198" s="227" t="s">
        <v>0</v>
      </c>
      <c r="B198" s="227"/>
      <c r="C198" s="227"/>
      <c r="D198" s="227"/>
      <c r="E198" s="227"/>
      <c r="F198" s="227"/>
      <c r="G198" s="227"/>
      <c r="H198" s="227"/>
      <c r="I198" s="227"/>
      <c r="J198" s="227"/>
      <c r="K198" s="227"/>
      <c r="L198" s="227"/>
      <c r="M198" s="227"/>
    </row>
    <row r="199" spans="1:13" ht="21" x14ac:dyDescent="0.35">
      <c r="A199" s="227" t="s">
        <v>1</v>
      </c>
      <c r="B199" s="227"/>
      <c r="C199" s="227"/>
      <c r="D199" s="227"/>
      <c r="E199" s="227"/>
      <c r="F199" s="227"/>
      <c r="G199" s="227"/>
      <c r="H199" s="227"/>
      <c r="I199" s="227"/>
      <c r="J199" s="227"/>
      <c r="K199" s="227"/>
      <c r="L199" s="227"/>
      <c r="M199" s="227"/>
    </row>
    <row r="200" spans="1:13" x14ac:dyDescent="0.35">
      <c r="H200" s="6"/>
    </row>
    <row r="201" spans="1:13" x14ac:dyDescent="0.35">
      <c r="E201" s="8" t="s">
        <v>2</v>
      </c>
      <c r="F201" s="36" t="s">
        <v>3</v>
      </c>
      <c r="G201" s="45"/>
      <c r="H201" s="6"/>
    </row>
    <row r="202" spans="1:13" x14ac:dyDescent="0.35">
      <c r="C202" s="6"/>
      <c r="E202" s="8" t="s">
        <v>4</v>
      </c>
      <c r="F202" s="9">
        <v>2014</v>
      </c>
      <c r="G202" s="10"/>
    </row>
    <row r="204" spans="1:13" x14ac:dyDescent="0.35">
      <c r="D204" s="228" t="s">
        <v>5</v>
      </c>
      <c r="E204" s="229"/>
      <c r="F204" s="229"/>
      <c r="G204" s="230"/>
      <c r="I204" s="11"/>
      <c r="J204" s="12" t="s">
        <v>6</v>
      </c>
      <c r="K204" s="12"/>
      <c r="L204" s="13"/>
      <c r="M204" s="6"/>
    </row>
    <row r="205" spans="1:13" ht="41.5" x14ac:dyDescent="0.35">
      <c r="A205" s="14" t="s">
        <v>7</v>
      </c>
      <c r="B205" s="14" t="s">
        <v>8</v>
      </c>
      <c r="C205" s="15" t="s">
        <v>9</v>
      </c>
      <c r="D205" s="14" t="s">
        <v>10</v>
      </c>
      <c r="E205" s="16" t="s">
        <v>11</v>
      </c>
      <c r="F205" s="16" t="s">
        <v>12</v>
      </c>
      <c r="G205" s="14" t="s">
        <v>13</v>
      </c>
      <c r="H205" s="17"/>
      <c r="I205" s="18" t="s">
        <v>10</v>
      </c>
      <c r="J205" s="19" t="s">
        <v>14</v>
      </c>
      <c r="K205" s="19" t="s">
        <v>12</v>
      </c>
      <c r="L205" s="20" t="s">
        <v>13</v>
      </c>
      <c r="M205" s="14" t="s">
        <v>15</v>
      </c>
    </row>
    <row r="206" spans="1:13" ht="25" x14ac:dyDescent="0.35">
      <c r="A206" s="7">
        <v>12</v>
      </c>
      <c r="B206" s="24">
        <v>1611</v>
      </c>
      <c r="C206" s="21" t="s">
        <v>16</v>
      </c>
      <c r="D206" s="1">
        <v>1124124.4899999995</v>
      </c>
      <c r="E206" s="44">
        <v>13291.29</v>
      </c>
      <c r="F206" s="44">
        <v>0</v>
      </c>
      <c r="G206" s="38">
        <f>D206+E206+F206</f>
        <v>1137415.7799999996</v>
      </c>
      <c r="H206" s="22"/>
      <c r="I206" s="2">
        <v>-517844.7150000002</v>
      </c>
      <c r="J206" s="44">
        <v>-221317.03450000007</v>
      </c>
      <c r="K206" s="44">
        <v>0</v>
      </c>
      <c r="L206" s="38">
        <f t="shared" ref="L206:L245" si="10">SUM(I206:K206)</f>
        <v>-739161.74950000027</v>
      </c>
      <c r="M206" s="23">
        <f>+G206+L206</f>
        <v>398254.03049999929</v>
      </c>
    </row>
    <row r="207" spans="1:13" ht="25" x14ac:dyDescent="0.35">
      <c r="A207" s="7" t="s">
        <v>17</v>
      </c>
      <c r="B207" s="24">
        <v>1612</v>
      </c>
      <c r="C207" s="21" t="s">
        <v>18</v>
      </c>
      <c r="D207" s="1">
        <v>517173.12</v>
      </c>
      <c r="E207" s="44">
        <v>0</v>
      </c>
      <c r="F207" s="44">
        <v>17</v>
      </c>
      <c r="G207" s="38">
        <f t="shared" ref="G207:G245" si="11">D207+E207+F207</f>
        <v>517190.12</v>
      </c>
      <c r="H207" s="22"/>
      <c r="I207" s="2">
        <v>-118251.228</v>
      </c>
      <c r="J207" s="44">
        <v>-17239.104000000003</v>
      </c>
      <c r="K207" s="44">
        <v>-17</v>
      </c>
      <c r="L207" s="38">
        <f t="shared" si="10"/>
        <v>-135507.33199999999</v>
      </c>
      <c r="M207" s="23">
        <f t="shared" ref="M207:M245" si="12">+G207+L207</f>
        <v>381682.788</v>
      </c>
    </row>
    <row r="208" spans="1:13" x14ac:dyDescent="0.35">
      <c r="A208" s="7" t="s">
        <v>19</v>
      </c>
      <c r="B208" s="24">
        <v>1805</v>
      </c>
      <c r="C208" s="21" t="s">
        <v>20</v>
      </c>
      <c r="D208" s="1">
        <v>4218142.67</v>
      </c>
      <c r="E208" s="44">
        <v>123214.08000000007</v>
      </c>
      <c r="F208" s="44">
        <v>-709</v>
      </c>
      <c r="G208" s="38">
        <f t="shared" si="11"/>
        <v>4340647.75</v>
      </c>
      <c r="H208" s="22"/>
      <c r="I208" s="2">
        <v>0</v>
      </c>
      <c r="J208" s="44">
        <v>0</v>
      </c>
      <c r="K208" s="44">
        <v>709</v>
      </c>
      <c r="L208" s="38">
        <f t="shared" si="10"/>
        <v>709</v>
      </c>
      <c r="M208" s="23">
        <f t="shared" si="12"/>
        <v>4341356.75</v>
      </c>
    </row>
    <row r="209" spans="1:13" x14ac:dyDescent="0.35">
      <c r="A209" s="7">
        <v>47</v>
      </c>
      <c r="B209" s="24">
        <v>1808</v>
      </c>
      <c r="C209" s="21" t="s">
        <v>21</v>
      </c>
      <c r="D209" s="1">
        <v>0</v>
      </c>
      <c r="E209" s="44"/>
      <c r="F209" s="44"/>
      <c r="G209" s="38">
        <f t="shared" si="11"/>
        <v>0</v>
      </c>
      <c r="H209" s="22"/>
      <c r="I209" s="2">
        <v>0</v>
      </c>
      <c r="J209" s="44"/>
      <c r="K209" s="44"/>
      <c r="L209" s="38">
        <f t="shared" si="10"/>
        <v>0</v>
      </c>
      <c r="M209" s="23">
        <f t="shared" si="12"/>
        <v>0</v>
      </c>
    </row>
    <row r="210" spans="1:13" x14ac:dyDescent="0.35">
      <c r="A210" s="7">
        <v>13</v>
      </c>
      <c r="B210" s="24">
        <v>1810</v>
      </c>
      <c r="C210" s="21" t="s">
        <v>22</v>
      </c>
      <c r="D210" s="1">
        <v>0</v>
      </c>
      <c r="E210" s="44"/>
      <c r="F210" s="44"/>
      <c r="G210" s="38">
        <f t="shared" si="11"/>
        <v>0</v>
      </c>
      <c r="H210" s="22"/>
      <c r="I210" s="2">
        <v>0</v>
      </c>
      <c r="J210" s="44"/>
      <c r="K210" s="44"/>
      <c r="L210" s="38">
        <f t="shared" si="10"/>
        <v>0</v>
      </c>
      <c r="M210" s="23">
        <f t="shared" si="12"/>
        <v>0</v>
      </c>
    </row>
    <row r="211" spans="1:13" ht="25" x14ac:dyDescent="0.35">
      <c r="A211" s="7">
        <v>47</v>
      </c>
      <c r="B211" s="24">
        <v>1815</v>
      </c>
      <c r="C211" s="21" t="s">
        <v>23</v>
      </c>
      <c r="D211" s="1">
        <v>0</v>
      </c>
      <c r="E211" s="44"/>
      <c r="F211" s="44"/>
      <c r="G211" s="38">
        <f t="shared" si="11"/>
        <v>0</v>
      </c>
      <c r="H211" s="22"/>
      <c r="I211" s="2">
        <v>0</v>
      </c>
      <c r="J211" s="44"/>
      <c r="K211" s="44"/>
      <c r="L211" s="38">
        <f t="shared" si="10"/>
        <v>0</v>
      </c>
      <c r="M211" s="23">
        <f t="shared" si="12"/>
        <v>0</v>
      </c>
    </row>
    <row r="212" spans="1:13" x14ac:dyDescent="0.35">
      <c r="A212" s="7">
        <v>47</v>
      </c>
      <c r="B212" s="24">
        <v>1820</v>
      </c>
      <c r="C212" s="21" t="s">
        <v>24</v>
      </c>
      <c r="D212" s="1">
        <v>8600016.6557142846</v>
      </c>
      <c r="E212" s="44">
        <v>21370.129999999997</v>
      </c>
      <c r="F212" s="44">
        <v>-407</v>
      </c>
      <c r="G212" s="38">
        <f t="shared" si="11"/>
        <v>8620979.7857142854</v>
      </c>
      <c r="H212" s="22"/>
      <c r="I212" s="2">
        <v>-5116267.9761445597</v>
      </c>
      <c r="J212" s="44">
        <v>-296740.52801453631</v>
      </c>
      <c r="K212" s="44">
        <v>407</v>
      </c>
      <c r="L212" s="38">
        <f t="shared" si="10"/>
        <v>-5412601.5041590957</v>
      </c>
      <c r="M212" s="23">
        <f t="shared" si="12"/>
        <v>3208378.2815551898</v>
      </c>
    </row>
    <row r="213" spans="1:13" x14ac:dyDescent="0.35">
      <c r="A213" s="7">
        <v>47</v>
      </c>
      <c r="B213" s="24">
        <v>1825</v>
      </c>
      <c r="C213" s="21" t="s">
        <v>25</v>
      </c>
      <c r="D213" s="1">
        <v>0</v>
      </c>
      <c r="E213" s="44"/>
      <c r="F213" s="44"/>
      <c r="G213" s="38">
        <f t="shared" si="11"/>
        <v>0</v>
      </c>
      <c r="H213" s="22"/>
      <c r="I213" s="2">
        <v>0</v>
      </c>
      <c r="J213" s="44"/>
      <c r="K213" s="44"/>
      <c r="L213" s="38">
        <f t="shared" si="10"/>
        <v>0</v>
      </c>
      <c r="M213" s="23">
        <f t="shared" si="12"/>
        <v>0</v>
      </c>
    </row>
    <row r="214" spans="1:13" x14ac:dyDescent="0.35">
      <c r="A214" s="7" t="s">
        <v>100</v>
      </c>
      <c r="B214" s="24">
        <v>1830</v>
      </c>
      <c r="C214" s="21" t="s">
        <v>26</v>
      </c>
      <c r="D214" s="1">
        <v>19065605.616999999</v>
      </c>
      <c r="E214" s="44">
        <v>619915.83079999988</v>
      </c>
      <c r="F214" s="44">
        <v>3852</v>
      </c>
      <c r="G214" s="38">
        <f t="shared" si="11"/>
        <v>19689373.447799999</v>
      </c>
      <c r="H214" s="22"/>
      <c r="I214" s="2">
        <v>-8121973.0084783956</v>
      </c>
      <c r="J214" s="44">
        <v>-746452.9464998882</v>
      </c>
      <c r="K214" s="44">
        <v>-3852</v>
      </c>
      <c r="L214" s="38">
        <f t="shared" si="10"/>
        <v>-8872277.9549782835</v>
      </c>
      <c r="M214" s="23">
        <f t="shared" si="12"/>
        <v>10817095.492821716</v>
      </c>
    </row>
    <row r="215" spans="1:13" x14ac:dyDescent="0.35">
      <c r="A215" s="7">
        <v>47</v>
      </c>
      <c r="B215" s="24">
        <v>1835</v>
      </c>
      <c r="C215" s="21" t="s">
        <v>27</v>
      </c>
      <c r="D215" s="1">
        <v>19514800.739999998</v>
      </c>
      <c r="E215" s="44">
        <v>1078406.4820000001</v>
      </c>
      <c r="F215" s="44">
        <v>4762</v>
      </c>
      <c r="G215" s="38">
        <f t="shared" si="11"/>
        <v>20597969.221999999</v>
      </c>
      <c r="H215" s="22"/>
      <c r="I215" s="2">
        <v>-9388580.0464613549</v>
      </c>
      <c r="J215" s="44">
        <v>-735347.57581645797</v>
      </c>
      <c r="K215" s="44">
        <v>-4762</v>
      </c>
      <c r="L215" s="38">
        <f t="shared" si="10"/>
        <v>-10128689.622277813</v>
      </c>
      <c r="M215" s="23">
        <f t="shared" si="12"/>
        <v>10469279.599722186</v>
      </c>
    </row>
    <row r="216" spans="1:13" x14ac:dyDescent="0.35">
      <c r="A216" s="7">
        <v>47</v>
      </c>
      <c r="B216" s="24">
        <v>1840</v>
      </c>
      <c r="C216" s="21" t="s">
        <v>28</v>
      </c>
      <c r="D216" s="1">
        <v>9577104.2000000011</v>
      </c>
      <c r="E216" s="44">
        <v>364921.08999999997</v>
      </c>
      <c r="F216" s="44">
        <v>-7615</v>
      </c>
      <c r="G216" s="38">
        <f t="shared" si="11"/>
        <v>9934410.290000001</v>
      </c>
      <c r="H216" s="22"/>
      <c r="I216" s="2">
        <v>-4715137.5965961907</v>
      </c>
      <c r="J216" s="44">
        <v>-367518.76048473583</v>
      </c>
      <c r="K216" s="44">
        <v>7615</v>
      </c>
      <c r="L216" s="38">
        <f t="shared" si="10"/>
        <v>-5075041.3570809262</v>
      </c>
      <c r="M216" s="23">
        <f t="shared" si="12"/>
        <v>4859368.9329190748</v>
      </c>
    </row>
    <row r="217" spans="1:13" x14ac:dyDescent="0.35">
      <c r="A217" s="7">
        <v>47</v>
      </c>
      <c r="B217" s="24">
        <v>1845</v>
      </c>
      <c r="C217" s="21" t="s">
        <v>29</v>
      </c>
      <c r="D217" s="1">
        <v>26655129.690000005</v>
      </c>
      <c r="E217" s="44">
        <v>518224.77499999997</v>
      </c>
      <c r="F217" s="44">
        <v>-21190</v>
      </c>
      <c r="G217" s="38">
        <f t="shared" si="11"/>
        <v>27152164.465000004</v>
      </c>
      <c r="H217" s="22"/>
      <c r="I217" s="2">
        <v>-14949746.068031674</v>
      </c>
      <c r="J217" s="44">
        <v>-1001070.9768149178</v>
      </c>
      <c r="K217" s="44">
        <v>21190</v>
      </c>
      <c r="L217" s="38">
        <f t="shared" si="10"/>
        <v>-15929627.044846592</v>
      </c>
      <c r="M217" s="23">
        <f t="shared" si="12"/>
        <v>11222537.420153411</v>
      </c>
    </row>
    <row r="218" spans="1:13" x14ac:dyDescent="0.35">
      <c r="A218" s="7">
        <v>47</v>
      </c>
      <c r="B218" s="24">
        <v>1850</v>
      </c>
      <c r="C218" s="21" t="s">
        <v>30</v>
      </c>
      <c r="D218" s="1">
        <v>19048714.650000002</v>
      </c>
      <c r="E218" s="44">
        <v>544441.26599999995</v>
      </c>
      <c r="F218" s="44">
        <v>2144</v>
      </c>
      <c r="G218" s="38">
        <f t="shared" si="11"/>
        <v>19595299.916000001</v>
      </c>
      <c r="H218" s="22"/>
      <c r="I218" s="2">
        <v>-9296712.0332802758</v>
      </c>
      <c r="J218" s="44">
        <v>-681238.14356013853</v>
      </c>
      <c r="K218" s="44">
        <v>-2144</v>
      </c>
      <c r="L218" s="38">
        <f t="shared" si="10"/>
        <v>-9980094.1768404134</v>
      </c>
      <c r="M218" s="23">
        <f t="shared" si="12"/>
        <v>9615205.7391595878</v>
      </c>
    </row>
    <row r="219" spans="1:13" x14ac:dyDescent="0.35">
      <c r="A219" s="7">
        <v>47</v>
      </c>
      <c r="B219" s="24">
        <v>1855</v>
      </c>
      <c r="C219" s="21" t="s">
        <v>31</v>
      </c>
      <c r="D219" s="1">
        <v>10383043.955399999</v>
      </c>
      <c r="E219" s="44">
        <v>329116.82439999998</v>
      </c>
      <c r="F219" s="44">
        <v>-400</v>
      </c>
      <c r="G219" s="38">
        <f t="shared" si="11"/>
        <v>10711760.7798</v>
      </c>
      <c r="H219" s="22"/>
      <c r="I219" s="2">
        <v>-2656728.5845208024</v>
      </c>
      <c r="J219" s="44">
        <v>-452648.7604024008</v>
      </c>
      <c r="K219" s="44">
        <v>400</v>
      </c>
      <c r="L219" s="38">
        <f t="shared" si="10"/>
        <v>-3108977.3449232033</v>
      </c>
      <c r="M219" s="23">
        <f t="shared" si="12"/>
        <v>7602783.4348767959</v>
      </c>
    </row>
    <row r="220" spans="1:13" x14ac:dyDescent="0.35">
      <c r="A220" s="7">
        <v>47</v>
      </c>
      <c r="B220" s="24">
        <v>1860</v>
      </c>
      <c r="C220" s="21" t="s">
        <v>32</v>
      </c>
      <c r="D220" s="1">
        <v>3843833.6500000004</v>
      </c>
      <c r="E220" s="44">
        <v>41148.839999999997</v>
      </c>
      <c r="F220" s="44">
        <v>4950</v>
      </c>
      <c r="G220" s="38">
        <f t="shared" si="11"/>
        <v>3889932.49</v>
      </c>
      <c r="H220" s="22"/>
      <c r="I220" s="2">
        <v>-1993018.3120473395</v>
      </c>
      <c r="J220" s="44">
        <v>-144554.32268551705</v>
      </c>
      <c r="K220" s="44">
        <v>-4950</v>
      </c>
      <c r="L220" s="38">
        <f t="shared" si="10"/>
        <v>-2142522.6347328564</v>
      </c>
      <c r="M220" s="23">
        <f t="shared" si="12"/>
        <v>1747409.8552671438</v>
      </c>
    </row>
    <row r="221" spans="1:13" x14ac:dyDescent="0.35">
      <c r="A221" s="7">
        <v>47</v>
      </c>
      <c r="B221" s="24">
        <v>1860</v>
      </c>
      <c r="C221" s="21" t="s">
        <v>33</v>
      </c>
      <c r="D221" s="1">
        <v>7255927.9400000004</v>
      </c>
      <c r="E221" s="44">
        <v>530182.10000000009</v>
      </c>
      <c r="F221" s="44">
        <v>-48255</v>
      </c>
      <c r="G221" s="38">
        <f t="shared" si="11"/>
        <v>7737855.040000001</v>
      </c>
      <c r="H221" s="22"/>
      <c r="I221" s="2">
        <v>-2369585.9686544118</v>
      </c>
      <c r="J221" s="44">
        <v>-495793.07217777777</v>
      </c>
      <c r="K221" s="44">
        <v>0</v>
      </c>
      <c r="L221" s="38">
        <f t="shared" si="10"/>
        <v>-2865379.0408321898</v>
      </c>
      <c r="M221" s="23">
        <f t="shared" si="12"/>
        <v>4872475.9991678111</v>
      </c>
    </row>
    <row r="222" spans="1:13" x14ac:dyDescent="0.35">
      <c r="A222" s="7" t="s">
        <v>19</v>
      </c>
      <c r="B222" s="24">
        <v>1905</v>
      </c>
      <c r="C222" s="21" t="s">
        <v>20</v>
      </c>
      <c r="D222" s="1">
        <v>0</v>
      </c>
      <c r="E222" s="44"/>
      <c r="F222" s="44"/>
      <c r="G222" s="38">
        <f t="shared" si="11"/>
        <v>0</v>
      </c>
      <c r="H222" s="22"/>
      <c r="I222" s="2">
        <v>0</v>
      </c>
      <c r="J222" s="44"/>
      <c r="K222" s="44"/>
      <c r="L222" s="38">
        <f t="shared" si="10"/>
        <v>0</v>
      </c>
      <c r="M222" s="23">
        <f t="shared" si="12"/>
        <v>0</v>
      </c>
    </row>
    <row r="223" spans="1:13" x14ac:dyDescent="0.35">
      <c r="A223" s="7">
        <v>47</v>
      </c>
      <c r="B223" s="24">
        <v>1908</v>
      </c>
      <c r="C223" s="21" t="s">
        <v>34</v>
      </c>
      <c r="D223" s="1">
        <v>291529.57000000007</v>
      </c>
      <c r="E223" s="44">
        <v>5617.9519999999975</v>
      </c>
      <c r="F223" s="44">
        <v>35</v>
      </c>
      <c r="G223" s="38">
        <f t="shared" si="11"/>
        <v>297182.52200000006</v>
      </c>
      <c r="H223" s="22"/>
      <c r="I223" s="2">
        <v>-87930.679264069258</v>
      </c>
      <c r="J223" s="44">
        <v>-8890.3818034632041</v>
      </c>
      <c r="K223" s="44">
        <v>-35</v>
      </c>
      <c r="L223" s="38">
        <f t="shared" si="10"/>
        <v>-96856.061067532457</v>
      </c>
      <c r="M223" s="23">
        <f t="shared" si="12"/>
        <v>200326.4609324676</v>
      </c>
    </row>
    <row r="224" spans="1:13" x14ac:dyDescent="0.35">
      <c r="A224" s="7">
        <v>13</v>
      </c>
      <c r="B224" s="24">
        <v>1910</v>
      </c>
      <c r="C224" s="21" t="s">
        <v>22</v>
      </c>
      <c r="D224" s="1">
        <v>1095041.28</v>
      </c>
      <c r="E224" s="44">
        <v>121063.76000000001</v>
      </c>
      <c r="F224" s="44">
        <v>101</v>
      </c>
      <c r="G224" s="38">
        <f t="shared" si="11"/>
        <v>1216206.04</v>
      </c>
      <c r="H224" s="22"/>
      <c r="I224" s="2">
        <v>-763836.62500000012</v>
      </c>
      <c r="J224" s="44">
        <v>-204866.46100000004</v>
      </c>
      <c r="K224" s="44">
        <v>-101</v>
      </c>
      <c r="L224" s="38">
        <f t="shared" si="10"/>
        <v>-968804.08600000013</v>
      </c>
      <c r="M224" s="23">
        <f t="shared" si="12"/>
        <v>247401.95399999991</v>
      </c>
    </row>
    <row r="225" spans="1:13" ht="25" x14ac:dyDescent="0.35">
      <c r="A225" s="7">
        <v>8</v>
      </c>
      <c r="B225" s="24">
        <v>1915</v>
      </c>
      <c r="C225" s="21" t="s">
        <v>35</v>
      </c>
      <c r="D225" s="1">
        <v>344034.71000000008</v>
      </c>
      <c r="E225" s="44">
        <v>0</v>
      </c>
      <c r="F225" s="44">
        <v>-1819</v>
      </c>
      <c r="G225" s="38">
        <f t="shared" si="11"/>
        <v>342215.71000000008</v>
      </c>
      <c r="H225" s="22"/>
      <c r="I225" s="2">
        <v>-215485.22938888887</v>
      </c>
      <c r="J225" s="44">
        <v>-33599.356777777786</v>
      </c>
      <c r="K225" s="44">
        <v>1819</v>
      </c>
      <c r="L225" s="38">
        <f t="shared" si="10"/>
        <v>-247265.58616666665</v>
      </c>
      <c r="M225" s="23">
        <f t="shared" si="12"/>
        <v>94950.123833333433</v>
      </c>
    </row>
    <row r="226" spans="1:13" ht="25" x14ac:dyDescent="0.35">
      <c r="A226" s="7">
        <v>8</v>
      </c>
      <c r="B226" s="24">
        <v>1915</v>
      </c>
      <c r="C226" s="21" t="s">
        <v>36</v>
      </c>
      <c r="D226" s="1">
        <v>0</v>
      </c>
      <c r="E226" s="44"/>
      <c r="F226" s="44"/>
      <c r="G226" s="38">
        <f t="shared" si="11"/>
        <v>0</v>
      </c>
      <c r="H226" s="22"/>
      <c r="I226" s="2">
        <v>0</v>
      </c>
      <c r="J226" s="44"/>
      <c r="K226" s="44"/>
      <c r="L226" s="38">
        <f t="shared" si="10"/>
        <v>0</v>
      </c>
      <c r="M226" s="23">
        <f t="shared" si="12"/>
        <v>0</v>
      </c>
    </row>
    <row r="227" spans="1:13" x14ac:dyDescent="0.35">
      <c r="A227" s="7">
        <v>10</v>
      </c>
      <c r="B227" s="24">
        <v>1920</v>
      </c>
      <c r="C227" s="21" t="s">
        <v>37</v>
      </c>
      <c r="D227" s="1">
        <v>474228.95999999996</v>
      </c>
      <c r="E227" s="44">
        <v>95429.39</v>
      </c>
      <c r="F227" s="44">
        <v>-10441</v>
      </c>
      <c r="G227" s="38">
        <f t="shared" si="11"/>
        <v>559217.35</v>
      </c>
      <c r="H227" s="22"/>
      <c r="I227" s="2">
        <v>-299560.45050000009</v>
      </c>
      <c r="J227" s="44">
        <v>-82649.920750000019</v>
      </c>
      <c r="K227" s="44">
        <v>10441</v>
      </c>
      <c r="L227" s="38">
        <f t="shared" si="10"/>
        <v>-371769.37125000008</v>
      </c>
      <c r="M227" s="23">
        <f t="shared" si="12"/>
        <v>187447.97874999989</v>
      </c>
    </row>
    <row r="228" spans="1:13" ht="25" x14ac:dyDescent="0.35">
      <c r="A228" s="7">
        <v>45</v>
      </c>
      <c r="B228" s="24">
        <v>1920</v>
      </c>
      <c r="C228" s="21" t="s">
        <v>38</v>
      </c>
      <c r="D228" s="1">
        <v>0</v>
      </c>
      <c r="E228" s="44"/>
      <c r="F228" s="44"/>
      <c r="G228" s="38">
        <f t="shared" si="11"/>
        <v>0</v>
      </c>
      <c r="H228" s="22"/>
      <c r="I228" s="2">
        <v>0</v>
      </c>
      <c r="J228" s="44"/>
      <c r="K228" s="44"/>
      <c r="L228" s="38">
        <f t="shared" si="10"/>
        <v>0</v>
      </c>
      <c r="M228" s="23">
        <f t="shared" si="12"/>
        <v>0</v>
      </c>
    </row>
    <row r="229" spans="1:13" ht="25" x14ac:dyDescent="0.35">
      <c r="A229" s="7">
        <v>45.1</v>
      </c>
      <c r="B229" s="24">
        <v>1920</v>
      </c>
      <c r="C229" s="21" t="s">
        <v>39</v>
      </c>
      <c r="D229" s="1">
        <v>0</v>
      </c>
      <c r="E229" s="44"/>
      <c r="F229" s="44"/>
      <c r="G229" s="38">
        <f t="shared" si="11"/>
        <v>0</v>
      </c>
      <c r="H229" s="22"/>
      <c r="I229" s="2">
        <v>0</v>
      </c>
      <c r="J229" s="44"/>
      <c r="K229" s="44"/>
      <c r="L229" s="38">
        <f t="shared" si="10"/>
        <v>0</v>
      </c>
      <c r="M229" s="23">
        <f t="shared" si="12"/>
        <v>0</v>
      </c>
    </row>
    <row r="230" spans="1:13" x14ac:dyDescent="0.35">
      <c r="A230" s="7">
        <v>10</v>
      </c>
      <c r="B230" s="24">
        <v>1930</v>
      </c>
      <c r="C230" s="21" t="s">
        <v>40</v>
      </c>
      <c r="D230" s="1">
        <v>2946003.6100000008</v>
      </c>
      <c r="E230" s="44">
        <v>143322.25599999999</v>
      </c>
      <c r="F230" s="44">
        <v>31186</v>
      </c>
      <c r="G230" s="38">
        <f t="shared" si="11"/>
        <v>3120511.8660000009</v>
      </c>
      <c r="H230" s="22"/>
      <c r="I230" s="2">
        <v>-1996169.8812499999</v>
      </c>
      <c r="J230" s="44">
        <v>-252825.42787499996</v>
      </c>
      <c r="K230" s="44">
        <v>-31186</v>
      </c>
      <c r="L230" s="38">
        <f t="shared" si="10"/>
        <v>-2280181.3091249997</v>
      </c>
      <c r="M230" s="23">
        <f t="shared" si="12"/>
        <v>840330.55687500117</v>
      </c>
    </row>
    <row r="231" spans="1:13" x14ac:dyDescent="0.35">
      <c r="A231" s="7">
        <v>8</v>
      </c>
      <c r="B231" s="24">
        <v>1935</v>
      </c>
      <c r="C231" s="21" t="s">
        <v>41</v>
      </c>
      <c r="D231" s="1">
        <v>95792.880000000019</v>
      </c>
      <c r="E231" s="44">
        <v>11722.4</v>
      </c>
      <c r="F231" s="44">
        <v>487</v>
      </c>
      <c r="G231" s="38">
        <f t="shared" si="11"/>
        <v>108002.28000000001</v>
      </c>
      <c r="H231" s="22"/>
      <c r="I231" s="2">
        <v>-63736.400499999996</v>
      </c>
      <c r="J231" s="44">
        <v>-7206.7759999999998</v>
      </c>
      <c r="K231" s="44">
        <v>-487</v>
      </c>
      <c r="L231" s="38">
        <f t="shared" si="10"/>
        <v>-71430.176500000001</v>
      </c>
      <c r="M231" s="23">
        <f t="shared" si="12"/>
        <v>36572.103500000012</v>
      </c>
    </row>
    <row r="232" spans="1:13" x14ac:dyDescent="0.35">
      <c r="A232" s="7">
        <v>8</v>
      </c>
      <c r="B232" s="24">
        <v>1940</v>
      </c>
      <c r="C232" s="21" t="s">
        <v>42</v>
      </c>
      <c r="D232" s="1">
        <v>266605.71999999997</v>
      </c>
      <c r="E232" s="44">
        <v>35024.75</v>
      </c>
      <c r="F232" s="44">
        <v>145</v>
      </c>
      <c r="G232" s="38">
        <f t="shared" si="11"/>
        <v>301775.46999999997</v>
      </c>
      <c r="H232" s="22"/>
      <c r="I232" s="2">
        <v>-144314.78375000003</v>
      </c>
      <c r="J232" s="44">
        <v>-23209.672000000002</v>
      </c>
      <c r="K232" s="44">
        <v>-145</v>
      </c>
      <c r="L232" s="38">
        <f t="shared" si="10"/>
        <v>-167669.45575000002</v>
      </c>
      <c r="M232" s="23">
        <f t="shared" si="12"/>
        <v>134106.01424999995</v>
      </c>
    </row>
    <row r="233" spans="1:13" x14ac:dyDescent="0.35">
      <c r="A233" s="7">
        <v>8</v>
      </c>
      <c r="B233" s="24">
        <v>1945</v>
      </c>
      <c r="C233" s="21" t="s">
        <v>43</v>
      </c>
      <c r="D233" s="1">
        <v>97312.71</v>
      </c>
      <c r="E233" s="44">
        <v>0</v>
      </c>
      <c r="F233" s="44">
        <v>212</v>
      </c>
      <c r="G233" s="38">
        <f t="shared" si="11"/>
        <v>97524.71</v>
      </c>
      <c r="H233" s="22"/>
      <c r="I233" s="2">
        <v>-75568.590500000006</v>
      </c>
      <c r="J233" s="44">
        <v>-7947.7204999999994</v>
      </c>
      <c r="K233" s="44">
        <v>-212</v>
      </c>
      <c r="L233" s="38">
        <f t="shared" si="10"/>
        <v>-83728.311000000002</v>
      </c>
      <c r="M233" s="23">
        <f t="shared" si="12"/>
        <v>13796.399000000005</v>
      </c>
    </row>
    <row r="234" spans="1:13" x14ac:dyDescent="0.35">
      <c r="A234" s="7">
        <v>8</v>
      </c>
      <c r="B234" s="24">
        <v>1950</v>
      </c>
      <c r="C234" s="21" t="s">
        <v>44</v>
      </c>
      <c r="D234" s="1">
        <v>0</v>
      </c>
      <c r="E234" s="44"/>
      <c r="F234" s="44"/>
      <c r="G234" s="38">
        <f t="shared" si="11"/>
        <v>0</v>
      </c>
      <c r="H234" s="22"/>
      <c r="I234" s="2">
        <v>0</v>
      </c>
      <c r="J234" s="44"/>
      <c r="K234" s="44"/>
      <c r="L234" s="38">
        <f t="shared" si="10"/>
        <v>0</v>
      </c>
      <c r="M234" s="23">
        <f t="shared" si="12"/>
        <v>0</v>
      </c>
    </row>
    <row r="235" spans="1:13" x14ac:dyDescent="0.35">
      <c r="A235" s="7">
        <v>8</v>
      </c>
      <c r="B235" s="24">
        <v>1955</v>
      </c>
      <c r="C235" s="21" t="s">
        <v>45</v>
      </c>
      <c r="D235" s="1">
        <v>0</v>
      </c>
      <c r="E235" s="44"/>
      <c r="F235" s="44"/>
      <c r="G235" s="38">
        <f t="shared" si="11"/>
        <v>0</v>
      </c>
      <c r="H235" s="22"/>
      <c r="I235" s="2">
        <v>0</v>
      </c>
      <c r="J235" s="44"/>
      <c r="K235" s="44"/>
      <c r="L235" s="38">
        <f t="shared" si="10"/>
        <v>0</v>
      </c>
      <c r="M235" s="23">
        <f t="shared" si="12"/>
        <v>0</v>
      </c>
    </row>
    <row r="236" spans="1:13" ht="25" x14ac:dyDescent="0.35">
      <c r="A236" s="7">
        <v>8</v>
      </c>
      <c r="B236" s="24">
        <v>1955</v>
      </c>
      <c r="C236" s="21" t="s">
        <v>46</v>
      </c>
      <c r="D236" s="1">
        <v>0</v>
      </c>
      <c r="E236" s="44"/>
      <c r="F236" s="44"/>
      <c r="G236" s="38">
        <f t="shared" si="11"/>
        <v>0</v>
      </c>
      <c r="H236" s="22"/>
      <c r="I236" s="2">
        <v>0</v>
      </c>
      <c r="J236" s="44"/>
      <c r="K236" s="44"/>
      <c r="L236" s="38">
        <f t="shared" si="10"/>
        <v>0</v>
      </c>
      <c r="M236" s="23">
        <f t="shared" si="12"/>
        <v>0</v>
      </c>
    </row>
    <row r="237" spans="1:13" x14ac:dyDescent="0.35">
      <c r="A237" s="7">
        <v>8</v>
      </c>
      <c r="B237" s="24">
        <v>1960</v>
      </c>
      <c r="C237" s="21" t="s">
        <v>47</v>
      </c>
      <c r="D237" s="1">
        <v>0</v>
      </c>
      <c r="E237" s="44"/>
      <c r="F237" s="44"/>
      <c r="G237" s="38">
        <f t="shared" si="11"/>
        <v>0</v>
      </c>
      <c r="H237" s="22"/>
      <c r="I237" s="2">
        <v>0</v>
      </c>
      <c r="J237" s="44"/>
      <c r="K237" s="44"/>
      <c r="L237" s="38">
        <f t="shared" si="10"/>
        <v>0</v>
      </c>
      <c r="M237" s="23">
        <f t="shared" si="12"/>
        <v>0</v>
      </c>
    </row>
    <row r="238" spans="1:13" ht="25" x14ac:dyDescent="0.35">
      <c r="A238" s="25">
        <v>47</v>
      </c>
      <c r="B238" s="24">
        <v>1970</v>
      </c>
      <c r="C238" s="21" t="s">
        <v>48</v>
      </c>
      <c r="D238" s="1">
        <v>0</v>
      </c>
      <c r="E238" s="44"/>
      <c r="F238" s="44"/>
      <c r="G238" s="38">
        <f t="shared" si="11"/>
        <v>0</v>
      </c>
      <c r="H238" s="22"/>
      <c r="I238" s="2">
        <v>0</v>
      </c>
      <c r="J238" s="44"/>
      <c r="K238" s="44"/>
      <c r="L238" s="38">
        <f t="shared" si="10"/>
        <v>0</v>
      </c>
      <c r="M238" s="23">
        <f t="shared" si="12"/>
        <v>0</v>
      </c>
    </row>
    <row r="239" spans="1:13" ht="25" x14ac:dyDescent="0.35">
      <c r="A239" s="7">
        <v>47</v>
      </c>
      <c r="B239" s="24">
        <v>1975</v>
      </c>
      <c r="C239" s="21" t="s">
        <v>49</v>
      </c>
      <c r="D239" s="1">
        <v>0</v>
      </c>
      <c r="E239" s="44"/>
      <c r="F239" s="44"/>
      <c r="G239" s="38">
        <f t="shared" si="11"/>
        <v>0</v>
      </c>
      <c r="H239" s="22"/>
      <c r="I239" s="2">
        <v>0</v>
      </c>
      <c r="J239" s="44"/>
      <c r="K239" s="44"/>
      <c r="L239" s="38">
        <f t="shared" si="10"/>
        <v>0</v>
      </c>
      <c r="M239" s="23">
        <f t="shared" si="12"/>
        <v>0</v>
      </c>
    </row>
    <row r="240" spans="1:13" x14ac:dyDescent="0.35">
      <c r="A240" s="7">
        <v>47</v>
      </c>
      <c r="B240" s="24">
        <v>1980</v>
      </c>
      <c r="C240" s="21" t="s">
        <v>50</v>
      </c>
      <c r="D240" s="1">
        <v>281728.34999999998</v>
      </c>
      <c r="E240" s="44">
        <v>0</v>
      </c>
      <c r="F240" s="44">
        <v>5645</v>
      </c>
      <c r="G240" s="38">
        <f t="shared" si="11"/>
        <v>287373.34999999998</v>
      </c>
      <c r="H240" s="22"/>
      <c r="I240" s="2">
        <v>-201031.50599999999</v>
      </c>
      <c r="J240" s="44">
        <v>-18781.918000000001</v>
      </c>
      <c r="K240" s="44">
        <v>-5645</v>
      </c>
      <c r="L240" s="38">
        <f t="shared" si="10"/>
        <v>-225458.424</v>
      </c>
      <c r="M240" s="23">
        <f t="shared" si="12"/>
        <v>61914.925999999978</v>
      </c>
    </row>
    <row r="241" spans="1:20" x14ac:dyDescent="0.35">
      <c r="A241" s="7">
        <v>47</v>
      </c>
      <c r="B241" s="24">
        <v>1985</v>
      </c>
      <c r="C241" s="21" t="s">
        <v>51</v>
      </c>
      <c r="D241" s="1">
        <v>0.15000000000145519</v>
      </c>
      <c r="E241" s="44"/>
      <c r="F241" s="44"/>
      <c r="G241" s="38">
        <f t="shared" si="11"/>
        <v>0.15000000000145519</v>
      </c>
      <c r="H241" s="22"/>
      <c r="I241" s="2">
        <v>0</v>
      </c>
      <c r="J241" s="44"/>
      <c r="K241" s="44"/>
      <c r="L241" s="38">
        <f t="shared" si="10"/>
        <v>0</v>
      </c>
      <c r="M241" s="23">
        <f t="shared" si="12"/>
        <v>0.15000000000145519</v>
      </c>
    </row>
    <row r="242" spans="1:20" x14ac:dyDescent="0.35">
      <c r="A242" s="25">
        <v>47</v>
      </c>
      <c r="B242" s="24">
        <v>1990</v>
      </c>
      <c r="C242" s="35" t="s">
        <v>52</v>
      </c>
      <c r="D242" s="1">
        <v>0</v>
      </c>
      <c r="E242" s="44"/>
      <c r="F242" s="44"/>
      <c r="G242" s="38">
        <f t="shared" si="11"/>
        <v>0</v>
      </c>
      <c r="H242" s="22"/>
      <c r="I242" s="2">
        <v>0</v>
      </c>
      <c r="J242" s="44"/>
      <c r="K242" s="44"/>
      <c r="L242" s="38">
        <f t="shared" si="10"/>
        <v>0</v>
      </c>
      <c r="M242" s="23">
        <f t="shared" si="12"/>
        <v>0</v>
      </c>
    </row>
    <row r="243" spans="1:20" x14ac:dyDescent="0.35">
      <c r="A243" s="7">
        <v>47</v>
      </c>
      <c r="B243" s="24">
        <v>1995</v>
      </c>
      <c r="C243" s="21" t="s">
        <v>53</v>
      </c>
      <c r="D243" s="1">
        <v>-28498674.970000003</v>
      </c>
      <c r="E243" s="44">
        <v>-1821745.73</v>
      </c>
      <c r="F243" s="44">
        <v>-9565</v>
      </c>
      <c r="G243" s="38">
        <f t="shared" si="11"/>
        <v>-30329985.700000003</v>
      </c>
      <c r="H243" s="22"/>
      <c r="I243" s="2">
        <v>7477809.3663916672</v>
      </c>
      <c r="J243" s="44">
        <v>1225470.9980916672</v>
      </c>
      <c r="K243" s="44">
        <v>9565</v>
      </c>
      <c r="L243" s="38">
        <f t="shared" si="10"/>
        <v>8712845.3644833341</v>
      </c>
      <c r="M243" s="23">
        <f t="shared" si="12"/>
        <v>-21617140.335516669</v>
      </c>
    </row>
    <row r="244" spans="1:20" x14ac:dyDescent="0.35">
      <c r="A244" s="7">
        <v>47</v>
      </c>
      <c r="B244" s="24">
        <v>2440</v>
      </c>
      <c r="C244" s="21" t="s">
        <v>54</v>
      </c>
      <c r="D244" s="1">
        <v>0</v>
      </c>
      <c r="E244" s="44">
        <v>0</v>
      </c>
      <c r="F244" s="44">
        <v>0</v>
      </c>
      <c r="G244" s="38">
        <f t="shared" si="11"/>
        <v>0</v>
      </c>
      <c r="I244" s="1">
        <v>0</v>
      </c>
      <c r="J244" s="44">
        <v>0</v>
      </c>
      <c r="K244" s="44">
        <v>0</v>
      </c>
      <c r="L244" s="38">
        <f t="shared" si="10"/>
        <v>0</v>
      </c>
      <c r="M244" s="23">
        <f t="shared" si="12"/>
        <v>0</v>
      </c>
    </row>
    <row r="245" spans="1:20" x14ac:dyDescent="0.35">
      <c r="A245" s="26"/>
      <c r="B245" s="26"/>
      <c r="C245" s="27"/>
      <c r="D245" s="1">
        <v>0</v>
      </c>
      <c r="E245" s="44"/>
      <c r="F245" s="44"/>
      <c r="G245" s="38">
        <f t="shared" si="11"/>
        <v>0</v>
      </c>
      <c r="I245" s="1">
        <v>0</v>
      </c>
      <c r="J245" s="44"/>
      <c r="K245" s="44"/>
      <c r="L245" s="38">
        <f t="shared" si="10"/>
        <v>0</v>
      </c>
      <c r="M245" s="23">
        <f t="shared" si="12"/>
        <v>0</v>
      </c>
    </row>
    <row r="246" spans="1:20" x14ac:dyDescent="0.35">
      <c r="A246" s="26"/>
      <c r="B246" s="26"/>
      <c r="C246" s="29" t="s">
        <v>55</v>
      </c>
      <c r="D246" s="4">
        <v>107197220.34811428</v>
      </c>
      <c r="E246" s="30">
        <v>2774667.4861999997</v>
      </c>
      <c r="F246" s="30">
        <v>-46865</v>
      </c>
      <c r="G246" s="30">
        <f>SUM(G206:G245)</f>
        <v>109925022.8343143</v>
      </c>
      <c r="H246" s="30"/>
      <c r="I246" s="4">
        <v>-55613670.316976279</v>
      </c>
      <c r="J246" s="30">
        <v>-4574427.8615709441</v>
      </c>
      <c r="K246" s="30">
        <v>-1390</v>
      </c>
      <c r="L246" s="30">
        <f>SUM(L206:L245)</f>
        <v>-60189488.178547241</v>
      </c>
      <c r="M246" s="30">
        <f>SUM(M206:M245)</f>
        <v>49735534.655767046</v>
      </c>
    </row>
    <row r="247" spans="1:20" ht="37.5" x14ac:dyDescent="0.35">
      <c r="A247" s="26"/>
      <c r="B247" s="26"/>
      <c r="C247" s="31" t="s">
        <v>56</v>
      </c>
      <c r="D247" s="3"/>
      <c r="E247" s="28"/>
      <c r="F247" s="28"/>
      <c r="G247" s="38">
        <v>0</v>
      </c>
      <c r="I247" s="3"/>
      <c r="J247" s="28"/>
      <c r="K247" s="28"/>
      <c r="L247" s="38">
        <v>0</v>
      </c>
      <c r="M247" s="23">
        <v>0</v>
      </c>
    </row>
    <row r="248" spans="1:20" ht="26" x14ac:dyDescent="0.35">
      <c r="A248" s="26"/>
      <c r="B248" s="26"/>
      <c r="C248" s="32" t="s">
        <v>57</v>
      </c>
      <c r="D248" s="3"/>
      <c r="E248" s="28"/>
      <c r="F248" s="28"/>
      <c r="G248" s="38">
        <v>0</v>
      </c>
      <c r="I248" s="3"/>
      <c r="J248" s="28"/>
      <c r="K248" s="28"/>
      <c r="L248" s="38">
        <v>0</v>
      </c>
      <c r="M248" s="23">
        <v>0</v>
      </c>
    </row>
    <row r="249" spans="1:20" x14ac:dyDescent="0.35">
      <c r="A249" s="26"/>
      <c r="B249" s="26"/>
      <c r="C249" s="29" t="s">
        <v>58</v>
      </c>
      <c r="D249" s="30">
        <v>107197220.34811428</v>
      </c>
      <c r="E249" s="30">
        <v>2774667.4861999997</v>
      </c>
      <c r="F249" s="30">
        <v>-46865</v>
      </c>
      <c r="G249" s="30">
        <f>SUM(G246:G248)</f>
        <v>109925022.8343143</v>
      </c>
      <c r="H249" s="30"/>
      <c r="I249" s="30">
        <v>-55613670.316976279</v>
      </c>
      <c r="J249" s="30">
        <v>-4574427.8615709441</v>
      </c>
      <c r="K249" s="30">
        <v>-1390</v>
      </c>
      <c r="L249" s="30">
        <f>SUM(L246:L248)</f>
        <v>-60189488.178547241</v>
      </c>
      <c r="M249" s="30">
        <f>SUM(M246:M248)</f>
        <v>49735534.655767046</v>
      </c>
    </row>
    <row r="250" spans="1:20" ht="15.5" x14ac:dyDescent="0.35">
      <c r="A250" s="26"/>
      <c r="B250" s="26"/>
      <c r="C250" s="224" t="s">
        <v>59</v>
      </c>
      <c r="D250" s="225"/>
      <c r="E250" s="225"/>
      <c r="F250" s="225"/>
      <c r="G250" s="225"/>
      <c r="H250" s="225"/>
      <c r="I250" s="226"/>
      <c r="J250" s="28"/>
      <c r="K250" s="33"/>
      <c r="L250" s="40"/>
      <c r="M250" s="33"/>
    </row>
    <row r="251" spans="1:20" x14ac:dyDescent="0.35">
      <c r="A251" s="26"/>
      <c r="B251" s="26"/>
      <c r="C251" s="224" t="s">
        <v>60</v>
      </c>
      <c r="D251" s="225"/>
      <c r="E251" s="225"/>
      <c r="F251" s="225"/>
      <c r="G251" s="225"/>
      <c r="H251" s="225"/>
      <c r="I251" s="226"/>
      <c r="J251" s="30">
        <v>-4574427.8615709441</v>
      </c>
      <c r="K251" s="6"/>
      <c r="L251" s="40"/>
      <c r="M251" s="33"/>
    </row>
    <row r="252" spans="1:20" s="81" customFormat="1" x14ac:dyDescent="0.35">
      <c r="A252"/>
      <c r="B252"/>
      <c r="C252"/>
      <c r="D252"/>
      <c r="E252"/>
      <c r="F252"/>
      <c r="G252"/>
      <c r="H252"/>
      <c r="I252" s="6" t="s">
        <v>61</v>
      </c>
      <c r="J252" s="6"/>
      <c r="K252"/>
      <c r="L252"/>
      <c r="M252"/>
      <c r="N252"/>
      <c r="O252"/>
      <c r="P252"/>
      <c r="Q252"/>
      <c r="R252"/>
      <c r="S252"/>
      <c r="T252"/>
    </row>
    <row r="253" spans="1:20" s="81" customFormat="1" x14ac:dyDescent="0.35">
      <c r="A253" s="26">
        <v>10</v>
      </c>
      <c r="B253" s="26"/>
      <c r="C253" s="27" t="s">
        <v>62</v>
      </c>
      <c r="D253"/>
      <c r="E253"/>
      <c r="F253"/>
      <c r="G253"/>
      <c r="H253"/>
      <c r="I253" s="6" t="s">
        <v>62</v>
      </c>
      <c r="J253" s="6"/>
      <c r="K253" s="41"/>
      <c r="L253"/>
      <c r="M253"/>
      <c r="N253"/>
      <c r="O253"/>
      <c r="P253"/>
      <c r="Q253"/>
      <c r="R253"/>
      <c r="S253"/>
      <c r="T253"/>
    </row>
    <row r="254" spans="1:20" s="81" customFormat="1" x14ac:dyDescent="0.35">
      <c r="A254" s="26">
        <v>8</v>
      </c>
      <c r="B254" s="26"/>
      <c r="C254" s="27" t="s">
        <v>41</v>
      </c>
      <c r="D254"/>
      <c r="E254"/>
      <c r="F254"/>
      <c r="G254"/>
      <c r="H254"/>
      <c r="I254" s="6" t="s">
        <v>41</v>
      </c>
      <c r="J254" s="6"/>
      <c r="K254" s="42"/>
      <c r="L254"/>
      <c r="M254"/>
      <c r="N254"/>
      <c r="O254"/>
      <c r="P254"/>
      <c r="Q254"/>
      <c r="R254"/>
      <c r="S254"/>
      <c r="T254"/>
    </row>
    <row r="255" spans="1:20" s="81" customFormat="1" x14ac:dyDescent="0.35">
      <c r="A255"/>
      <c r="B255"/>
      <c r="C255"/>
      <c r="D255"/>
      <c r="E255"/>
      <c r="F255"/>
      <c r="G255"/>
      <c r="H255"/>
      <c r="I255" s="34" t="s">
        <v>63</v>
      </c>
      <c r="J255"/>
      <c r="K255" s="43">
        <v>-4574427.8615709441</v>
      </c>
      <c r="L255"/>
      <c r="M255"/>
      <c r="N255"/>
      <c r="O255"/>
      <c r="P255"/>
      <c r="Q255"/>
      <c r="R255"/>
      <c r="S255"/>
      <c r="T255"/>
    </row>
    <row r="256" spans="1:20" x14ac:dyDescent="0.35">
      <c r="D256" s="77"/>
      <c r="E256" s="77"/>
      <c r="F256" s="77"/>
      <c r="G256" s="77"/>
      <c r="H256" s="77"/>
      <c r="I256" s="77"/>
      <c r="J256" s="77"/>
      <c r="K256" s="77"/>
      <c r="L256" s="77"/>
      <c r="M256" s="77"/>
    </row>
    <row r="257" spans="1:20" s="81" customFormat="1" ht="18" hidden="1" x14ac:dyDescent="0.35">
      <c r="A257" s="227" t="s">
        <v>108</v>
      </c>
      <c r="B257" s="227"/>
      <c r="C257" s="227"/>
      <c r="D257" s="227"/>
      <c r="E257" s="227"/>
      <c r="F257" s="227"/>
      <c r="G257" s="227"/>
      <c r="H257" s="227"/>
      <c r="I257" s="227"/>
      <c r="J257" s="227"/>
      <c r="K257" s="227"/>
      <c r="L257" s="227"/>
      <c r="M257" s="227"/>
      <c r="N257"/>
      <c r="O257"/>
      <c r="P257"/>
      <c r="Q257"/>
      <c r="R257"/>
      <c r="S257"/>
      <c r="T257"/>
    </row>
    <row r="258" spans="1:20" s="81" customFormat="1" ht="21" hidden="1" x14ac:dyDescent="0.35">
      <c r="A258" s="227" t="s">
        <v>1</v>
      </c>
      <c r="B258" s="227"/>
      <c r="C258" s="227"/>
      <c r="D258" s="227"/>
      <c r="E258" s="227"/>
      <c r="F258" s="227"/>
      <c r="G258" s="227"/>
      <c r="H258" s="227"/>
      <c r="I258" s="227"/>
      <c r="J258" s="227"/>
      <c r="K258" s="227"/>
      <c r="L258" s="227"/>
      <c r="M258" s="227"/>
      <c r="N258"/>
      <c r="O258"/>
      <c r="P258"/>
      <c r="Q258"/>
      <c r="R258"/>
      <c r="S258"/>
      <c r="T258"/>
    </row>
    <row r="259" spans="1:20" s="81" customFormat="1" hidden="1" x14ac:dyDescent="0.35">
      <c r="A259"/>
      <c r="B259"/>
      <c r="C259"/>
      <c r="D259"/>
      <c r="E259"/>
      <c r="F259"/>
      <c r="G259"/>
      <c r="H259" s="6"/>
      <c r="I259"/>
      <c r="J259"/>
      <c r="K259"/>
      <c r="L259"/>
      <c r="M259"/>
      <c r="N259"/>
      <c r="O259"/>
      <c r="P259"/>
      <c r="Q259"/>
      <c r="R259"/>
      <c r="S259"/>
      <c r="T259"/>
    </row>
    <row r="260" spans="1:20" s="81" customFormat="1" hidden="1" x14ac:dyDescent="0.35">
      <c r="A260"/>
      <c r="B260"/>
      <c r="C260"/>
      <c r="D260"/>
      <c r="E260" s="8" t="s">
        <v>2</v>
      </c>
      <c r="F260" s="36" t="s">
        <v>3</v>
      </c>
      <c r="G260" s="45"/>
      <c r="H260" s="6"/>
      <c r="I260"/>
      <c r="J260"/>
      <c r="K260"/>
      <c r="L260"/>
      <c r="M260"/>
      <c r="N260"/>
      <c r="O260"/>
      <c r="P260"/>
      <c r="Q260"/>
      <c r="R260"/>
      <c r="S260"/>
      <c r="T260"/>
    </row>
    <row r="261" spans="1:20" s="81" customFormat="1" hidden="1" x14ac:dyDescent="0.35">
      <c r="A261"/>
      <c r="B261"/>
      <c r="C261" s="6"/>
      <c r="D261"/>
      <c r="E261" s="8" t="s">
        <v>4</v>
      </c>
      <c r="F261" s="9">
        <v>2014</v>
      </c>
      <c r="G261" s="10"/>
      <c r="H261"/>
      <c r="I261"/>
      <c r="J261"/>
      <c r="K261"/>
      <c r="L261"/>
      <c r="M261"/>
      <c r="N261"/>
      <c r="O261"/>
      <c r="P261"/>
      <c r="Q261"/>
      <c r="R261"/>
      <c r="S261"/>
      <c r="T261"/>
    </row>
    <row r="262" spans="1:20" s="81" customFormat="1" hidden="1" x14ac:dyDescent="0.35">
      <c r="A262"/>
      <c r="B262"/>
      <c r="C262"/>
      <c r="D262"/>
      <c r="E262"/>
      <c r="F262"/>
      <c r="G262"/>
      <c r="H262"/>
      <c r="I262"/>
      <c r="J262"/>
      <c r="K262"/>
      <c r="L262"/>
      <c r="M262"/>
      <c r="N262"/>
      <c r="O262"/>
      <c r="P262"/>
      <c r="Q262"/>
      <c r="R262"/>
      <c r="S262"/>
      <c r="T262"/>
    </row>
    <row r="263" spans="1:20" s="81" customFormat="1" hidden="1" x14ac:dyDescent="0.35">
      <c r="A263"/>
      <c r="B263"/>
      <c r="C263"/>
      <c r="D263" s="228" t="s">
        <v>5</v>
      </c>
      <c r="E263" s="229"/>
      <c r="F263" s="229"/>
      <c r="G263" s="230"/>
      <c r="H263"/>
      <c r="I263" s="11"/>
      <c r="J263" s="12" t="s">
        <v>6</v>
      </c>
      <c r="K263" s="12"/>
      <c r="L263" s="13"/>
      <c r="M263" s="6"/>
      <c r="N263"/>
      <c r="O263"/>
      <c r="P263"/>
      <c r="Q263"/>
      <c r="R263"/>
      <c r="S263"/>
      <c r="T263"/>
    </row>
    <row r="264" spans="1:20" s="81" customFormat="1" ht="41.5" hidden="1" x14ac:dyDescent="0.35">
      <c r="A264" s="14" t="s">
        <v>7</v>
      </c>
      <c r="B264" s="14" t="s">
        <v>8</v>
      </c>
      <c r="C264" s="15" t="s">
        <v>9</v>
      </c>
      <c r="D264" s="14" t="s">
        <v>10</v>
      </c>
      <c r="E264" s="16" t="s">
        <v>11</v>
      </c>
      <c r="F264" s="16" t="s">
        <v>12</v>
      </c>
      <c r="G264" s="14" t="s">
        <v>13</v>
      </c>
      <c r="H264" s="17"/>
      <c r="I264" s="18" t="s">
        <v>10</v>
      </c>
      <c r="J264" s="19" t="s">
        <v>14</v>
      </c>
      <c r="K264" s="19" t="s">
        <v>12</v>
      </c>
      <c r="L264" s="20" t="s">
        <v>13</v>
      </c>
      <c r="M264" s="14" t="s">
        <v>15</v>
      </c>
      <c r="N264"/>
      <c r="O264"/>
      <c r="P264"/>
      <c r="Q264"/>
      <c r="R264"/>
      <c r="S264"/>
      <c r="T264"/>
    </row>
    <row r="265" spans="1:20" s="81" customFormat="1" ht="25" hidden="1" x14ac:dyDescent="0.35">
      <c r="A265" s="7">
        <v>12</v>
      </c>
      <c r="B265" s="24">
        <v>1611</v>
      </c>
      <c r="C265" s="21" t="s">
        <v>16</v>
      </c>
      <c r="D265" s="1">
        <v>1124124.4899999995</v>
      </c>
      <c r="E265" s="44">
        <v>13291.29</v>
      </c>
      <c r="F265" s="44"/>
      <c r="G265" s="38">
        <f>D265+E265+F265</f>
        <v>1137415.7799999996</v>
      </c>
      <c r="H265" s="22"/>
      <c r="I265" s="2">
        <v>-535086.69400000013</v>
      </c>
      <c r="J265" s="44">
        <v>-223366.65</v>
      </c>
      <c r="K265" s="44"/>
      <c r="L265" s="38">
        <f>SUM(I265:K265)</f>
        <v>-758453.34400000016</v>
      </c>
      <c r="M265" s="23">
        <f>+G265+L265</f>
        <v>378962.4359999994</v>
      </c>
      <c r="N265"/>
      <c r="O265"/>
      <c r="P265"/>
      <c r="Q265"/>
      <c r="R265"/>
      <c r="S265"/>
      <c r="T265"/>
    </row>
    <row r="266" spans="1:20" s="81" customFormat="1" ht="25" hidden="1" x14ac:dyDescent="0.35">
      <c r="A266" s="7" t="s">
        <v>17</v>
      </c>
      <c r="B266" s="24">
        <v>1612</v>
      </c>
      <c r="C266" s="21" t="s">
        <v>18</v>
      </c>
      <c r="D266" s="1">
        <v>517173.12</v>
      </c>
      <c r="E266" s="44"/>
      <c r="F266" s="44"/>
      <c r="G266" s="38">
        <f t="shared" ref="G266:G304" si="13">D266+E266+F266</f>
        <v>517173.12</v>
      </c>
      <c r="H266" s="22"/>
      <c r="I266" s="2">
        <v>-117488.50066666666</v>
      </c>
      <c r="J266" s="44">
        <v>-15729.3</v>
      </c>
      <c r="K266" s="44"/>
      <c r="L266" s="38">
        <f t="shared" ref="L266:L304" si="14">SUM(I266:K266)</f>
        <v>-133217.80066666665</v>
      </c>
      <c r="M266" s="23">
        <f t="shared" ref="M266:M304" si="15">+G266+L266</f>
        <v>383955.31933333335</v>
      </c>
      <c r="N266"/>
      <c r="O266"/>
      <c r="P266"/>
      <c r="Q266"/>
      <c r="R266"/>
      <c r="S266"/>
      <c r="T266"/>
    </row>
    <row r="267" spans="1:20" s="81" customFormat="1" hidden="1" x14ac:dyDescent="0.35">
      <c r="A267" s="7" t="s">
        <v>19</v>
      </c>
      <c r="B267" s="24">
        <v>1805</v>
      </c>
      <c r="C267" s="21" t="s">
        <v>20</v>
      </c>
      <c r="D267" s="1">
        <v>4218142.5</v>
      </c>
      <c r="E267" s="44">
        <v>123214.08</v>
      </c>
      <c r="F267" s="44"/>
      <c r="G267" s="38">
        <f t="shared" si="13"/>
        <v>4341356.58</v>
      </c>
      <c r="H267" s="22"/>
      <c r="I267" s="2">
        <v>0</v>
      </c>
      <c r="J267" s="44"/>
      <c r="K267" s="44"/>
      <c r="L267" s="38">
        <f t="shared" si="14"/>
        <v>0</v>
      </c>
      <c r="M267" s="23">
        <f t="shared" si="15"/>
        <v>4341356.58</v>
      </c>
      <c r="N267"/>
      <c r="O267"/>
      <c r="P267"/>
      <c r="Q267"/>
      <c r="R267"/>
      <c r="S267"/>
      <c r="T267"/>
    </row>
    <row r="268" spans="1:20" s="81" customFormat="1" hidden="1" x14ac:dyDescent="0.35">
      <c r="A268" s="7">
        <v>47</v>
      </c>
      <c r="B268" s="24">
        <v>1808</v>
      </c>
      <c r="C268" s="21" t="s">
        <v>21</v>
      </c>
      <c r="D268" s="1">
        <v>0</v>
      </c>
      <c r="E268" s="44"/>
      <c r="F268" s="44"/>
      <c r="G268" s="38">
        <f t="shared" si="13"/>
        <v>0</v>
      </c>
      <c r="H268" s="22"/>
      <c r="I268" s="2">
        <v>0</v>
      </c>
      <c r="J268" s="44"/>
      <c r="K268" s="44"/>
      <c r="L268" s="38">
        <f t="shared" si="14"/>
        <v>0</v>
      </c>
      <c r="M268" s="23">
        <f t="shared" si="15"/>
        <v>0</v>
      </c>
      <c r="N268"/>
      <c r="O268"/>
      <c r="P268"/>
      <c r="Q268"/>
      <c r="R268"/>
      <c r="S268"/>
      <c r="T268"/>
    </row>
    <row r="269" spans="1:20" s="81" customFormat="1" hidden="1" x14ac:dyDescent="0.35">
      <c r="A269" s="7">
        <v>13</v>
      </c>
      <c r="B269" s="24">
        <v>1810</v>
      </c>
      <c r="C269" s="21" t="s">
        <v>22</v>
      </c>
      <c r="D269" s="1">
        <v>0</v>
      </c>
      <c r="E269" s="44"/>
      <c r="F269" s="44"/>
      <c r="G269" s="38">
        <f t="shared" si="13"/>
        <v>0</v>
      </c>
      <c r="H269" s="22"/>
      <c r="I269" s="2">
        <v>0</v>
      </c>
      <c r="J269" s="44"/>
      <c r="K269" s="44"/>
      <c r="L269" s="38">
        <f t="shared" si="14"/>
        <v>0</v>
      </c>
      <c r="M269" s="23">
        <f t="shared" si="15"/>
        <v>0</v>
      </c>
      <c r="N269"/>
      <c r="O269"/>
      <c r="P269"/>
      <c r="Q269"/>
      <c r="R269"/>
      <c r="S269"/>
      <c r="T269"/>
    </row>
    <row r="270" spans="1:20" s="81" customFormat="1" ht="25" hidden="1" x14ac:dyDescent="0.35">
      <c r="A270" s="7">
        <v>47</v>
      </c>
      <c r="B270" s="24">
        <v>1815</v>
      </c>
      <c r="C270" s="21" t="s">
        <v>23</v>
      </c>
      <c r="D270" s="1">
        <v>0</v>
      </c>
      <c r="E270" s="44"/>
      <c r="F270" s="44"/>
      <c r="G270" s="38">
        <f t="shared" si="13"/>
        <v>0</v>
      </c>
      <c r="H270" s="22"/>
      <c r="I270" s="2">
        <v>0</v>
      </c>
      <c r="J270" s="44"/>
      <c r="K270" s="44"/>
      <c r="L270" s="38">
        <f t="shared" si="14"/>
        <v>0</v>
      </c>
      <c r="M270" s="23">
        <f t="shared" si="15"/>
        <v>0</v>
      </c>
      <c r="N270"/>
      <c r="O270"/>
      <c r="P270"/>
      <c r="Q270"/>
      <c r="R270"/>
      <c r="S270"/>
      <c r="T270"/>
    </row>
    <row r="271" spans="1:20" s="81" customFormat="1" hidden="1" x14ac:dyDescent="0.35">
      <c r="A271" s="7">
        <v>47</v>
      </c>
      <c r="B271" s="24">
        <v>1820</v>
      </c>
      <c r="C271" s="21" t="s">
        <v>24</v>
      </c>
      <c r="D271" s="1">
        <v>8600016.6557142846</v>
      </c>
      <c r="E271" s="44">
        <v>21370.13</v>
      </c>
      <c r="F271" s="44"/>
      <c r="G271" s="38">
        <f t="shared" si="13"/>
        <v>8621386.7857142854</v>
      </c>
      <c r="H271" s="22"/>
      <c r="I271" s="2">
        <v>-5118944.7537487485</v>
      </c>
      <c r="J271" s="44">
        <v>-347306.73</v>
      </c>
      <c r="K271" s="44"/>
      <c r="L271" s="38">
        <f t="shared" si="14"/>
        <v>-5466251.4837487489</v>
      </c>
      <c r="M271" s="23">
        <f t="shared" si="15"/>
        <v>3155135.3019655365</v>
      </c>
      <c r="N271"/>
      <c r="O271"/>
      <c r="P271"/>
      <c r="Q271"/>
      <c r="R271"/>
      <c r="S271"/>
      <c r="T271"/>
    </row>
    <row r="272" spans="1:20" s="81" customFormat="1" hidden="1" x14ac:dyDescent="0.35">
      <c r="A272" s="7">
        <v>47</v>
      </c>
      <c r="B272" s="24">
        <v>1825</v>
      </c>
      <c r="C272" s="21" t="s">
        <v>25</v>
      </c>
      <c r="D272" s="1">
        <v>0</v>
      </c>
      <c r="E272" s="44"/>
      <c r="F272" s="44"/>
      <c r="G272" s="38">
        <f t="shared" si="13"/>
        <v>0</v>
      </c>
      <c r="H272" s="22"/>
      <c r="I272" s="2">
        <v>0</v>
      </c>
      <c r="J272" s="44"/>
      <c r="K272" s="44"/>
      <c r="L272" s="38">
        <f t="shared" si="14"/>
        <v>0</v>
      </c>
      <c r="M272" s="23">
        <f t="shared" si="15"/>
        <v>0</v>
      </c>
      <c r="N272"/>
      <c r="O272"/>
      <c r="P272"/>
      <c r="Q272"/>
      <c r="R272"/>
      <c r="S272"/>
      <c r="T272"/>
    </row>
    <row r="273" spans="1:20" s="81" customFormat="1" hidden="1" x14ac:dyDescent="0.35">
      <c r="A273" s="7">
        <v>47</v>
      </c>
      <c r="B273" s="24">
        <v>1830</v>
      </c>
      <c r="C273" s="21" t="s">
        <v>26</v>
      </c>
      <c r="D273" s="1">
        <v>19065605.669999998</v>
      </c>
      <c r="E273" s="44">
        <v>619915.82999999996</v>
      </c>
      <c r="F273" s="123">
        <v>-364930.64</v>
      </c>
      <c r="G273" s="38">
        <f t="shared" si="13"/>
        <v>19320590.859999996</v>
      </c>
      <c r="H273" s="22"/>
      <c r="I273" s="2">
        <v>-8174480.17729933</v>
      </c>
      <c r="J273" s="44">
        <v>-753883.8</v>
      </c>
      <c r="K273" s="44">
        <v>364930.64</v>
      </c>
      <c r="L273" s="38">
        <f t="shared" si="14"/>
        <v>-8563433.3372993302</v>
      </c>
      <c r="M273" s="23">
        <f t="shared" si="15"/>
        <v>10757157.522700666</v>
      </c>
      <c r="N273"/>
      <c r="O273"/>
      <c r="P273"/>
      <c r="Q273"/>
      <c r="R273"/>
      <c r="S273"/>
      <c r="T273"/>
    </row>
    <row r="274" spans="1:20" s="81" customFormat="1" hidden="1" x14ac:dyDescent="0.35">
      <c r="A274" s="7">
        <v>47</v>
      </c>
      <c r="B274" s="24">
        <v>1835</v>
      </c>
      <c r="C274" s="21" t="s">
        <v>27</v>
      </c>
      <c r="D274" s="1">
        <v>19514800.839999996</v>
      </c>
      <c r="E274" s="44">
        <v>1078406.48</v>
      </c>
      <c r="F274" s="123">
        <v>-450888.86</v>
      </c>
      <c r="G274" s="38">
        <f t="shared" si="13"/>
        <v>20142318.459999997</v>
      </c>
      <c r="H274" s="22"/>
      <c r="I274" s="2">
        <v>-9302848.5152457021</v>
      </c>
      <c r="J274" s="44">
        <v>-706819.47</v>
      </c>
      <c r="K274" s="44">
        <v>450888.86</v>
      </c>
      <c r="L274" s="38">
        <f t="shared" si="14"/>
        <v>-9558779.1252457034</v>
      </c>
      <c r="M274" s="23">
        <f t="shared" si="15"/>
        <v>10583539.334754294</v>
      </c>
      <c r="N274"/>
      <c r="O274"/>
      <c r="P274"/>
      <c r="Q274"/>
      <c r="R274"/>
      <c r="S274"/>
      <c r="T274"/>
    </row>
    <row r="275" spans="1:20" s="81" customFormat="1" hidden="1" x14ac:dyDescent="0.35">
      <c r="A275" s="7">
        <v>47</v>
      </c>
      <c r="B275" s="24">
        <v>1840</v>
      </c>
      <c r="C275" s="21" t="s">
        <v>28</v>
      </c>
      <c r="D275" s="1">
        <v>9577104.3100000024</v>
      </c>
      <c r="E275" s="44">
        <v>364921.09</v>
      </c>
      <c r="F275" s="44">
        <v>-201692.98</v>
      </c>
      <c r="G275" s="38">
        <f t="shared" si="13"/>
        <v>9740332.4200000018</v>
      </c>
      <c r="H275" s="22"/>
      <c r="I275" s="2">
        <v>-4759933.0536340354</v>
      </c>
      <c r="J275" s="44">
        <v>-528836.52</v>
      </c>
      <c r="K275" s="44">
        <v>201692.98</v>
      </c>
      <c r="L275" s="38">
        <f t="shared" si="14"/>
        <v>-5087076.5936340354</v>
      </c>
      <c r="M275" s="23">
        <f t="shared" si="15"/>
        <v>4653255.8263659663</v>
      </c>
      <c r="N275"/>
      <c r="O275"/>
      <c r="P275"/>
      <c r="Q275"/>
      <c r="R275"/>
      <c r="S275"/>
      <c r="T275"/>
    </row>
    <row r="276" spans="1:20" s="81" customFormat="1" hidden="1" x14ac:dyDescent="0.35">
      <c r="A276" s="7">
        <v>47</v>
      </c>
      <c r="B276" s="24">
        <v>1845</v>
      </c>
      <c r="C276" s="21" t="s">
        <v>29</v>
      </c>
      <c r="D276" s="1">
        <v>26655128.980000004</v>
      </c>
      <c r="E276" s="44">
        <v>518224.78</v>
      </c>
      <c r="F276" s="44">
        <v>-637471.81999999995</v>
      </c>
      <c r="G276" s="38">
        <f t="shared" si="13"/>
        <v>26535881.940000005</v>
      </c>
      <c r="H276" s="22"/>
      <c r="I276" s="2">
        <v>-14794146.150862567</v>
      </c>
      <c r="J276" s="44">
        <v>-765149.05</v>
      </c>
      <c r="K276" s="44">
        <v>637471.81999999995</v>
      </c>
      <c r="L276" s="113">
        <f t="shared" si="14"/>
        <v>-14921823.380862568</v>
      </c>
      <c r="M276" s="23">
        <f t="shared" si="15"/>
        <v>11614058.559137437</v>
      </c>
      <c r="N276"/>
      <c r="O276"/>
      <c r="P276"/>
      <c r="Q276"/>
      <c r="R276"/>
      <c r="S276"/>
      <c r="T276"/>
    </row>
    <row r="277" spans="1:20" s="81" customFormat="1" hidden="1" x14ac:dyDescent="0.35">
      <c r="A277" s="7">
        <v>47</v>
      </c>
      <c r="B277" s="24">
        <v>1850</v>
      </c>
      <c r="C277" s="21" t="s">
        <v>30</v>
      </c>
      <c r="D277" s="1">
        <v>19048715.199999999</v>
      </c>
      <c r="E277" s="44">
        <v>544441.27</v>
      </c>
      <c r="F277" s="44">
        <v>-754638.81</v>
      </c>
      <c r="G277" s="38">
        <f t="shared" si="13"/>
        <v>18838517.66</v>
      </c>
      <c r="H277" s="22"/>
      <c r="I277" s="2">
        <v>-9313410.4840202704</v>
      </c>
      <c r="J277" s="44">
        <v>-651273.46</v>
      </c>
      <c r="K277" s="44">
        <v>754638.81</v>
      </c>
      <c r="L277" s="38">
        <f t="shared" si="14"/>
        <v>-9210045.1340202708</v>
      </c>
      <c r="M277" s="23">
        <f t="shared" si="15"/>
        <v>9628472.5259797294</v>
      </c>
      <c r="N277"/>
      <c r="O277"/>
      <c r="P277"/>
      <c r="Q277"/>
      <c r="R277"/>
      <c r="S277"/>
      <c r="T277"/>
    </row>
    <row r="278" spans="1:20" s="81" customFormat="1" hidden="1" x14ac:dyDescent="0.35">
      <c r="A278" s="7">
        <v>47</v>
      </c>
      <c r="B278" s="24">
        <v>1855</v>
      </c>
      <c r="C278" s="21" t="s">
        <v>31</v>
      </c>
      <c r="D278" s="1">
        <v>10383043.965399999</v>
      </c>
      <c r="E278" s="44">
        <v>329116.82</v>
      </c>
      <c r="F278" s="44"/>
      <c r="G278" s="38">
        <f t="shared" si="13"/>
        <v>10712160.785399999</v>
      </c>
      <c r="H278" s="22"/>
      <c r="I278" s="2">
        <v>-2609435.2306658039</v>
      </c>
      <c r="J278" s="44">
        <v>-396966.83</v>
      </c>
      <c r="K278" s="44"/>
      <c r="L278" s="38">
        <f t="shared" si="14"/>
        <v>-3006402.060665804</v>
      </c>
      <c r="M278" s="23">
        <f t="shared" si="15"/>
        <v>7705758.7247341955</v>
      </c>
      <c r="N278"/>
      <c r="O278"/>
      <c r="P278"/>
      <c r="Q278"/>
      <c r="R278"/>
      <c r="S278"/>
      <c r="T278"/>
    </row>
    <row r="279" spans="1:20" s="81" customFormat="1" hidden="1" x14ac:dyDescent="0.35">
      <c r="A279" s="7">
        <v>47</v>
      </c>
      <c r="B279" s="24">
        <v>1860</v>
      </c>
      <c r="C279" s="21" t="s">
        <v>32</v>
      </c>
      <c r="D279" s="1">
        <v>3843833.6500000004</v>
      </c>
      <c r="E279" s="44">
        <v>41148.839999999997</v>
      </c>
      <c r="F279" s="44">
        <v>-466081.79</v>
      </c>
      <c r="G279" s="38">
        <f t="shared" si="13"/>
        <v>3418900.7</v>
      </c>
      <c r="H279" s="22"/>
      <c r="I279" s="2">
        <v>-1991935.6732171173</v>
      </c>
      <c r="J279" s="44">
        <v>-128748.61</v>
      </c>
      <c r="K279" s="44">
        <v>466081.79</v>
      </c>
      <c r="L279" s="38">
        <f t="shared" si="14"/>
        <v>-1654602.4932171172</v>
      </c>
      <c r="M279" s="23">
        <f t="shared" si="15"/>
        <v>1764298.206782883</v>
      </c>
      <c r="N279"/>
      <c r="O279"/>
      <c r="P279"/>
      <c r="Q279"/>
      <c r="R279"/>
      <c r="S279"/>
      <c r="T279"/>
    </row>
    <row r="280" spans="1:20" s="81" customFormat="1" hidden="1" x14ac:dyDescent="0.35">
      <c r="A280" s="7">
        <v>47</v>
      </c>
      <c r="B280" s="24">
        <v>1860</v>
      </c>
      <c r="C280" s="21" t="s">
        <v>33</v>
      </c>
      <c r="D280" s="1">
        <v>7255927.8300000001</v>
      </c>
      <c r="E280" s="44">
        <v>530182.1</v>
      </c>
      <c r="F280" s="44">
        <v>-84122.73</v>
      </c>
      <c r="G280" s="38">
        <f t="shared" si="13"/>
        <v>7701987.1999999993</v>
      </c>
      <c r="H280" s="22"/>
      <c r="I280" s="2">
        <v>-2362396.5926337345</v>
      </c>
      <c r="J280" s="44">
        <v>-503863.31</v>
      </c>
      <c r="K280" s="44">
        <v>35869.760000000002</v>
      </c>
      <c r="L280" s="38">
        <f t="shared" si="14"/>
        <v>-2830390.1426337347</v>
      </c>
      <c r="M280" s="23">
        <f t="shared" si="15"/>
        <v>4871597.057366265</v>
      </c>
      <c r="N280"/>
      <c r="O280"/>
      <c r="P280"/>
      <c r="Q280"/>
      <c r="R280"/>
      <c r="S280"/>
      <c r="T280"/>
    </row>
    <row r="281" spans="1:20" s="81" customFormat="1" hidden="1" x14ac:dyDescent="0.35">
      <c r="A281" s="7" t="s">
        <v>19</v>
      </c>
      <c r="B281" s="24">
        <v>1905</v>
      </c>
      <c r="C281" s="21" t="s">
        <v>20</v>
      </c>
      <c r="D281" s="1">
        <v>0</v>
      </c>
      <c r="E281" s="44"/>
      <c r="F281" s="44"/>
      <c r="G281" s="38">
        <f t="shared" si="13"/>
        <v>0</v>
      </c>
      <c r="H281" s="22"/>
      <c r="I281" s="2">
        <v>0</v>
      </c>
      <c r="J281" s="44"/>
      <c r="K281" s="44"/>
      <c r="L281" s="38">
        <f t="shared" si="14"/>
        <v>0</v>
      </c>
      <c r="M281" s="23">
        <f t="shared" si="15"/>
        <v>0</v>
      </c>
      <c r="N281"/>
      <c r="O281"/>
      <c r="P281"/>
      <c r="Q281"/>
      <c r="R281"/>
      <c r="S281"/>
      <c r="T281"/>
    </row>
    <row r="282" spans="1:20" s="81" customFormat="1" hidden="1" x14ac:dyDescent="0.35">
      <c r="A282" s="7">
        <v>47</v>
      </c>
      <c r="B282" s="24">
        <v>1908</v>
      </c>
      <c r="C282" s="21" t="s">
        <v>34</v>
      </c>
      <c r="D282" s="1">
        <v>291529.57000000007</v>
      </c>
      <c r="E282" s="44">
        <v>5617.95</v>
      </c>
      <c r="F282" s="44"/>
      <c r="G282" s="38">
        <f t="shared" si="13"/>
        <v>297147.52000000008</v>
      </c>
      <c r="H282" s="22"/>
      <c r="I282" s="2">
        <v>-87857.881060606058</v>
      </c>
      <c r="J282" s="44">
        <v>-8900.99</v>
      </c>
      <c r="K282" s="44"/>
      <c r="L282" s="38">
        <f t="shared" si="14"/>
        <v>-96758.871060606063</v>
      </c>
      <c r="M282" s="23">
        <f t="shared" si="15"/>
        <v>200388.64893939401</v>
      </c>
      <c r="N282"/>
      <c r="O282"/>
      <c r="P282"/>
      <c r="Q282"/>
      <c r="R282"/>
      <c r="S282"/>
      <c r="T282"/>
    </row>
    <row r="283" spans="1:20" s="81" customFormat="1" hidden="1" x14ac:dyDescent="0.35">
      <c r="A283" s="7">
        <v>13</v>
      </c>
      <c r="B283" s="24">
        <v>1910</v>
      </c>
      <c r="C283" s="21" t="s">
        <v>22</v>
      </c>
      <c r="D283" s="1">
        <v>1095041.28</v>
      </c>
      <c r="E283" s="44">
        <v>121063.76</v>
      </c>
      <c r="F283" s="44">
        <v>-37455.75</v>
      </c>
      <c r="G283" s="38">
        <f t="shared" si="13"/>
        <v>1178649.29</v>
      </c>
      <c r="H283" s="22"/>
      <c r="I283" s="2">
        <v>-739747.35300000012</v>
      </c>
      <c r="J283" s="44">
        <v>-180192.59</v>
      </c>
      <c r="K283" s="44">
        <v>37455.75</v>
      </c>
      <c r="L283" s="38">
        <f t="shared" si="14"/>
        <v>-882484.19300000009</v>
      </c>
      <c r="M283" s="23">
        <f t="shared" si="15"/>
        <v>296165.09699999995</v>
      </c>
      <c r="N283"/>
      <c r="O283"/>
      <c r="P283"/>
      <c r="Q283"/>
      <c r="R283"/>
      <c r="S283"/>
      <c r="T283"/>
    </row>
    <row r="284" spans="1:20" s="81" customFormat="1" ht="25" hidden="1" x14ac:dyDescent="0.35">
      <c r="A284" s="7">
        <v>8</v>
      </c>
      <c r="B284" s="24">
        <v>1915</v>
      </c>
      <c r="C284" s="21" t="s">
        <v>35</v>
      </c>
      <c r="D284" s="1">
        <v>344034.71000000008</v>
      </c>
      <c r="E284" s="44"/>
      <c r="F284" s="44">
        <v>-95618.59</v>
      </c>
      <c r="G284" s="38">
        <f t="shared" si="13"/>
        <v>248416.12000000008</v>
      </c>
      <c r="H284" s="22"/>
      <c r="I284" s="2">
        <v>-208757.43844444441</v>
      </c>
      <c r="J284" s="44">
        <v>-27043.93</v>
      </c>
      <c r="K284" s="44">
        <v>95618.59</v>
      </c>
      <c r="L284" s="38">
        <f t="shared" si="14"/>
        <v>-140182.77844444441</v>
      </c>
      <c r="M284" s="23">
        <f t="shared" si="15"/>
        <v>108233.34155555567</v>
      </c>
      <c r="N284"/>
      <c r="O284"/>
      <c r="P284"/>
      <c r="Q284"/>
      <c r="R284"/>
      <c r="S284"/>
      <c r="T284"/>
    </row>
    <row r="285" spans="1:20" s="81" customFormat="1" ht="25" hidden="1" x14ac:dyDescent="0.35">
      <c r="A285" s="7">
        <v>8</v>
      </c>
      <c r="B285" s="24">
        <v>1915</v>
      </c>
      <c r="C285" s="21" t="s">
        <v>36</v>
      </c>
      <c r="D285" s="1">
        <v>0</v>
      </c>
      <c r="E285" s="44"/>
      <c r="F285" s="44"/>
      <c r="G285" s="38">
        <f t="shared" si="13"/>
        <v>0</v>
      </c>
      <c r="H285" s="22"/>
      <c r="I285" s="2">
        <v>0</v>
      </c>
      <c r="J285" s="44"/>
      <c r="K285" s="44"/>
      <c r="L285" s="38">
        <f t="shared" si="14"/>
        <v>0</v>
      </c>
      <c r="M285" s="23">
        <f t="shared" si="15"/>
        <v>0</v>
      </c>
      <c r="N285"/>
      <c r="O285"/>
      <c r="P285"/>
      <c r="Q285"/>
      <c r="R285"/>
      <c r="S285"/>
      <c r="T285"/>
    </row>
    <row r="286" spans="1:20" s="81" customFormat="1" hidden="1" x14ac:dyDescent="0.35">
      <c r="A286" s="7">
        <v>10</v>
      </c>
      <c r="B286" s="24">
        <v>1920</v>
      </c>
      <c r="C286" s="21" t="s">
        <v>37</v>
      </c>
      <c r="D286" s="1">
        <v>474228.95999999996</v>
      </c>
      <c r="E286" s="44">
        <v>95429.4</v>
      </c>
      <c r="F286" s="44">
        <v>-87221.45</v>
      </c>
      <c r="G286" s="38">
        <f t="shared" si="13"/>
        <v>482436.91</v>
      </c>
      <c r="H286" s="22"/>
      <c r="I286" s="2">
        <v>-305826.96000000008</v>
      </c>
      <c r="J286" s="44">
        <v>-80420.53</v>
      </c>
      <c r="K286" s="44">
        <v>87221.45</v>
      </c>
      <c r="L286" s="38">
        <f t="shared" si="14"/>
        <v>-299026.0400000001</v>
      </c>
      <c r="M286" s="23">
        <f t="shared" si="15"/>
        <v>183410.86999999988</v>
      </c>
      <c r="N286"/>
      <c r="O286"/>
      <c r="P286"/>
      <c r="Q286"/>
      <c r="R286"/>
      <c r="S286"/>
      <c r="T286"/>
    </row>
    <row r="287" spans="1:20" s="81" customFormat="1" ht="25" hidden="1" x14ac:dyDescent="0.35">
      <c r="A287" s="7">
        <v>45</v>
      </c>
      <c r="B287" s="24">
        <v>1920</v>
      </c>
      <c r="C287" s="21" t="s">
        <v>38</v>
      </c>
      <c r="D287" s="1">
        <v>0</v>
      </c>
      <c r="E287" s="44"/>
      <c r="F287" s="44"/>
      <c r="G287" s="38">
        <f t="shared" si="13"/>
        <v>0</v>
      </c>
      <c r="H287" s="22"/>
      <c r="I287" s="2">
        <v>0</v>
      </c>
      <c r="J287" s="44"/>
      <c r="K287" s="44"/>
      <c r="L287" s="38">
        <f t="shared" si="14"/>
        <v>0</v>
      </c>
      <c r="M287" s="23">
        <f t="shared" si="15"/>
        <v>0</v>
      </c>
      <c r="N287"/>
      <c r="O287"/>
      <c r="P287"/>
      <c r="Q287"/>
      <c r="R287"/>
      <c r="S287"/>
      <c r="T287"/>
    </row>
    <row r="288" spans="1:20" s="81" customFormat="1" ht="25" hidden="1" x14ac:dyDescent="0.35">
      <c r="A288" s="7">
        <v>45.1</v>
      </c>
      <c r="B288" s="24">
        <v>1920</v>
      </c>
      <c r="C288" s="21" t="s">
        <v>39</v>
      </c>
      <c r="D288" s="1">
        <v>0</v>
      </c>
      <c r="E288" s="44"/>
      <c r="F288" s="44"/>
      <c r="G288" s="38">
        <f t="shared" si="13"/>
        <v>0</v>
      </c>
      <c r="H288" s="22"/>
      <c r="I288" s="2">
        <v>0</v>
      </c>
      <c r="J288" s="44"/>
      <c r="K288" s="44"/>
      <c r="L288" s="38">
        <f t="shared" si="14"/>
        <v>0</v>
      </c>
      <c r="M288" s="23">
        <f t="shared" si="15"/>
        <v>0</v>
      </c>
      <c r="N288"/>
      <c r="O288"/>
      <c r="P288"/>
      <c r="Q288"/>
      <c r="R288"/>
      <c r="S288"/>
      <c r="T288"/>
    </row>
    <row r="289" spans="1:20" s="81" customFormat="1" hidden="1" x14ac:dyDescent="0.35">
      <c r="A289" s="7">
        <v>10</v>
      </c>
      <c r="B289" s="24">
        <v>1930</v>
      </c>
      <c r="C289" s="21" t="s">
        <v>40</v>
      </c>
      <c r="D289" s="1">
        <v>2946003.8000000007</v>
      </c>
      <c r="E289" s="44">
        <v>143322.26</v>
      </c>
      <c r="F289" s="44">
        <v>-64664.99</v>
      </c>
      <c r="G289" s="38">
        <f t="shared" si="13"/>
        <v>3024661.0700000003</v>
      </c>
      <c r="H289" s="22"/>
      <c r="I289" s="2">
        <v>-2000473.7762499996</v>
      </c>
      <c r="J289" s="44">
        <v>-172912.74</v>
      </c>
      <c r="K289" s="44">
        <v>64664.99</v>
      </c>
      <c r="L289" s="38">
        <f t="shared" si="14"/>
        <v>-2108721.5262499992</v>
      </c>
      <c r="M289" s="23">
        <f t="shared" si="15"/>
        <v>915939.54375000112</v>
      </c>
      <c r="N289"/>
      <c r="O289"/>
      <c r="P289"/>
      <c r="Q289"/>
      <c r="R289"/>
      <c r="S289"/>
      <c r="T289"/>
    </row>
    <row r="290" spans="1:20" s="81" customFormat="1" hidden="1" x14ac:dyDescent="0.35">
      <c r="A290" s="7">
        <v>8</v>
      </c>
      <c r="B290" s="24">
        <v>1935</v>
      </c>
      <c r="C290" s="21" t="s">
        <v>41</v>
      </c>
      <c r="D290" s="1">
        <v>95792.880000000019</v>
      </c>
      <c r="E290" s="44">
        <v>11722.4</v>
      </c>
      <c r="F290" s="44"/>
      <c r="G290" s="38">
        <f t="shared" si="13"/>
        <v>107515.28000000001</v>
      </c>
      <c r="H290" s="22"/>
      <c r="I290" s="2">
        <v>-62372.127999999997</v>
      </c>
      <c r="J290" s="44">
        <v>-9103.58</v>
      </c>
      <c r="K290" s="44"/>
      <c r="L290" s="38">
        <f t="shared" si="14"/>
        <v>-71475.707999999999</v>
      </c>
      <c r="M290" s="23">
        <f t="shared" si="15"/>
        <v>36039.572000000015</v>
      </c>
      <c r="N290"/>
      <c r="O290"/>
      <c r="P290"/>
      <c r="Q290"/>
      <c r="R290"/>
      <c r="S290"/>
      <c r="T290"/>
    </row>
    <row r="291" spans="1:20" s="81" customFormat="1" hidden="1" x14ac:dyDescent="0.35">
      <c r="A291" s="7">
        <v>8</v>
      </c>
      <c r="B291" s="24">
        <v>1940</v>
      </c>
      <c r="C291" s="21" t="s">
        <v>42</v>
      </c>
      <c r="D291" s="1">
        <v>266605.71999999997</v>
      </c>
      <c r="E291" s="44">
        <v>35024.75</v>
      </c>
      <c r="F291" s="44"/>
      <c r="G291" s="38">
        <f t="shared" si="13"/>
        <v>301630.46999999997</v>
      </c>
      <c r="H291" s="22"/>
      <c r="I291" s="2">
        <v>-144658.46025000003</v>
      </c>
      <c r="J291" s="44">
        <v>-24182.89</v>
      </c>
      <c r="K291" s="44"/>
      <c r="L291" s="38">
        <f t="shared" si="14"/>
        <v>-168841.35025000002</v>
      </c>
      <c r="M291" s="23">
        <f t="shared" si="15"/>
        <v>132789.11974999995</v>
      </c>
      <c r="N291"/>
      <c r="O291"/>
      <c r="P291"/>
      <c r="Q291"/>
      <c r="R291"/>
      <c r="S291"/>
      <c r="T291"/>
    </row>
    <row r="292" spans="1:20" s="81" customFormat="1" hidden="1" x14ac:dyDescent="0.35">
      <c r="A292" s="7">
        <v>8</v>
      </c>
      <c r="B292" s="24">
        <v>1945</v>
      </c>
      <c r="C292" s="21" t="s">
        <v>43</v>
      </c>
      <c r="D292" s="1">
        <v>97312.71</v>
      </c>
      <c r="E292" s="44"/>
      <c r="F292" s="44"/>
      <c r="G292" s="38">
        <f t="shared" si="13"/>
        <v>97312.71</v>
      </c>
      <c r="H292" s="22"/>
      <c r="I292" s="2">
        <v>-75613.540999999997</v>
      </c>
      <c r="J292" s="44">
        <v>-8602.91</v>
      </c>
      <c r="K292" s="44"/>
      <c r="L292" s="38">
        <f t="shared" si="14"/>
        <v>-84216.451000000001</v>
      </c>
      <c r="M292" s="23">
        <f t="shared" si="15"/>
        <v>13096.259000000005</v>
      </c>
      <c r="N292"/>
      <c r="O292"/>
      <c r="P292"/>
      <c r="Q292"/>
      <c r="R292"/>
      <c r="S292"/>
      <c r="T292"/>
    </row>
    <row r="293" spans="1:20" s="81" customFormat="1" hidden="1" x14ac:dyDescent="0.35">
      <c r="A293" s="7">
        <v>8</v>
      </c>
      <c r="B293" s="24">
        <v>1950</v>
      </c>
      <c r="C293" s="21" t="s">
        <v>44</v>
      </c>
      <c r="D293" s="1">
        <v>0</v>
      </c>
      <c r="E293" s="44"/>
      <c r="F293" s="44"/>
      <c r="G293" s="38">
        <f t="shared" si="13"/>
        <v>0</v>
      </c>
      <c r="H293" s="22"/>
      <c r="I293" s="2">
        <v>0</v>
      </c>
      <c r="J293" s="44"/>
      <c r="K293" s="44"/>
      <c r="L293" s="38">
        <f t="shared" si="14"/>
        <v>0</v>
      </c>
      <c r="M293" s="23">
        <f t="shared" si="15"/>
        <v>0</v>
      </c>
      <c r="N293"/>
      <c r="O293"/>
      <c r="P293"/>
      <c r="Q293"/>
      <c r="R293"/>
      <c r="S293"/>
      <c r="T293"/>
    </row>
    <row r="294" spans="1:20" s="81" customFormat="1" hidden="1" x14ac:dyDescent="0.35">
      <c r="A294" s="7">
        <v>8</v>
      </c>
      <c r="B294" s="24">
        <v>1955</v>
      </c>
      <c r="C294" s="21" t="s">
        <v>45</v>
      </c>
      <c r="D294" s="1">
        <v>0</v>
      </c>
      <c r="E294" s="44"/>
      <c r="F294" s="44"/>
      <c r="G294" s="38">
        <f t="shared" si="13"/>
        <v>0</v>
      </c>
      <c r="H294" s="22"/>
      <c r="I294" s="2">
        <v>0</v>
      </c>
      <c r="J294" s="44"/>
      <c r="K294" s="44"/>
      <c r="L294" s="38">
        <f t="shared" si="14"/>
        <v>0</v>
      </c>
      <c r="M294" s="23">
        <f t="shared" si="15"/>
        <v>0</v>
      </c>
      <c r="N294"/>
      <c r="O294"/>
      <c r="P294"/>
      <c r="Q294"/>
      <c r="R294"/>
      <c r="S294"/>
      <c r="T294"/>
    </row>
    <row r="295" spans="1:20" s="81" customFormat="1" ht="25" hidden="1" x14ac:dyDescent="0.35">
      <c r="A295" s="7">
        <v>8</v>
      </c>
      <c r="B295" s="24">
        <v>1955</v>
      </c>
      <c r="C295" s="21" t="s">
        <v>46</v>
      </c>
      <c r="D295" s="1">
        <v>0</v>
      </c>
      <c r="E295" s="44"/>
      <c r="F295" s="44"/>
      <c r="G295" s="38">
        <f t="shared" si="13"/>
        <v>0</v>
      </c>
      <c r="H295" s="22"/>
      <c r="I295" s="2">
        <v>0</v>
      </c>
      <c r="J295" s="44"/>
      <c r="K295" s="44"/>
      <c r="L295" s="38">
        <f t="shared" si="14"/>
        <v>0</v>
      </c>
      <c r="M295" s="23">
        <f t="shared" si="15"/>
        <v>0</v>
      </c>
      <c r="N295"/>
      <c r="O295"/>
      <c r="P295"/>
      <c r="Q295"/>
      <c r="R295"/>
      <c r="S295"/>
      <c r="T295"/>
    </row>
    <row r="296" spans="1:20" s="81" customFormat="1" hidden="1" x14ac:dyDescent="0.35">
      <c r="A296" s="7">
        <v>8</v>
      </c>
      <c r="B296" s="24">
        <v>1960</v>
      </c>
      <c r="C296" s="21" t="s">
        <v>47</v>
      </c>
      <c r="D296" s="1">
        <v>0</v>
      </c>
      <c r="E296" s="44"/>
      <c r="F296" s="44"/>
      <c r="G296" s="38">
        <f t="shared" si="13"/>
        <v>0</v>
      </c>
      <c r="H296" s="22"/>
      <c r="I296" s="2">
        <v>0</v>
      </c>
      <c r="J296" s="44"/>
      <c r="K296" s="44"/>
      <c r="L296" s="38">
        <f t="shared" si="14"/>
        <v>0</v>
      </c>
      <c r="M296" s="23">
        <f t="shared" si="15"/>
        <v>0</v>
      </c>
      <c r="N296"/>
      <c r="O296"/>
      <c r="P296"/>
      <c r="Q296"/>
      <c r="R296"/>
      <c r="S296"/>
      <c r="T296"/>
    </row>
    <row r="297" spans="1:20" s="81" customFormat="1" ht="25" hidden="1" x14ac:dyDescent="0.35">
      <c r="A297" s="25">
        <v>47</v>
      </c>
      <c r="B297" s="24">
        <v>1970</v>
      </c>
      <c r="C297" s="21" t="s">
        <v>48</v>
      </c>
      <c r="D297" s="1">
        <v>0</v>
      </c>
      <c r="E297" s="44"/>
      <c r="F297" s="44"/>
      <c r="G297" s="38">
        <f t="shared" si="13"/>
        <v>0</v>
      </c>
      <c r="H297" s="22"/>
      <c r="I297" s="2">
        <v>0</v>
      </c>
      <c r="J297" s="44"/>
      <c r="K297" s="44"/>
      <c r="L297" s="38">
        <f t="shared" si="14"/>
        <v>0</v>
      </c>
      <c r="M297" s="23">
        <f t="shared" si="15"/>
        <v>0</v>
      </c>
      <c r="N297"/>
      <c r="O297"/>
      <c r="P297"/>
      <c r="Q297"/>
      <c r="R297"/>
      <c r="S297"/>
      <c r="T297"/>
    </row>
    <row r="298" spans="1:20" s="81" customFormat="1" ht="25" hidden="1" x14ac:dyDescent="0.35">
      <c r="A298" s="7">
        <v>47</v>
      </c>
      <c r="B298" s="24">
        <v>1975</v>
      </c>
      <c r="C298" s="21" t="s">
        <v>49</v>
      </c>
      <c r="D298" s="1">
        <v>0</v>
      </c>
      <c r="E298" s="44"/>
      <c r="F298" s="44"/>
      <c r="G298" s="38">
        <f t="shared" si="13"/>
        <v>0</v>
      </c>
      <c r="H298" s="22"/>
      <c r="I298" s="2">
        <v>0</v>
      </c>
      <c r="J298" s="44"/>
      <c r="K298" s="44"/>
      <c r="L298" s="38">
        <f t="shared" si="14"/>
        <v>0</v>
      </c>
      <c r="M298" s="23">
        <f t="shared" si="15"/>
        <v>0</v>
      </c>
      <c r="N298"/>
      <c r="O298"/>
      <c r="P298"/>
      <c r="Q298"/>
      <c r="R298"/>
      <c r="S298"/>
      <c r="T298"/>
    </row>
    <row r="299" spans="1:20" s="81" customFormat="1" hidden="1" x14ac:dyDescent="0.35">
      <c r="A299" s="7">
        <v>47</v>
      </c>
      <c r="B299" s="24">
        <v>1980</v>
      </c>
      <c r="C299" s="21" t="s">
        <v>50</v>
      </c>
      <c r="D299" s="1">
        <v>281728.34999999998</v>
      </c>
      <c r="E299" s="44"/>
      <c r="F299" s="44"/>
      <c r="G299" s="38">
        <f t="shared" si="13"/>
        <v>281728.34999999998</v>
      </c>
      <c r="H299" s="22"/>
      <c r="I299" s="2">
        <v>-201031.50799999997</v>
      </c>
      <c r="J299" s="44">
        <v>-25532</v>
      </c>
      <c r="K299" s="44"/>
      <c r="L299" s="38">
        <f t="shared" si="14"/>
        <v>-226563.50799999997</v>
      </c>
      <c r="M299" s="23">
        <f t="shared" si="15"/>
        <v>55164.842000000004</v>
      </c>
      <c r="N299"/>
      <c r="O299"/>
      <c r="P299"/>
      <c r="Q299"/>
      <c r="R299"/>
      <c r="S299"/>
      <c r="T299"/>
    </row>
    <row r="300" spans="1:20" s="81" customFormat="1" hidden="1" x14ac:dyDescent="0.35">
      <c r="A300" s="7">
        <v>47</v>
      </c>
      <c r="B300" s="24">
        <v>1985</v>
      </c>
      <c r="C300" s="21" t="s">
        <v>51</v>
      </c>
      <c r="D300" s="1">
        <v>0.15000000000145519</v>
      </c>
      <c r="E300" s="44"/>
      <c r="F300" s="44"/>
      <c r="G300" s="38">
        <f t="shared" si="13"/>
        <v>0.15000000000145519</v>
      </c>
      <c r="H300" s="22"/>
      <c r="I300" s="2">
        <v>0</v>
      </c>
      <c r="J300" s="44"/>
      <c r="K300" s="44"/>
      <c r="L300" s="38">
        <f t="shared" si="14"/>
        <v>0</v>
      </c>
      <c r="M300" s="23">
        <f t="shared" si="15"/>
        <v>0.15000000000145519</v>
      </c>
      <c r="N300"/>
      <c r="O300"/>
      <c r="P300"/>
      <c r="Q300"/>
      <c r="R300"/>
      <c r="S300"/>
      <c r="T300"/>
    </row>
    <row r="301" spans="1:20" s="81" customFormat="1" hidden="1" x14ac:dyDescent="0.35">
      <c r="A301" s="25">
        <v>47</v>
      </c>
      <c r="B301" s="24">
        <v>1990</v>
      </c>
      <c r="C301" s="35" t="s">
        <v>52</v>
      </c>
      <c r="D301" s="1">
        <v>0</v>
      </c>
      <c r="E301" s="44"/>
      <c r="F301" s="44"/>
      <c r="G301" s="38">
        <f t="shared" si="13"/>
        <v>0</v>
      </c>
      <c r="H301" s="22"/>
      <c r="I301" s="2">
        <v>0</v>
      </c>
      <c r="J301" s="44"/>
      <c r="K301" s="44"/>
      <c r="L301" s="38">
        <f t="shared" si="14"/>
        <v>0</v>
      </c>
      <c r="M301" s="23">
        <f t="shared" si="15"/>
        <v>0</v>
      </c>
      <c r="N301"/>
      <c r="O301"/>
      <c r="P301"/>
      <c r="Q301"/>
      <c r="R301"/>
      <c r="S301"/>
      <c r="T301"/>
    </row>
    <row r="302" spans="1:20" s="81" customFormat="1" hidden="1" x14ac:dyDescent="0.35">
      <c r="A302" s="7">
        <v>47</v>
      </c>
      <c r="B302" s="24">
        <v>1995</v>
      </c>
      <c r="C302" s="21" t="s">
        <v>53</v>
      </c>
      <c r="D302" s="1">
        <v>-28498674.970000003</v>
      </c>
      <c r="E302" s="44">
        <v>-1821745.73</v>
      </c>
      <c r="F302" s="44"/>
      <c r="G302" s="38">
        <f t="shared" si="13"/>
        <v>-30320420.700000003</v>
      </c>
      <c r="H302" s="22"/>
      <c r="I302" s="2">
        <v>7409280.0985083338</v>
      </c>
      <c r="J302" s="44">
        <v>1154803.77</v>
      </c>
      <c r="K302" s="44"/>
      <c r="L302" s="38">
        <f t="shared" si="14"/>
        <v>8564083.8685083333</v>
      </c>
      <c r="M302" s="23">
        <f t="shared" si="15"/>
        <v>-21756336.831491672</v>
      </c>
      <c r="N302"/>
      <c r="O302"/>
      <c r="P302"/>
      <c r="Q302"/>
      <c r="R302"/>
      <c r="S302"/>
      <c r="T302"/>
    </row>
    <row r="303" spans="1:20" s="81" customFormat="1" hidden="1" x14ac:dyDescent="0.35">
      <c r="A303" s="7">
        <v>47</v>
      </c>
      <c r="B303" s="24">
        <v>2440</v>
      </c>
      <c r="C303" s="21" t="s">
        <v>54</v>
      </c>
      <c r="D303" s="1">
        <v>0</v>
      </c>
      <c r="E303" s="44"/>
      <c r="F303" s="44"/>
      <c r="G303" s="38">
        <f t="shared" si="13"/>
        <v>0</v>
      </c>
      <c r="H303"/>
      <c r="I303" s="1">
        <v>0</v>
      </c>
      <c r="J303" s="44"/>
      <c r="K303" s="44"/>
      <c r="L303" s="38">
        <f t="shared" si="14"/>
        <v>0</v>
      </c>
      <c r="M303" s="23">
        <f t="shared" si="15"/>
        <v>0</v>
      </c>
      <c r="N303"/>
      <c r="O303"/>
      <c r="P303"/>
      <c r="Q303"/>
      <c r="R303"/>
      <c r="S303"/>
      <c r="T303"/>
    </row>
    <row r="304" spans="1:20" s="81" customFormat="1" hidden="1" x14ac:dyDescent="0.35">
      <c r="A304" s="26"/>
      <c r="B304" s="26"/>
      <c r="C304" s="27"/>
      <c r="D304" s="1">
        <v>0</v>
      </c>
      <c r="E304" s="44"/>
      <c r="F304" s="44"/>
      <c r="G304" s="38">
        <f t="shared" si="13"/>
        <v>0</v>
      </c>
      <c r="H304"/>
      <c r="I304" s="1">
        <v>0</v>
      </c>
      <c r="J304" s="44"/>
      <c r="K304" s="44"/>
      <c r="L304" s="38">
        <f t="shared" si="14"/>
        <v>0</v>
      </c>
      <c r="M304" s="23">
        <f t="shared" si="15"/>
        <v>0</v>
      </c>
      <c r="N304"/>
      <c r="O304"/>
      <c r="P304"/>
      <c r="Q304"/>
      <c r="R304"/>
      <c r="S304"/>
      <c r="T304"/>
    </row>
    <row r="305" spans="1:20" s="81" customFormat="1" hidden="1" x14ac:dyDescent="0.35">
      <c r="A305" s="26"/>
      <c r="B305" s="26"/>
      <c r="C305" s="29" t="s">
        <v>55</v>
      </c>
      <c r="D305" s="30">
        <v>107197220.37111428</v>
      </c>
      <c r="E305" s="30">
        <v>2774667.5000000005</v>
      </c>
      <c r="F305" s="30">
        <v>-3244788.41</v>
      </c>
      <c r="G305" s="30">
        <f>SUM(G265:G304)</f>
        <v>106727099.4611143</v>
      </c>
      <c r="H305" s="30"/>
      <c r="I305" s="30">
        <v>-55497164.773490682</v>
      </c>
      <c r="J305" s="30">
        <v>-4404032.1199999992</v>
      </c>
      <c r="K305" s="30">
        <v>3196535.44</v>
      </c>
      <c r="L305" s="112">
        <f>SUM(L265:L304)</f>
        <v>-56704661.453490689</v>
      </c>
      <c r="M305" s="30">
        <f>SUM(M265:M304)</f>
        <v>50022438.007623591</v>
      </c>
      <c r="N305"/>
      <c r="O305"/>
      <c r="P305"/>
      <c r="Q305"/>
      <c r="R305"/>
      <c r="S305"/>
      <c r="T305"/>
    </row>
    <row r="306" spans="1:20" s="81" customFormat="1" ht="37.5" hidden="1" x14ac:dyDescent="0.35">
      <c r="A306" s="26"/>
      <c r="B306" s="26"/>
      <c r="C306" s="31" t="s">
        <v>56</v>
      </c>
      <c r="D306" s="3"/>
      <c r="E306" s="28"/>
      <c r="F306" s="28"/>
      <c r="G306" s="38">
        <f t="shared" ref="G306:G307" si="16">D306+E306+F306</f>
        <v>0</v>
      </c>
      <c r="H306"/>
      <c r="I306" s="3"/>
      <c r="J306" s="28"/>
      <c r="K306" s="28"/>
      <c r="L306" s="38">
        <v>0</v>
      </c>
      <c r="M306" s="23">
        <v>0</v>
      </c>
      <c r="N306"/>
      <c r="O306"/>
      <c r="P306"/>
      <c r="Q306"/>
      <c r="R306"/>
      <c r="S306"/>
      <c r="T306"/>
    </row>
    <row r="307" spans="1:20" s="81" customFormat="1" ht="26" hidden="1" x14ac:dyDescent="0.35">
      <c r="A307" s="26"/>
      <c r="B307" s="26"/>
      <c r="C307" s="32" t="s">
        <v>57</v>
      </c>
      <c r="D307" s="3"/>
      <c r="E307" s="28"/>
      <c r="F307" s="28"/>
      <c r="G307" s="38">
        <f t="shared" si="16"/>
        <v>0</v>
      </c>
      <c r="H307"/>
      <c r="I307" s="3"/>
      <c r="J307" s="28"/>
      <c r="K307" s="28"/>
      <c r="L307" s="38">
        <v>0</v>
      </c>
      <c r="M307" s="23">
        <v>0</v>
      </c>
      <c r="N307"/>
      <c r="O307"/>
      <c r="P307"/>
      <c r="Q307"/>
      <c r="R307"/>
      <c r="S307"/>
      <c r="T307"/>
    </row>
    <row r="308" spans="1:20" s="81" customFormat="1" hidden="1" x14ac:dyDescent="0.35">
      <c r="A308" s="26"/>
      <c r="B308" s="26"/>
      <c r="C308" s="29" t="s">
        <v>58</v>
      </c>
      <c r="D308" s="30">
        <v>107197220.37111428</v>
      </c>
      <c r="E308" s="30">
        <v>2774667.5000000005</v>
      </c>
      <c r="F308" s="30">
        <v>-3244788.41</v>
      </c>
      <c r="G308" s="30">
        <f>SUM(G305:G307)</f>
        <v>106727099.4611143</v>
      </c>
      <c r="H308" s="30"/>
      <c r="I308" s="30">
        <v>-55497164.773490682</v>
      </c>
      <c r="J308" s="30">
        <v>-4404032.1199999992</v>
      </c>
      <c r="K308" s="30">
        <v>3196535.44</v>
      </c>
      <c r="L308" s="30">
        <f>SUM(L305:L307)</f>
        <v>-56704661.453490689</v>
      </c>
      <c r="M308" s="30">
        <f>SUM(M305:M307)</f>
        <v>50022438.007623591</v>
      </c>
      <c r="N308"/>
      <c r="O308"/>
      <c r="P308"/>
      <c r="Q308"/>
      <c r="R308"/>
      <c r="S308"/>
      <c r="T308"/>
    </row>
    <row r="309" spans="1:20" s="81" customFormat="1" ht="15.5" hidden="1" x14ac:dyDescent="0.35">
      <c r="A309" s="26"/>
      <c r="B309" s="26"/>
      <c r="C309" s="224" t="s">
        <v>59</v>
      </c>
      <c r="D309" s="225"/>
      <c r="E309" s="225"/>
      <c r="F309" s="225"/>
      <c r="G309" s="225"/>
      <c r="H309" s="225"/>
      <c r="I309" s="226"/>
      <c r="J309" s="28"/>
      <c r="K309" s="6"/>
      <c r="L309" s="40"/>
      <c r="M309" s="33"/>
      <c r="N309"/>
      <c r="O309"/>
      <c r="P309"/>
      <c r="Q309"/>
      <c r="R309"/>
      <c r="S309"/>
      <c r="T309"/>
    </row>
    <row r="310" spans="1:20" s="81" customFormat="1" hidden="1" x14ac:dyDescent="0.35">
      <c r="A310" s="26"/>
      <c r="B310" s="26"/>
      <c r="C310" s="224" t="s">
        <v>60</v>
      </c>
      <c r="D310" s="225"/>
      <c r="E310" s="225"/>
      <c r="F310" s="225"/>
      <c r="G310" s="225"/>
      <c r="H310" s="225"/>
      <c r="I310" s="226"/>
      <c r="J310" s="30">
        <v>-4404032.1199999992</v>
      </c>
      <c r="K310"/>
      <c r="L310"/>
      <c r="M310" s="33"/>
      <c r="N310"/>
      <c r="O310"/>
      <c r="P310"/>
      <c r="Q310"/>
      <c r="R310"/>
      <c r="S310"/>
      <c r="T310"/>
    </row>
    <row r="311" spans="1:20" s="81" customFormat="1" hidden="1" x14ac:dyDescent="0.35">
      <c r="A311"/>
      <c r="B311"/>
      <c r="C311"/>
      <c r="D311"/>
      <c r="E311" s="116" t="s">
        <v>104</v>
      </c>
      <c r="F311" s="110">
        <v>-470120.90999999968</v>
      </c>
      <c r="G311"/>
      <c r="H311"/>
      <c r="I311"/>
      <c r="J311" s="115" t="s">
        <v>105</v>
      </c>
      <c r="K311" s="110">
        <v>-1207496.6799999992</v>
      </c>
      <c r="L311"/>
      <c r="M311"/>
      <c r="N311"/>
      <c r="O311"/>
      <c r="P311"/>
      <c r="Q311"/>
      <c r="R311"/>
      <c r="S311"/>
      <c r="T311"/>
    </row>
    <row r="312" spans="1:20" s="81" customFormat="1" hidden="1" x14ac:dyDescent="0.35">
      <c r="A312"/>
      <c r="B312"/>
      <c r="C312"/>
      <c r="D312"/>
      <c r="E312"/>
      <c r="F312"/>
      <c r="G312"/>
      <c r="H312"/>
      <c r="I312" s="6" t="s">
        <v>61</v>
      </c>
      <c r="J312" s="6"/>
      <c r="K312"/>
      <c r="L312"/>
      <c r="M312"/>
      <c r="N312"/>
      <c r="O312"/>
      <c r="P312"/>
      <c r="Q312"/>
      <c r="R312"/>
      <c r="S312"/>
      <c r="T312"/>
    </row>
    <row r="313" spans="1:20" s="81" customFormat="1" hidden="1" x14ac:dyDescent="0.35">
      <c r="A313" s="26">
        <v>10</v>
      </c>
      <c r="B313" s="26"/>
      <c r="C313" s="27" t="s">
        <v>62</v>
      </c>
      <c r="D313"/>
      <c r="E313"/>
      <c r="F313"/>
      <c r="G313"/>
      <c r="H313"/>
      <c r="I313" s="6" t="s">
        <v>62</v>
      </c>
      <c r="J313" s="6"/>
      <c r="K313" s="41"/>
      <c r="L313"/>
      <c r="M313"/>
      <c r="N313"/>
      <c r="O313"/>
      <c r="P313"/>
      <c r="Q313"/>
      <c r="R313"/>
      <c r="S313"/>
      <c r="T313"/>
    </row>
    <row r="314" spans="1:20" s="81" customFormat="1" hidden="1" x14ac:dyDescent="0.35">
      <c r="A314" s="26">
        <v>8</v>
      </c>
      <c r="B314" s="26"/>
      <c r="C314" s="27" t="s">
        <v>41</v>
      </c>
      <c r="D314"/>
      <c r="E314"/>
      <c r="F314"/>
      <c r="G314"/>
      <c r="H314"/>
      <c r="I314" s="6" t="s">
        <v>41</v>
      </c>
      <c r="J314" s="6"/>
      <c r="K314" s="42"/>
      <c r="L314"/>
      <c r="M314"/>
      <c r="N314"/>
      <c r="O314"/>
      <c r="P314"/>
      <c r="Q314"/>
      <c r="R314"/>
      <c r="S314"/>
      <c r="T314"/>
    </row>
    <row r="315" spans="1:20" s="81" customFormat="1" hidden="1" x14ac:dyDescent="0.35">
      <c r="A315"/>
      <c r="B315"/>
      <c r="C315"/>
      <c r="D315"/>
      <c r="E315"/>
      <c r="F315"/>
      <c r="G315"/>
      <c r="H315"/>
      <c r="I315" s="34" t="s">
        <v>63</v>
      </c>
      <c r="J315"/>
      <c r="K315" s="43">
        <v>-4404032.1199999992</v>
      </c>
      <c r="L315"/>
      <c r="M315"/>
      <c r="N315"/>
      <c r="O315"/>
      <c r="P315"/>
      <c r="Q315"/>
      <c r="R315"/>
      <c r="S315"/>
      <c r="T315"/>
    </row>
    <row r="316" spans="1:20" s="81" customFormat="1" hidden="1" x14ac:dyDescent="0.35">
      <c r="A316"/>
      <c r="B316"/>
      <c r="C316"/>
      <c r="D316"/>
      <c r="E316"/>
      <c r="F316"/>
      <c r="G316"/>
      <c r="H316"/>
      <c r="I316"/>
      <c r="J316"/>
      <c r="K316"/>
      <c r="L316"/>
      <c r="M316"/>
      <c r="N316"/>
      <c r="O316"/>
      <c r="P316"/>
      <c r="Q316"/>
      <c r="R316"/>
      <c r="S316"/>
      <c r="T316"/>
    </row>
    <row r="317" spans="1:20" s="81" customFormat="1" ht="18" x14ac:dyDescent="0.35">
      <c r="A317" s="227" t="s">
        <v>0</v>
      </c>
      <c r="B317" s="227"/>
      <c r="C317" s="227"/>
      <c r="D317" s="227"/>
      <c r="E317" s="227"/>
      <c r="F317" s="227"/>
      <c r="G317" s="227"/>
      <c r="H317" s="227"/>
      <c r="I317" s="227"/>
      <c r="J317" s="227"/>
      <c r="K317" s="227"/>
      <c r="L317" s="227"/>
      <c r="M317" s="227"/>
      <c r="N317"/>
      <c r="O317"/>
      <c r="P317"/>
      <c r="Q317"/>
      <c r="R317"/>
      <c r="S317"/>
      <c r="T317"/>
    </row>
    <row r="318" spans="1:20" s="81" customFormat="1" ht="21" x14ac:dyDescent="0.35">
      <c r="A318" s="227" t="s">
        <v>1</v>
      </c>
      <c r="B318" s="227"/>
      <c r="C318" s="227"/>
      <c r="D318" s="227"/>
      <c r="E318" s="227"/>
      <c r="F318" s="227"/>
      <c r="G318" s="227"/>
      <c r="H318" s="227"/>
      <c r="I318" s="227"/>
      <c r="J318" s="227"/>
      <c r="K318" s="227"/>
      <c r="L318" s="227"/>
      <c r="M318" s="227"/>
      <c r="N318"/>
      <c r="O318"/>
      <c r="P318"/>
      <c r="Q318"/>
      <c r="R318"/>
      <c r="S318"/>
      <c r="T318"/>
    </row>
    <row r="319" spans="1:20" s="81" customFormat="1" x14ac:dyDescent="0.35">
      <c r="A319"/>
      <c r="B319"/>
      <c r="C319"/>
      <c r="D319"/>
      <c r="E319"/>
      <c r="F319"/>
      <c r="G319"/>
      <c r="H319" s="6"/>
      <c r="I319"/>
      <c r="J319"/>
      <c r="K319"/>
      <c r="L319"/>
      <c r="M319"/>
      <c r="N319"/>
      <c r="O319"/>
      <c r="P319"/>
      <c r="Q319"/>
      <c r="R319"/>
      <c r="S319"/>
      <c r="T319"/>
    </row>
    <row r="320" spans="1:20" x14ac:dyDescent="0.35">
      <c r="E320" s="8" t="s">
        <v>2</v>
      </c>
      <c r="F320" s="36" t="s">
        <v>3</v>
      </c>
      <c r="G320" s="45"/>
      <c r="H320" s="6"/>
    </row>
    <row r="321" spans="1:20" x14ac:dyDescent="0.35">
      <c r="C321" s="6"/>
      <c r="E321" s="8" t="s">
        <v>4</v>
      </c>
      <c r="F321" s="9">
        <v>2015</v>
      </c>
      <c r="G321" s="10"/>
    </row>
    <row r="323" spans="1:20" x14ac:dyDescent="0.35">
      <c r="D323" s="228" t="s">
        <v>5</v>
      </c>
      <c r="E323" s="229"/>
      <c r="F323" s="229"/>
      <c r="G323" s="230"/>
      <c r="I323" s="11"/>
      <c r="J323" s="12" t="s">
        <v>6</v>
      </c>
      <c r="K323" s="12"/>
      <c r="L323" s="13"/>
      <c r="M323" s="6"/>
    </row>
    <row r="324" spans="1:20" ht="41.5" x14ac:dyDescent="0.35">
      <c r="A324" s="14" t="s">
        <v>7</v>
      </c>
      <c r="B324" s="14" t="s">
        <v>8</v>
      </c>
      <c r="C324" s="15" t="s">
        <v>9</v>
      </c>
      <c r="D324" s="14" t="s">
        <v>10</v>
      </c>
      <c r="E324" s="16" t="s">
        <v>11</v>
      </c>
      <c r="F324" s="16" t="s">
        <v>12</v>
      </c>
      <c r="G324" s="14" t="s">
        <v>13</v>
      </c>
      <c r="H324" s="17"/>
      <c r="I324" s="18" t="s">
        <v>10</v>
      </c>
      <c r="J324" s="19" t="s">
        <v>14</v>
      </c>
      <c r="K324" s="19" t="s">
        <v>12</v>
      </c>
      <c r="L324" s="20" t="s">
        <v>13</v>
      </c>
      <c r="M324" s="14" t="s">
        <v>15</v>
      </c>
    </row>
    <row r="325" spans="1:20" ht="25" x14ac:dyDescent="0.35">
      <c r="A325" s="7">
        <v>12</v>
      </c>
      <c r="B325" s="24">
        <v>1611</v>
      </c>
      <c r="C325" s="21" t="s">
        <v>16</v>
      </c>
      <c r="D325" s="1">
        <v>1137415.7799999996</v>
      </c>
      <c r="E325" s="44">
        <v>66234.559999999998</v>
      </c>
      <c r="F325" s="44">
        <v>0</v>
      </c>
      <c r="G325" s="38">
        <f t="shared" ref="G325:G364" si="17">D325+E325+F325</f>
        <v>1203650.3399999996</v>
      </c>
      <c r="H325" s="22"/>
      <c r="I325" s="2">
        <v>-739161.74950000027</v>
      </c>
      <c r="J325" s="44">
        <v>-204204.24900000004</v>
      </c>
      <c r="K325" s="44">
        <v>0</v>
      </c>
      <c r="L325" s="38">
        <f t="shared" ref="L325:L364" si="18">SUM(I325:K325)</f>
        <v>-943365.99850000034</v>
      </c>
      <c r="M325" s="23">
        <f t="shared" ref="M325:M364" si="19">+G325+L325</f>
        <v>260284.34149999928</v>
      </c>
    </row>
    <row r="326" spans="1:20" ht="25" x14ac:dyDescent="0.35">
      <c r="A326" s="7" t="s">
        <v>17</v>
      </c>
      <c r="B326" s="24">
        <v>1612</v>
      </c>
      <c r="C326" s="21" t="s">
        <v>18</v>
      </c>
      <c r="D326" s="1">
        <v>517190.12</v>
      </c>
      <c r="E326" s="44">
        <v>0</v>
      </c>
      <c r="F326" s="44">
        <v>0</v>
      </c>
      <c r="G326" s="38">
        <f t="shared" si="17"/>
        <v>517190.12</v>
      </c>
      <c r="H326" s="22"/>
      <c r="I326" s="2">
        <v>-135507.33199999999</v>
      </c>
      <c r="J326" s="44">
        <v>-17239.104000000003</v>
      </c>
      <c r="K326" s="44">
        <v>0</v>
      </c>
      <c r="L326" s="38">
        <f t="shared" si="18"/>
        <v>-152746.43599999999</v>
      </c>
      <c r="M326" s="23">
        <f t="shared" si="19"/>
        <v>364443.68400000001</v>
      </c>
    </row>
    <row r="327" spans="1:20" x14ac:dyDescent="0.35">
      <c r="A327" s="7" t="s">
        <v>19</v>
      </c>
      <c r="B327" s="24">
        <v>1805</v>
      </c>
      <c r="C327" s="21" t="s">
        <v>20</v>
      </c>
      <c r="D327" s="1">
        <v>4340647.75</v>
      </c>
      <c r="E327" s="44">
        <v>1667782.4600000002</v>
      </c>
      <c r="F327" s="44">
        <v>-105108.76</v>
      </c>
      <c r="G327" s="38">
        <f t="shared" si="17"/>
        <v>5903321.4500000002</v>
      </c>
      <c r="H327" s="22"/>
      <c r="I327" s="2">
        <v>709</v>
      </c>
      <c r="J327" s="44">
        <v>0</v>
      </c>
      <c r="K327" s="44">
        <v>0</v>
      </c>
      <c r="L327" s="38">
        <f t="shared" si="18"/>
        <v>709</v>
      </c>
      <c r="M327" s="23">
        <f t="shared" si="19"/>
        <v>5904030.4500000002</v>
      </c>
    </row>
    <row r="328" spans="1:20" x14ac:dyDescent="0.35">
      <c r="A328" s="7">
        <v>47</v>
      </c>
      <c r="B328" s="24">
        <v>1808</v>
      </c>
      <c r="C328" s="21" t="s">
        <v>21</v>
      </c>
      <c r="D328" s="1">
        <v>0</v>
      </c>
      <c r="E328" s="44"/>
      <c r="F328" s="44"/>
      <c r="G328" s="38">
        <f t="shared" si="17"/>
        <v>0</v>
      </c>
      <c r="H328" s="22"/>
      <c r="I328" s="2">
        <v>0</v>
      </c>
      <c r="J328" s="44"/>
      <c r="K328" s="44"/>
      <c r="L328" s="38">
        <f t="shared" si="18"/>
        <v>0</v>
      </c>
      <c r="M328" s="23">
        <f t="shared" si="19"/>
        <v>0</v>
      </c>
    </row>
    <row r="329" spans="1:20" x14ac:dyDescent="0.35">
      <c r="A329" s="7">
        <v>13</v>
      </c>
      <c r="B329" s="24">
        <v>1810</v>
      </c>
      <c r="C329" s="21" t="s">
        <v>22</v>
      </c>
      <c r="D329" s="1">
        <v>0</v>
      </c>
      <c r="E329" s="44"/>
      <c r="F329" s="44"/>
      <c r="G329" s="38">
        <f t="shared" si="17"/>
        <v>0</v>
      </c>
      <c r="H329" s="22"/>
      <c r="I329" s="2">
        <v>0</v>
      </c>
      <c r="J329" s="44"/>
      <c r="K329" s="44"/>
      <c r="L329" s="38">
        <f t="shared" si="18"/>
        <v>0</v>
      </c>
      <c r="M329" s="23">
        <f t="shared" si="19"/>
        <v>0</v>
      </c>
    </row>
    <row r="330" spans="1:20" ht="25" x14ac:dyDescent="0.35">
      <c r="A330" s="7">
        <v>47</v>
      </c>
      <c r="B330" s="24">
        <v>1815</v>
      </c>
      <c r="C330" s="21" t="s">
        <v>23</v>
      </c>
      <c r="D330" s="1">
        <v>0</v>
      </c>
      <c r="E330" s="44">
        <v>8180000</v>
      </c>
      <c r="F330" s="44">
        <v>0</v>
      </c>
      <c r="G330" s="38">
        <f t="shared" si="17"/>
        <v>8180000</v>
      </c>
      <c r="H330" s="22"/>
      <c r="I330" s="2">
        <v>0</v>
      </c>
      <c r="J330" s="44">
        <v>-136333.33333333334</v>
      </c>
      <c r="K330" s="44">
        <v>0</v>
      </c>
      <c r="L330" s="38">
        <f t="shared" si="18"/>
        <v>-136333.33333333334</v>
      </c>
      <c r="M330" s="23">
        <f t="shared" si="19"/>
        <v>8043666.666666667</v>
      </c>
    </row>
    <row r="331" spans="1:20" x14ac:dyDescent="0.35">
      <c r="A331" s="7">
        <v>47</v>
      </c>
      <c r="B331" s="24">
        <v>1820</v>
      </c>
      <c r="C331" s="21" t="s">
        <v>24</v>
      </c>
      <c r="D331" s="1">
        <v>8620979.7857142854</v>
      </c>
      <c r="E331" s="44">
        <v>37608.559999999998</v>
      </c>
      <c r="F331" s="44">
        <v>0</v>
      </c>
      <c r="G331" s="38">
        <f t="shared" si="17"/>
        <v>8658588.345714286</v>
      </c>
      <c r="H331" s="22"/>
      <c r="I331" s="2">
        <v>-5412601.5041590957</v>
      </c>
      <c r="J331" s="44">
        <v>-277487.38969406916</v>
      </c>
      <c r="K331" s="44">
        <v>0</v>
      </c>
      <c r="L331" s="38">
        <f t="shared" si="18"/>
        <v>-5690088.8938531652</v>
      </c>
      <c r="M331" s="23">
        <f t="shared" si="19"/>
        <v>2968499.4518611208</v>
      </c>
    </row>
    <row r="332" spans="1:20" x14ac:dyDescent="0.35">
      <c r="A332" s="7">
        <v>47</v>
      </c>
      <c r="B332" s="24">
        <v>1825</v>
      </c>
      <c r="C332" s="21" t="s">
        <v>25</v>
      </c>
      <c r="D332" s="1">
        <v>0</v>
      </c>
      <c r="E332" s="44"/>
      <c r="F332" s="44"/>
      <c r="G332" s="38">
        <f t="shared" si="17"/>
        <v>0</v>
      </c>
      <c r="H332" s="22"/>
      <c r="I332" s="2">
        <v>0</v>
      </c>
      <c r="J332" s="44"/>
      <c r="K332" s="44"/>
      <c r="L332" s="38">
        <f t="shared" si="18"/>
        <v>0</v>
      </c>
      <c r="M332" s="23">
        <f t="shared" si="19"/>
        <v>0</v>
      </c>
    </row>
    <row r="333" spans="1:20" x14ac:dyDescent="0.35">
      <c r="A333" s="7">
        <v>47</v>
      </c>
      <c r="B333" s="24">
        <v>1830</v>
      </c>
      <c r="C333" s="21" t="s">
        <v>26</v>
      </c>
      <c r="D333" s="1">
        <v>19689373.447799999</v>
      </c>
      <c r="E333" s="44">
        <v>739249.73859999992</v>
      </c>
      <c r="F333" s="44">
        <v>0</v>
      </c>
      <c r="G333" s="38">
        <f t="shared" si="17"/>
        <v>20428623.1864</v>
      </c>
      <c r="H333" s="22"/>
      <c r="I333" s="2">
        <v>-8872277.9549782835</v>
      </c>
      <c r="J333" s="44">
        <v>-759436.49583583558</v>
      </c>
      <c r="K333" s="44">
        <v>0</v>
      </c>
      <c r="L333" s="38">
        <f t="shared" si="18"/>
        <v>-9631714.4508141186</v>
      </c>
      <c r="M333" s="23">
        <f t="shared" si="19"/>
        <v>10796908.735585881</v>
      </c>
    </row>
    <row r="334" spans="1:20" x14ac:dyDescent="0.35">
      <c r="A334" s="7">
        <v>47</v>
      </c>
      <c r="B334" s="24">
        <v>1835</v>
      </c>
      <c r="C334" s="21" t="s">
        <v>27</v>
      </c>
      <c r="D334" s="1">
        <v>20597969.221999999</v>
      </c>
      <c r="E334" s="44">
        <v>756177.32000000007</v>
      </c>
      <c r="F334" s="44">
        <v>0</v>
      </c>
      <c r="G334" s="38">
        <f t="shared" si="17"/>
        <v>21354146.541999999</v>
      </c>
      <c r="H334" s="22"/>
      <c r="I334" s="2">
        <v>-10128689.622277813</v>
      </c>
      <c r="J334" s="44">
        <v>-752564.27199476038</v>
      </c>
      <c r="K334" s="44">
        <v>0</v>
      </c>
      <c r="L334" s="38">
        <f t="shared" si="18"/>
        <v>-10881253.894272573</v>
      </c>
      <c r="M334" s="23">
        <f t="shared" si="19"/>
        <v>10472892.647727426</v>
      </c>
    </row>
    <row r="335" spans="1:20" x14ac:dyDescent="0.35">
      <c r="A335" s="7">
        <v>47</v>
      </c>
      <c r="B335" s="24">
        <v>1840</v>
      </c>
      <c r="C335" s="21" t="s">
        <v>28</v>
      </c>
      <c r="D335" s="1">
        <v>9934410.290000001</v>
      </c>
      <c r="E335" s="44">
        <v>392165.97</v>
      </c>
      <c r="F335" s="44">
        <v>0</v>
      </c>
      <c r="G335" s="38">
        <f t="shared" si="17"/>
        <v>10326576.260000002</v>
      </c>
      <c r="H335" s="22"/>
      <c r="I335" s="2">
        <v>-5075041.3570809262</v>
      </c>
      <c r="J335" s="44">
        <v>-365621.92102544667</v>
      </c>
      <c r="K335" s="44">
        <v>0</v>
      </c>
      <c r="L335" s="38">
        <f t="shared" si="18"/>
        <v>-5440663.2781063728</v>
      </c>
      <c r="M335" s="23">
        <f t="shared" si="19"/>
        <v>4885912.9818936288</v>
      </c>
    </row>
    <row r="336" spans="1:20" s="81" customFormat="1" x14ac:dyDescent="0.35">
      <c r="A336" s="7">
        <v>47</v>
      </c>
      <c r="B336" s="24">
        <v>1845</v>
      </c>
      <c r="C336" s="21" t="s">
        <v>29</v>
      </c>
      <c r="D336" s="1">
        <v>27152164.465000004</v>
      </c>
      <c r="E336" s="44">
        <v>673927.62100000004</v>
      </c>
      <c r="F336" s="44">
        <v>0</v>
      </c>
      <c r="G336" s="38">
        <f t="shared" si="17"/>
        <v>27826092.086000003</v>
      </c>
      <c r="H336" s="22"/>
      <c r="I336" s="2">
        <v>-15929627.044846592</v>
      </c>
      <c r="J336" s="44">
        <v>-941023.67263273546</v>
      </c>
      <c r="K336" s="44">
        <v>0</v>
      </c>
      <c r="L336" s="38">
        <f t="shared" si="18"/>
        <v>-16870650.71747933</v>
      </c>
      <c r="M336" s="23">
        <f t="shared" si="19"/>
        <v>10955441.368520673</v>
      </c>
      <c r="N336"/>
      <c r="O336"/>
      <c r="P336"/>
      <c r="Q336"/>
      <c r="R336"/>
      <c r="S336"/>
      <c r="T336"/>
    </row>
    <row r="337" spans="1:20" s="81" customFormat="1" x14ac:dyDescent="0.35">
      <c r="A337" s="7">
        <v>47</v>
      </c>
      <c r="B337" s="24">
        <v>1850</v>
      </c>
      <c r="C337" s="21" t="s">
        <v>30</v>
      </c>
      <c r="D337" s="1">
        <v>19595299.916000001</v>
      </c>
      <c r="E337" s="44">
        <v>1137040.96</v>
      </c>
      <c r="F337" s="44">
        <v>0</v>
      </c>
      <c r="G337" s="38">
        <f t="shared" si="17"/>
        <v>20732340.876000002</v>
      </c>
      <c r="H337" s="22"/>
      <c r="I337" s="2">
        <v>-9980094.1768404134</v>
      </c>
      <c r="J337" s="44">
        <v>-681651.79688013834</v>
      </c>
      <c r="K337" s="44">
        <v>0</v>
      </c>
      <c r="L337" s="38">
        <f t="shared" si="18"/>
        <v>-10661745.973720552</v>
      </c>
      <c r="M337" s="23">
        <f t="shared" si="19"/>
        <v>10070594.90227945</v>
      </c>
      <c r="N337"/>
      <c r="O337"/>
      <c r="P337"/>
      <c r="Q337"/>
      <c r="R337"/>
      <c r="S337"/>
      <c r="T337"/>
    </row>
    <row r="338" spans="1:20" s="81" customFormat="1" x14ac:dyDescent="0.35">
      <c r="A338" s="7">
        <v>47</v>
      </c>
      <c r="B338" s="24">
        <v>1855</v>
      </c>
      <c r="C338" s="21" t="s">
        <v>31</v>
      </c>
      <c r="D338" s="1">
        <v>10711760.7798</v>
      </c>
      <c r="E338" s="44">
        <v>506242.81000000006</v>
      </c>
      <c r="F338" s="44">
        <v>0</v>
      </c>
      <c r="G338" s="38">
        <f t="shared" si="17"/>
        <v>11218003.5898</v>
      </c>
      <c r="H338" s="22"/>
      <c r="I338" s="2">
        <v>-3108977.3449232033</v>
      </c>
      <c r="J338" s="44">
        <v>-469355.95309040078</v>
      </c>
      <c r="K338" s="44">
        <v>0</v>
      </c>
      <c r="L338" s="38">
        <f t="shared" si="18"/>
        <v>-3578333.2980136042</v>
      </c>
      <c r="M338" s="23">
        <f t="shared" si="19"/>
        <v>7639670.2917863959</v>
      </c>
      <c r="N338"/>
      <c r="O338"/>
      <c r="P338"/>
      <c r="Q338"/>
      <c r="R338"/>
      <c r="S338"/>
      <c r="T338"/>
    </row>
    <row r="339" spans="1:20" s="81" customFormat="1" x14ac:dyDescent="0.35">
      <c r="A339" s="7">
        <v>47</v>
      </c>
      <c r="B339" s="24">
        <v>1860</v>
      </c>
      <c r="C339" s="21" t="s">
        <v>32</v>
      </c>
      <c r="D339" s="1">
        <v>3889932.49</v>
      </c>
      <c r="E339" s="44">
        <v>79212.25</v>
      </c>
      <c r="F339" s="44">
        <v>0</v>
      </c>
      <c r="G339" s="38">
        <f t="shared" si="17"/>
        <v>3969144.74</v>
      </c>
      <c r="H339" s="22"/>
      <c r="I339" s="2">
        <v>-2142522.6347328564</v>
      </c>
      <c r="J339" s="44">
        <v>-143687.72933431595</v>
      </c>
      <c r="K339" s="44">
        <v>0</v>
      </c>
      <c r="L339" s="38">
        <f t="shared" si="18"/>
        <v>-2286210.3640671722</v>
      </c>
      <c r="M339" s="23">
        <f t="shared" si="19"/>
        <v>1682934.3759328281</v>
      </c>
      <c r="N339"/>
      <c r="O339"/>
      <c r="P339"/>
      <c r="Q339"/>
      <c r="R339"/>
      <c r="S339"/>
      <c r="T339"/>
    </row>
    <row r="340" spans="1:20" s="81" customFormat="1" x14ac:dyDescent="0.35">
      <c r="A340" s="7">
        <v>47</v>
      </c>
      <c r="B340" s="24">
        <v>1860</v>
      </c>
      <c r="C340" s="21" t="s">
        <v>33</v>
      </c>
      <c r="D340" s="1">
        <v>7737855.040000001</v>
      </c>
      <c r="E340" s="44">
        <v>243870.81</v>
      </c>
      <c r="F340" s="44">
        <v>-230247.91999999998</v>
      </c>
      <c r="G340" s="38">
        <f t="shared" si="17"/>
        <v>7751477.9300000006</v>
      </c>
      <c r="H340" s="22"/>
      <c r="I340" s="2">
        <v>-2865379.0408321898</v>
      </c>
      <c r="J340" s="44">
        <v>-506244.96917777741</v>
      </c>
      <c r="K340" s="44">
        <v>114978.1831157469</v>
      </c>
      <c r="L340" s="38">
        <f t="shared" si="18"/>
        <v>-3256645.8268942204</v>
      </c>
      <c r="M340" s="23">
        <f t="shared" si="19"/>
        <v>4494832.1031057797</v>
      </c>
      <c r="N340"/>
      <c r="O340"/>
      <c r="P340"/>
      <c r="Q340"/>
      <c r="R340"/>
      <c r="S340"/>
      <c r="T340"/>
    </row>
    <row r="341" spans="1:20" s="81" customFormat="1" x14ac:dyDescent="0.35">
      <c r="A341" s="7" t="s">
        <v>19</v>
      </c>
      <c r="B341" s="24">
        <v>1905</v>
      </c>
      <c r="C341" s="21" t="s">
        <v>20</v>
      </c>
      <c r="D341" s="1">
        <v>0</v>
      </c>
      <c r="E341" s="44"/>
      <c r="F341" s="44"/>
      <c r="G341" s="38">
        <f t="shared" si="17"/>
        <v>0</v>
      </c>
      <c r="H341" s="22"/>
      <c r="I341" s="2">
        <v>0</v>
      </c>
      <c r="J341" s="44"/>
      <c r="K341" s="44"/>
      <c r="L341" s="38">
        <f t="shared" si="18"/>
        <v>0</v>
      </c>
      <c r="M341" s="23">
        <f t="shared" si="19"/>
        <v>0</v>
      </c>
      <c r="N341"/>
      <c r="O341"/>
      <c r="P341"/>
      <c r="Q341"/>
      <c r="R341"/>
      <c r="S341"/>
      <c r="T341"/>
    </row>
    <row r="342" spans="1:20" s="81" customFormat="1" x14ac:dyDescent="0.35">
      <c r="A342" s="7">
        <v>47</v>
      </c>
      <c r="B342" s="24">
        <v>1908</v>
      </c>
      <c r="C342" s="21" t="s">
        <v>34</v>
      </c>
      <c r="D342" s="1">
        <v>297182.52200000006</v>
      </c>
      <c r="E342" s="44">
        <v>0</v>
      </c>
      <c r="F342" s="44">
        <v>0</v>
      </c>
      <c r="G342" s="38">
        <f t="shared" si="17"/>
        <v>297182.52200000006</v>
      </c>
      <c r="H342" s="22"/>
      <c r="I342" s="2">
        <v>-96856.061067532457</v>
      </c>
      <c r="J342" s="44">
        <v>-8970.6382606060615</v>
      </c>
      <c r="K342" s="44">
        <v>0</v>
      </c>
      <c r="L342" s="38">
        <f t="shared" si="18"/>
        <v>-105826.69932813852</v>
      </c>
      <c r="M342" s="23">
        <f t="shared" si="19"/>
        <v>191355.82267186153</v>
      </c>
      <c r="N342"/>
      <c r="O342"/>
      <c r="P342"/>
      <c r="Q342"/>
      <c r="R342"/>
      <c r="S342"/>
      <c r="T342"/>
    </row>
    <row r="343" spans="1:20" s="81" customFormat="1" x14ac:dyDescent="0.35">
      <c r="A343" s="7">
        <v>13</v>
      </c>
      <c r="B343" s="24">
        <v>1910</v>
      </c>
      <c r="C343" s="21" t="s">
        <v>22</v>
      </c>
      <c r="D343" s="1">
        <v>1216206.04</v>
      </c>
      <c r="E343" s="44">
        <v>129820.84</v>
      </c>
      <c r="F343" s="44">
        <v>0</v>
      </c>
      <c r="G343" s="38">
        <f t="shared" si="17"/>
        <v>1346026.8800000001</v>
      </c>
      <c r="H343" s="22"/>
      <c r="I343" s="2">
        <v>-968804.08600000013</v>
      </c>
      <c r="J343" s="44">
        <v>-140447.859</v>
      </c>
      <c r="K343" s="44">
        <v>0</v>
      </c>
      <c r="L343" s="38">
        <f t="shared" si="18"/>
        <v>-1109251.9450000001</v>
      </c>
      <c r="M343" s="23">
        <f t="shared" si="19"/>
        <v>236774.93500000006</v>
      </c>
      <c r="N343"/>
      <c r="O343"/>
      <c r="P343"/>
      <c r="Q343"/>
      <c r="R343"/>
      <c r="S343"/>
      <c r="T343"/>
    </row>
    <row r="344" spans="1:20" s="81" customFormat="1" ht="25" x14ac:dyDescent="0.35">
      <c r="A344" s="7">
        <v>8</v>
      </c>
      <c r="B344" s="24">
        <v>1915</v>
      </c>
      <c r="C344" s="21" t="s">
        <v>35</v>
      </c>
      <c r="D344" s="1">
        <v>342215.71000000008</v>
      </c>
      <c r="E344" s="44">
        <v>598</v>
      </c>
      <c r="F344" s="44">
        <v>-341</v>
      </c>
      <c r="G344" s="38">
        <f t="shared" si="17"/>
        <v>342472.71000000008</v>
      </c>
      <c r="H344" s="22"/>
      <c r="I344" s="2">
        <v>-247265.58616666665</v>
      </c>
      <c r="J344" s="44">
        <v>-26248.163444444453</v>
      </c>
      <c r="K344" s="44">
        <v>0</v>
      </c>
      <c r="L344" s="38">
        <f t="shared" si="18"/>
        <v>-273513.74961111112</v>
      </c>
      <c r="M344" s="23">
        <f t="shared" si="19"/>
        <v>68958.960388888954</v>
      </c>
      <c r="N344"/>
      <c r="O344"/>
      <c r="P344"/>
      <c r="Q344"/>
      <c r="R344"/>
      <c r="S344"/>
      <c r="T344"/>
    </row>
    <row r="345" spans="1:20" s="81" customFormat="1" ht="25" x14ac:dyDescent="0.35">
      <c r="A345" s="7">
        <v>8</v>
      </c>
      <c r="B345" s="24">
        <v>1915</v>
      </c>
      <c r="C345" s="21" t="s">
        <v>36</v>
      </c>
      <c r="D345" s="1">
        <v>0</v>
      </c>
      <c r="E345" s="44"/>
      <c r="F345" s="44"/>
      <c r="G345" s="38">
        <f t="shared" si="17"/>
        <v>0</v>
      </c>
      <c r="H345" s="22"/>
      <c r="I345" s="2">
        <v>0</v>
      </c>
      <c r="J345" s="44"/>
      <c r="K345" s="44"/>
      <c r="L345" s="38">
        <f t="shared" si="18"/>
        <v>0</v>
      </c>
      <c r="M345" s="23">
        <f t="shared" si="19"/>
        <v>0</v>
      </c>
      <c r="N345"/>
      <c r="O345"/>
      <c r="P345"/>
      <c r="Q345"/>
      <c r="R345"/>
      <c r="S345"/>
      <c r="T345"/>
    </row>
    <row r="346" spans="1:20" s="81" customFormat="1" x14ac:dyDescent="0.35">
      <c r="A346" s="7">
        <v>10</v>
      </c>
      <c r="B346" s="24">
        <v>1920</v>
      </c>
      <c r="C346" s="21" t="s">
        <v>37</v>
      </c>
      <c r="D346" s="1">
        <v>559217.35</v>
      </c>
      <c r="E346" s="44">
        <v>20702.52</v>
      </c>
      <c r="F346" s="44">
        <v>0</v>
      </c>
      <c r="G346" s="38">
        <f t="shared" si="17"/>
        <v>579919.87</v>
      </c>
      <c r="H346" s="22"/>
      <c r="I346" s="2">
        <v>-371769.37125000008</v>
      </c>
      <c r="J346" s="44">
        <v>-69300.429250000001</v>
      </c>
      <c r="K346" s="44">
        <v>0</v>
      </c>
      <c r="L346" s="38">
        <f t="shared" si="18"/>
        <v>-441069.80050000007</v>
      </c>
      <c r="M346" s="23">
        <f t="shared" si="19"/>
        <v>138850.06949999993</v>
      </c>
      <c r="N346"/>
      <c r="O346"/>
      <c r="P346"/>
      <c r="Q346"/>
      <c r="R346"/>
      <c r="S346"/>
      <c r="T346"/>
    </row>
    <row r="347" spans="1:20" s="81" customFormat="1" ht="25" x14ac:dyDescent="0.35">
      <c r="A347" s="7">
        <v>45</v>
      </c>
      <c r="B347" s="24">
        <v>1920</v>
      </c>
      <c r="C347" s="21" t="s">
        <v>38</v>
      </c>
      <c r="D347" s="1">
        <v>0</v>
      </c>
      <c r="E347" s="44"/>
      <c r="F347" s="44"/>
      <c r="G347" s="38">
        <f t="shared" si="17"/>
        <v>0</v>
      </c>
      <c r="H347" s="22"/>
      <c r="I347" s="2">
        <v>0</v>
      </c>
      <c r="J347" s="44"/>
      <c r="K347" s="44"/>
      <c r="L347" s="38">
        <f t="shared" si="18"/>
        <v>0</v>
      </c>
      <c r="M347" s="23">
        <f t="shared" si="19"/>
        <v>0</v>
      </c>
      <c r="N347"/>
      <c r="O347"/>
      <c r="P347"/>
      <c r="Q347"/>
      <c r="R347"/>
      <c r="S347"/>
      <c r="T347"/>
    </row>
    <row r="348" spans="1:20" s="81" customFormat="1" ht="25" x14ac:dyDescent="0.35">
      <c r="A348" s="7">
        <v>45.1</v>
      </c>
      <c r="B348" s="24">
        <v>1920</v>
      </c>
      <c r="C348" s="21" t="s">
        <v>39</v>
      </c>
      <c r="D348" s="1">
        <v>0</v>
      </c>
      <c r="E348" s="44"/>
      <c r="F348" s="44"/>
      <c r="G348" s="38">
        <f t="shared" si="17"/>
        <v>0</v>
      </c>
      <c r="H348" s="22"/>
      <c r="I348" s="2">
        <v>0</v>
      </c>
      <c r="J348" s="44"/>
      <c r="K348" s="44"/>
      <c r="L348" s="38">
        <f t="shared" si="18"/>
        <v>0</v>
      </c>
      <c r="M348" s="23">
        <f t="shared" si="19"/>
        <v>0</v>
      </c>
      <c r="N348"/>
      <c r="O348"/>
      <c r="P348"/>
      <c r="Q348"/>
      <c r="R348"/>
      <c r="S348"/>
      <c r="T348"/>
    </row>
    <row r="349" spans="1:20" s="81" customFormat="1" x14ac:dyDescent="0.35">
      <c r="A349" s="7">
        <v>10</v>
      </c>
      <c r="B349" s="24">
        <v>1930</v>
      </c>
      <c r="C349" s="21" t="s">
        <v>40</v>
      </c>
      <c r="D349" s="1">
        <v>3120511.8660000009</v>
      </c>
      <c r="E349" s="44">
        <v>35830.75</v>
      </c>
      <c r="F349" s="44">
        <v>-32310</v>
      </c>
      <c r="G349" s="38">
        <f t="shared" si="17"/>
        <v>3124032.6160000009</v>
      </c>
      <c r="H349" s="22"/>
      <c r="I349" s="2">
        <v>-2280181.3091249997</v>
      </c>
      <c r="J349" s="44">
        <v>-249935.41199999995</v>
      </c>
      <c r="K349" s="44">
        <v>32310</v>
      </c>
      <c r="L349" s="38">
        <f t="shared" si="18"/>
        <v>-2497806.7211249997</v>
      </c>
      <c r="M349" s="23">
        <f t="shared" si="19"/>
        <v>626225.89487500116</v>
      </c>
      <c r="N349"/>
      <c r="O349"/>
      <c r="P349"/>
      <c r="Q349"/>
      <c r="R349"/>
      <c r="S349"/>
      <c r="T349"/>
    </row>
    <row r="350" spans="1:20" s="81" customFormat="1" x14ac:dyDescent="0.35">
      <c r="A350" s="7">
        <v>8</v>
      </c>
      <c r="B350" s="24">
        <v>1935</v>
      </c>
      <c r="C350" s="21" t="s">
        <v>41</v>
      </c>
      <c r="D350" s="1">
        <v>108002.28000000001</v>
      </c>
      <c r="E350" s="44">
        <v>972.52</v>
      </c>
      <c r="F350" s="44">
        <v>0</v>
      </c>
      <c r="G350" s="38">
        <f t="shared" si="17"/>
        <v>108974.80000000002</v>
      </c>
      <c r="H350" s="22"/>
      <c r="I350" s="2">
        <v>-71430.176500000001</v>
      </c>
      <c r="J350" s="44">
        <v>-5069.3829999999998</v>
      </c>
      <c r="K350" s="44">
        <v>0</v>
      </c>
      <c r="L350" s="38">
        <f t="shared" si="18"/>
        <v>-76499.559500000003</v>
      </c>
      <c r="M350" s="23">
        <f t="shared" si="19"/>
        <v>32475.240500000014</v>
      </c>
      <c r="N350"/>
      <c r="O350"/>
      <c r="P350"/>
      <c r="Q350"/>
      <c r="R350"/>
      <c r="S350"/>
      <c r="T350"/>
    </row>
    <row r="351" spans="1:20" s="81" customFormat="1" x14ac:dyDescent="0.35">
      <c r="A351" s="7">
        <v>8</v>
      </c>
      <c r="B351" s="24">
        <v>1940</v>
      </c>
      <c r="C351" s="21" t="s">
        <v>42</v>
      </c>
      <c r="D351" s="1">
        <v>301775.46999999997</v>
      </c>
      <c r="E351" s="44">
        <v>17926.294999999998</v>
      </c>
      <c r="F351" s="44">
        <v>-200</v>
      </c>
      <c r="G351" s="38">
        <f t="shared" si="17"/>
        <v>319501.76499999996</v>
      </c>
      <c r="H351" s="22"/>
      <c r="I351" s="2">
        <v>-167669.45575000002</v>
      </c>
      <c r="J351" s="44">
        <v>-24115.23875</v>
      </c>
      <c r="K351" s="44">
        <v>200</v>
      </c>
      <c r="L351" s="38">
        <f t="shared" si="18"/>
        <v>-191584.69450000001</v>
      </c>
      <c r="M351" s="23">
        <f t="shared" si="19"/>
        <v>127917.07049999994</v>
      </c>
      <c r="N351"/>
      <c r="O351"/>
      <c r="P351"/>
      <c r="Q351"/>
      <c r="R351"/>
      <c r="S351"/>
      <c r="T351"/>
    </row>
    <row r="352" spans="1:20" s="81" customFormat="1" x14ac:dyDescent="0.35">
      <c r="A352" s="7">
        <v>8</v>
      </c>
      <c r="B352" s="24">
        <v>1945</v>
      </c>
      <c r="C352" s="21" t="s">
        <v>43</v>
      </c>
      <c r="D352" s="1">
        <v>97524.71</v>
      </c>
      <c r="E352" s="44">
        <v>995.95</v>
      </c>
      <c r="F352" s="44">
        <v>0</v>
      </c>
      <c r="G352" s="38">
        <f t="shared" si="17"/>
        <v>98520.66</v>
      </c>
      <c r="H352" s="22"/>
      <c r="I352" s="2">
        <v>-83728.311000000002</v>
      </c>
      <c r="J352" s="44">
        <v>-6791.5224999999991</v>
      </c>
      <c r="K352" s="44">
        <v>0</v>
      </c>
      <c r="L352" s="38">
        <f t="shared" si="18"/>
        <v>-90519.833500000008</v>
      </c>
      <c r="M352" s="23">
        <f t="shared" si="19"/>
        <v>8000.8264999999956</v>
      </c>
      <c r="N352"/>
      <c r="O352"/>
      <c r="P352"/>
      <c r="Q352"/>
      <c r="R352"/>
      <c r="S352"/>
      <c r="T352"/>
    </row>
    <row r="353" spans="1:20" s="81" customFormat="1" x14ac:dyDescent="0.35">
      <c r="A353" s="7">
        <v>8</v>
      </c>
      <c r="B353" s="24">
        <v>1950</v>
      </c>
      <c r="C353" s="21" t="s">
        <v>44</v>
      </c>
      <c r="D353" s="1">
        <v>0</v>
      </c>
      <c r="E353" s="44"/>
      <c r="F353" s="44"/>
      <c r="G353" s="38">
        <f t="shared" si="17"/>
        <v>0</v>
      </c>
      <c r="H353" s="22"/>
      <c r="I353" s="2">
        <v>0</v>
      </c>
      <c r="J353" s="44"/>
      <c r="K353" s="44"/>
      <c r="L353" s="38">
        <f t="shared" si="18"/>
        <v>0</v>
      </c>
      <c r="M353" s="23">
        <f t="shared" si="19"/>
        <v>0</v>
      </c>
      <c r="N353"/>
      <c r="O353"/>
      <c r="P353"/>
      <c r="Q353"/>
      <c r="R353"/>
      <c r="S353"/>
      <c r="T353"/>
    </row>
    <row r="354" spans="1:20" s="81" customFormat="1" x14ac:dyDescent="0.35">
      <c r="A354" s="7">
        <v>8</v>
      </c>
      <c r="B354" s="24">
        <v>1955</v>
      </c>
      <c r="C354" s="21" t="s">
        <v>45</v>
      </c>
      <c r="D354" s="1">
        <v>0</v>
      </c>
      <c r="E354" s="44"/>
      <c r="F354" s="44"/>
      <c r="G354" s="38">
        <f t="shared" si="17"/>
        <v>0</v>
      </c>
      <c r="H354" s="22"/>
      <c r="I354" s="2">
        <v>0</v>
      </c>
      <c r="J354" s="44"/>
      <c r="K354" s="44"/>
      <c r="L354" s="38">
        <f t="shared" si="18"/>
        <v>0</v>
      </c>
      <c r="M354" s="23">
        <f t="shared" si="19"/>
        <v>0</v>
      </c>
      <c r="N354"/>
      <c r="O354"/>
      <c r="P354"/>
      <c r="Q354"/>
      <c r="R354"/>
      <c r="S354"/>
      <c r="T354"/>
    </row>
    <row r="355" spans="1:20" s="81" customFormat="1" ht="25" x14ac:dyDescent="0.35">
      <c r="A355" s="7">
        <v>8</v>
      </c>
      <c r="B355" s="24">
        <v>1955</v>
      </c>
      <c r="C355" s="21" t="s">
        <v>46</v>
      </c>
      <c r="D355" s="1">
        <v>0</v>
      </c>
      <c r="E355" s="44"/>
      <c r="F355" s="44"/>
      <c r="G355" s="38">
        <f t="shared" si="17"/>
        <v>0</v>
      </c>
      <c r="H355" s="22"/>
      <c r="I355" s="2">
        <v>0</v>
      </c>
      <c r="J355" s="44"/>
      <c r="K355" s="44"/>
      <c r="L355" s="38">
        <f t="shared" si="18"/>
        <v>0</v>
      </c>
      <c r="M355" s="23">
        <f t="shared" si="19"/>
        <v>0</v>
      </c>
      <c r="N355"/>
      <c r="O355"/>
      <c r="P355"/>
      <c r="Q355"/>
      <c r="R355"/>
      <c r="S355"/>
      <c r="T355"/>
    </row>
    <row r="356" spans="1:20" s="81" customFormat="1" x14ac:dyDescent="0.35">
      <c r="A356" s="7">
        <v>8</v>
      </c>
      <c r="B356" s="24">
        <v>1960</v>
      </c>
      <c r="C356" s="21" t="s">
        <v>47</v>
      </c>
      <c r="D356" s="1">
        <v>0</v>
      </c>
      <c r="E356" s="44"/>
      <c r="F356" s="44"/>
      <c r="G356" s="38">
        <f t="shared" si="17"/>
        <v>0</v>
      </c>
      <c r="H356" s="22"/>
      <c r="I356" s="2">
        <v>0</v>
      </c>
      <c r="J356" s="44"/>
      <c r="K356" s="44"/>
      <c r="L356" s="38">
        <f t="shared" si="18"/>
        <v>0</v>
      </c>
      <c r="M356" s="23">
        <f t="shared" si="19"/>
        <v>0</v>
      </c>
      <c r="N356"/>
      <c r="O356"/>
      <c r="P356"/>
      <c r="Q356"/>
      <c r="R356"/>
      <c r="S356"/>
      <c r="T356"/>
    </row>
    <row r="357" spans="1:20" s="81" customFormat="1" ht="25" x14ac:dyDescent="0.35">
      <c r="A357" s="25">
        <v>47</v>
      </c>
      <c r="B357" s="24">
        <v>1970</v>
      </c>
      <c r="C357" s="21" t="s">
        <v>48</v>
      </c>
      <c r="D357" s="1">
        <v>0</v>
      </c>
      <c r="E357" s="44"/>
      <c r="F357" s="44"/>
      <c r="G357" s="38">
        <f t="shared" si="17"/>
        <v>0</v>
      </c>
      <c r="H357" s="22"/>
      <c r="I357" s="2">
        <v>0</v>
      </c>
      <c r="J357" s="44"/>
      <c r="K357" s="44"/>
      <c r="L357" s="38">
        <f t="shared" si="18"/>
        <v>0</v>
      </c>
      <c r="M357" s="23">
        <f t="shared" si="19"/>
        <v>0</v>
      </c>
      <c r="N357"/>
      <c r="O357"/>
      <c r="P357"/>
      <c r="Q357"/>
      <c r="R357"/>
      <c r="S357"/>
      <c r="T357"/>
    </row>
    <row r="358" spans="1:20" s="81" customFormat="1" ht="25" x14ac:dyDescent="0.35">
      <c r="A358" s="7">
        <v>47</v>
      </c>
      <c r="B358" s="24">
        <v>1975</v>
      </c>
      <c r="C358" s="21" t="s">
        <v>49</v>
      </c>
      <c r="D358" s="1">
        <v>0</v>
      </c>
      <c r="E358" s="44"/>
      <c r="F358" s="44"/>
      <c r="G358" s="38">
        <f t="shared" si="17"/>
        <v>0</v>
      </c>
      <c r="H358" s="22"/>
      <c r="I358" s="2">
        <v>0</v>
      </c>
      <c r="J358" s="44"/>
      <c r="K358" s="44"/>
      <c r="L358" s="38">
        <f t="shared" si="18"/>
        <v>0</v>
      </c>
      <c r="M358" s="23">
        <f t="shared" si="19"/>
        <v>0</v>
      </c>
      <c r="N358"/>
      <c r="O358"/>
      <c r="P358"/>
      <c r="Q358"/>
      <c r="R358"/>
      <c r="S358"/>
      <c r="T358"/>
    </row>
    <row r="359" spans="1:20" s="81" customFormat="1" x14ac:dyDescent="0.35">
      <c r="A359" s="7">
        <v>47</v>
      </c>
      <c r="B359" s="24">
        <v>1980</v>
      </c>
      <c r="C359" s="21" t="s">
        <v>50</v>
      </c>
      <c r="D359" s="1">
        <v>287373.34999999998</v>
      </c>
      <c r="E359" s="44">
        <v>0</v>
      </c>
      <c r="F359" s="44">
        <v>0</v>
      </c>
      <c r="G359" s="38">
        <f t="shared" si="17"/>
        <v>287373.34999999998</v>
      </c>
      <c r="H359" s="22"/>
      <c r="I359" s="2">
        <v>-225458.424</v>
      </c>
      <c r="J359" s="44">
        <v>-16244.525000000001</v>
      </c>
      <c r="K359" s="44">
        <v>0</v>
      </c>
      <c r="L359" s="38">
        <f t="shared" si="18"/>
        <v>-241702.94899999999</v>
      </c>
      <c r="M359" s="23">
        <f t="shared" si="19"/>
        <v>45670.400999999983</v>
      </c>
      <c r="N359"/>
      <c r="O359"/>
      <c r="P359"/>
      <c r="Q359"/>
      <c r="R359"/>
      <c r="S359"/>
      <c r="T359"/>
    </row>
    <row r="360" spans="1:20" s="81" customFormat="1" x14ac:dyDescent="0.35">
      <c r="A360" s="7">
        <v>47</v>
      </c>
      <c r="B360" s="24">
        <v>1985</v>
      </c>
      <c r="C360" s="21" t="s">
        <v>51</v>
      </c>
      <c r="D360" s="1">
        <v>0.15000000000145519</v>
      </c>
      <c r="E360" s="44"/>
      <c r="F360" s="44"/>
      <c r="G360" s="38">
        <f t="shared" si="17"/>
        <v>0.15000000000145519</v>
      </c>
      <c r="H360" s="22"/>
      <c r="I360" s="2">
        <v>0</v>
      </c>
      <c r="J360" s="44"/>
      <c r="K360" s="44"/>
      <c r="L360" s="38">
        <f t="shared" si="18"/>
        <v>0</v>
      </c>
      <c r="M360" s="23">
        <f t="shared" si="19"/>
        <v>0.15000000000145519</v>
      </c>
      <c r="N360"/>
      <c r="O360"/>
      <c r="P360"/>
      <c r="Q360"/>
      <c r="R360"/>
      <c r="S360"/>
      <c r="T360"/>
    </row>
    <row r="361" spans="1:20" s="81" customFormat="1" x14ac:dyDescent="0.35">
      <c r="A361" s="25">
        <v>47</v>
      </c>
      <c r="B361" s="24">
        <v>1990</v>
      </c>
      <c r="C361" s="35" t="s">
        <v>52</v>
      </c>
      <c r="D361" s="1">
        <v>0</v>
      </c>
      <c r="E361" s="44"/>
      <c r="F361" s="44"/>
      <c r="G361" s="38">
        <f t="shared" si="17"/>
        <v>0</v>
      </c>
      <c r="H361" s="22"/>
      <c r="I361" s="2">
        <v>0</v>
      </c>
      <c r="J361" s="44"/>
      <c r="K361" s="44"/>
      <c r="L361" s="38">
        <f t="shared" si="18"/>
        <v>0</v>
      </c>
      <c r="M361" s="23">
        <f t="shared" si="19"/>
        <v>0</v>
      </c>
      <c r="N361"/>
      <c r="O361"/>
      <c r="P361"/>
      <c r="Q361"/>
      <c r="R361"/>
      <c r="S361"/>
      <c r="T361"/>
    </row>
    <row r="362" spans="1:20" s="81" customFormat="1" x14ac:dyDescent="0.35">
      <c r="A362" s="7">
        <v>47</v>
      </c>
      <c r="B362" s="24">
        <v>1995</v>
      </c>
      <c r="C362" s="21" t="s">
        <v>53</v>
      </c>
      <c r="D362" s="1">
        <v>-30329985.700000003</v>
      </c>
      <c r="E362" s="44">
        <v>-1826732.0000000002</v>
      </c>
      <c r="F362" s="44">
        <v>0</v>
      </c>
      <c r="G362" s="38">
        <f t="shared" si="17"/>
        <v>-32156717.700000003</v>
      </c>
      <c r="H362" s="22"/>
      <c r="I362" s="2">
        <v>8712845.3644833341</v>
      </c>
      <c r="J362" s="44">
        <v>1301480.9508000002</v>
      </c>
      <c r="K362" s="44">
        <v>0</v>
      </c>
      <c r="L362" s="38">
        <f t="shared" si="18"/>
        <v>10014326.315283334</v>
      </c>
      <c r="M362" s="23">
        <f t="shared" si="19"/>
        <v>-22142391.384716667</v>
      </c>
      <c r="N362"/>
      <c r="O362"/>
      <c r="P362"/>
      <c r="Q362"/>
      <c r="R362"/>
      <c r="S362"/>
      <c r="T362"/>
    </row>
    <row r="363" spans="1:20" s="81" customFormat="1" x14ac:dyDescent="0.35">
      <c r="A363" s="7">
        <v>47</v>
      </c>
      <c r="B363" s="24">
        <v>2440</v>
      </c>
      <c r="C363" s="21" t="s">
        <v>54</v>
      </c>
      <c r="D363" s="1">
        <v>0</v>
      </c>
      <c r="E363" s="44">
        <v>0</v>
      </c>
      <c r="F363" s="44">
        <v>0</v>
      </c>
      <c r="G363" s="38">
        <f t="shared" si="17"/>
        <v>0</v>
      </c>
      <c r="H363"/>
      <c r="I363" s="2">
        <v>0</v>
      </c>
      <c r="J363" s="44">
        <v>0</v>
      </c>
      <c r="K363" s="44">
        <v>0</v>
      </c>
      <c r="L363" s="38">
        <f t="shared" si="18"/>
        <v>0</v>
      </c>
      <c r="M363" s="23">
        <f t="shared" si="19"/>
        <v>0</v>
      </c>
      <c r="N363"/>
      <c r="O363"/>
      <c r="P363"/>
      <c r="Q363"/>
      <c r="R363"/>
      <c r="S363"/>
      <c r="T363"/>
    </row>
    <row r="364" spans="1:20" s="81" customFormat="1" x14ac:dyDescent="0.35">
      <c r="A364" s="26"/>
      <c r="B364" s="26"/>
      <c r="C364" s="27"/>
      <c r="D364" s="1">
        <v>0</v>
      </c>
      <c r="E364" s="44"/>
      <c r="F364" s="44"/>
      <c r="G364" s="38">
        <f t="shared" si="17"/>
        <v>0</v>
      </c>
      <c r="H364"/>
      <c r="I364" s="2">
        <v>0</v>
      </c>
      <c r="J364" s="44"/>
      <c r="K364" s="44"/>
      <c r="L364" s="38">
        <f t="shared" si="18"/>
        <v>0</v>
      </c>
      <c r="M364" s="23">
        <f t="shared" si="19"/>
        <v>0</v>
      </c>
      <c r="N364"/>
      <c r="O364"/>
      <c r="P364"/>
      <c r="Q364"/>
      <c r="R364"/>
      <c r="S364"/>
      <c r="T364"/>
    </row>
    <row r="365" spans="1:20" s="81" customFormat="1" x14ac:dyDescent="0.35">
      <c r="A365" s="26"/>
      <c r="B365" s="26"/>
      <c r="C365" s="29" t="s">
        <v>55</v>
      </c>
      <c r="D365" s="30">
        <v>109925022.8343143</v>
      </c>
      <c r="E365" s="30">
        <v>12859627.934600001</v>
      </c>
      <c r="F365" s="30">
        <v>-368207.68</v>
      </c>
      <c r="G365" s="30">
        <f>SUM(G325:G364)</f>
        <v>122416443.08891432</v>
      </c>
      <c r="H365" s="30"/>
      <c r="I365" s="30">
        <v>-60189488.178547241</v>
      </c>
      <c r="J365" s="30">
        <v>-4500493.1064038631</v>
      </c>
      <c r="K365" s="30">
        <v>147488.18311574688</v>
      </c>
      <c r="L365" s="30">
        <f>SUM(L325:L364)</f>
        <v>-64542493.101835348</v>
      </c>
      <c r="M365" s="30">
        <f>SUM(M325:M364)</f>
        <v>57873949.987078957</v>
      </c>
      <c r="N365"/>
      <c r="O365"/>
      <c r="P365"/>
      <c r="Q365"/>
      <c r="R365"/>
      <c r="S365"/>
      <c r="T365"/>
    </row>
    <row r="366" spans="1:20" s="81" customFormat="1" ht="37.5" x14ac:dyDescent="0.35">
      <c r="A366" s="26"/>
      <c r="B366" s="26"/>
      <c r="C366" s="31" t="s">
        <v>56</v>
      </c>
      <c r="D366" s="3"/>
      <c r="E366" s="28"/>
      <c r="F366" s="28"/>
      <c r="G366" s="38">
        <f t="shared" ref="G366:G367" si="20">D366+E366+F366</f>
        <v>0</v>
      </c>
      <c r="H366"/>
      <c r="I366" s="3"/>
      <c r="J366" s="28"/>
      <c r="K366" s="28"/>
      <c r="L366" s="38">
        <v>0</v>
      </c>
      <c r="M366" s="23">
        <v>0</v>
      </c>
      <c r="N366"/>
      <c r="O366"/>
      <c r="P366"/>
      <c r="Q366"/>
      <c r="R366"/>
      <c r="S366"/>
      <c r="T366"/>
    </row>
    <row r="367" spans="1:20" s="81" customFormat="1" ht="26" x14ac:dyDescent="0.35">
      <c r="A367" s="26"/>
      <c r="B367" s="26"/>
      <c r="C367" s="32" t="s">
        <v>57</v>
      </c>
      <c r="D367" s="3"/>
      <c r="E367" s="28"/>
      <c r="F367" s="28"/>
      <c r="G367" s="38">
        <f t="shared" si="20"/>
        <v>0</v>
      </c>
      <c r="H367"/>
      <c r="I367" s="3"/>
      <c r="J367" s="28"/>
      <c r="K367" s="28"/>
      <c r="L367" s="38">
        <v>0</v>
      </c>
      <c r="M367" s="23">
        <v>0</v>
      </c>
      <c r="N367"/>
      <c r="O367"/>
      <c r="P367"/>
      <c r="Q367"/>
      <c r="R367"/>
      <c r="S367"/>
      <c r="T367"/>
    </row>
    <row r="368" spans="1:20" x14ac:dyDescent="0.35">
      <c r="A368" s="26"/>
      <c r="B368" s="26"/>
      <c r="C368" s="29" t="s">
        <v>58</v>
      </c>
      <c r="D368" s="30">
        <v>109925022.8343143</v>
      </c>
      <c r="E368" s="30">
        <v>12859627.934600001</v>
      </c>
      <c r="F368" s="30">
        <v>-368207.68</v>
      </c>
      <c r="G368" s="30">
        <f>SUM(G365:G367)</f>
        <v>122416443.08891432</v>
      </c>
      <c r="H368" s="30"/>
      <c r="I368" s="30">
        <v>-60189488.178547241</v>
      </c>
      <c r="J368" s="30">
        <v>-4500493.1064038631</v>
      </c>
      <c r="K368" s="30">
        <v>147488.18311574688</v>
      </c>
      <c r="L368" s="30">
        <f>SUM(L365:L367)</f>
        <v>-64542493.101835348</v>
      </c>
      <c r="M368" s="30">
        <f>SUM(M365:M367)</f>
        <v>57873949.987078957</v>
      </c>
    </row>
    <row r="369" spans="1:13" ht="15.5" x14ac:dyDescent="0.35">
      <c r="A369" s="26"/>
      <c r="B369" s="26"/>
      <c r="C369" s="224" t="s">
        <v>59</v>
      </c>
      <c r="D369" s="225"/>
      <c r="E369" s="225"/>
      <c r="F369" s="225"/>
      <c r="G369" s="225"/>
      <c r="H369" s="225"/>
      <c r="I369" s="226"/>
      <c r="J369" s="28"/>
      <c r="K369" s="6"/>
      <c r="L369" s="40"/>
      <c r="M369" s="33"/>
    </row>
    <row r="370" spans="1:13" x14ac:dyDescent="0.35">
      <c r="A370" s="26"/>
      <c r="B370" s="26"/>
      <c r="C370" s="224" t="s">
        <v>60</v>
      </c>
      <c r="D370" s="225"/>
      <c r="E370" s="225"/>
      <c r="F370" s="225"/>
      <c r="G370" s="225"/>
      <c r="H370" s="225"/>
      <c r="I370" s="226"/>
      <c r="J370" s="30">
        <v>-4500493.1064038631</v>
      </c>
      <c r="K370" s="6"/>
      <c r="L370" s="40"/>
      <c r="M370" s="33"/>
    </row>
    <row r="371" spans="1:13" x14ac:dyDescent="0.35">
      <c r="D371" s="77"/>
      <c r="E371" s="77"/>
      <c r="F371" s="77"/>
      <c r="G371" s="77"/>
      <c r="H371" s="77"/>
      <c r="I371" s="77"/>
      <c r="J371" s="77"/>
      <c r="K371" s="77"/>
      <c r="L371" s="77"/>
      <c r="M371" s="77"/>
    </row>
    <row r="372" spans="1:13" x14ac:dyDescent="0.35">
      <c r="I372" s="6" t="s">
        <v>61</v>
      </c>
      <c r="J372" s="6"/>
    </row>
    <row r="373" spans="1:13" x14ac:dyDescent="0.35">
      <c r="A373" s="26">
        <v>10</v>
      </c>
      <c r="B373" s="26"/>
      <c r="C373" s="27" t="s">
        <v>62</v>
      </c>
      <c r="I373" s="6" t="s">
        <v>62</v>
      </c>
      <c r="J373" s="6"/>
      <c r="K373" s="41"/>
    </row>
    <row r="374" spans="1:13" x14ac:dyDescent="0.35">
      <c r="A374" s="26">
        <v>8</v>
      </c>
      <c r="B374" s="26"/>
      <c r="C374" s="27" t="s">
        <v>41</v>
      </c>
      <c r="I374" s="6" t="s">
        <v>41</v>
      </c>
      <c r="J374" s="6"/>
      <c r="K374" s="42"/>
    </row>
    <row r="375" spans="1:13" x14ac:dyDescent="0.35">
      <c r="I375" s="34" t="s">
        <v>63</v>
      </c>
      <c r="K375" s="43">
        <v>-4500493.1064038631</v>
      </c>
    </row>
    <row r="377" spans="1:13" ht="18" hidden="1" x14ac:dyDescent="0.35">
      <c r="A377" s="227" t="s">
        <v>0</v>
      </c>
      <c r="B377" s="227"/>
      <c r="C377" s="227"/>
      <c r="D377" s="227"/>
      <c r="E377" s="227"/>
      <c r="F377" s="227"/>
      <c r="G377" s="227"/>
      <c r="H377" s="227"/>
      <c r="I377" s="227"/>
      <c r="J377" s="227"/>
      <c r="K377" s="227"/>
      <c r="L377" s="227"/>
      <c r="M377" s="227"/>
    </row>
    <row r="378" spans="1:13" ht="21" hidden="1" x14ac:dyDescent="0.35">
      <c r="A378" s="227" t="s">
        <v>107</v>
      </c>
      <c r="B378" s="227"/>
      <c r="C378" s="227"/>
      <c r="D378" s="227"/>
      <c r="E378" s="227"/>
      <c r="F378" s="227"/>
      <c r="G378" s="227"/>
      <c r="H378" s="227"/>
      <c r="I378" s="227"/>
      <c r="J378" s="227"/>
      <c r="K378" s="227"/>
      <c r="L378" s="227"/>
      <c r="M378" s="227"/>
    </row>
    <row r="379" spans="1:13" hidden="1" x14ac:dyDescent="0.35">
      <c r="H379" s="6"/>
    </row>
    <row r="380" spans="1:13" hidden="1" x14ac:dyDescent="0.35">
      <c r="E380" s="8" t="s">
        <v>2</v>
      </c>
      <c r="F380" s="36" t="s">
        <v>3</v>
      </c>
      <c r="G380" s="45"/>
      <c r="H380" s="6"/>
    </row>
    <row r="381" spans="1:13" hidden="1" x14ac:dyDescent="0.35">
      <c r="C381" s="6"/>
      <c r="E381" s="8" t="s">
        <v>4</v>
      </c>
      <c r="F381" s="9">
        <v>2015</v>
      </c>
      <c r="G381" s="10"/>
    </row>
    <row r="382" spans="1:13" hidden="1" x14ac:dyDescent="0.35"/>
    <row r="383" spans="1:13" hidden="1" x14ac:dyDescent="0.35">
      <c r="D383" s="228" t="s">
        <v>5</v>
      </c>
      <c r="E383" s="229"/>
      <c r="F383" s="229"/>
      <c r="G383" s="230"/>
      <c r="I383" s="11"/>
      <c r="J383" s="12" t="s">
        <v>6</v>
      </c>
      <c r="K383" s="12"/>
      <c r="L383" s="13"/>
      <c r="M383" s="6"/>
    </row>
    <row r="384" spans="1:13" ht="41.5" hidden="1" x14ac:dyDescent="0.35">
      <c r="A384" s="14" t="s">
        <v>7</v>
      </c>
      <c r="B384" s="14" t="s">
        <v>8</v>
      </c>
      <c r="C384" s="15" t="s">
        <v>9</v>
      </c>
      <c r="D384" s="14" t="s">
        <v>10</v>
      </c>
      <c r="E384" s="16" t="s">
        <v>11</v>
      </c>
      <c r="F384" s="16" t="s">
        <v>12</v>
      </c>
      <c r="G384" s="14" t="s">
        <v>13</v>
      </c>
      <c r="H384" s="17"/>
      <c r="I384" s="18" t="s">
        <v>10</v>
      </c>
      <c r="J384" s="19" t="s">
        <v>14</v>
      </c>
      <c r="K384" s="19" t="s">
        <v>12</v>
      </c>
      <c r="L384" s="20" t="s">
        <v>13</v>
      </c>
      <c r="M384" s="14" t="s">
        <v>15</v>
      </c>
    </row>
    <row r="385" spans="1:20" ht="25" hidden="1" x14ac:dyDescent="0.35">
      <c r="A385" s="7">
        <v>12</v>
      </c>
      <c r="B385" s="24">
        <v>1611</v>
      </c>
      <c r="C385" s="21" t="s">
        <v>16</v>
      </c>
      <c r="D385" s="1">
        <v>1137415.7799999996</v>
      </c>
      <c r="E385" s="44">
        <v>66234.559999999998</v>
      </c>
      <c r="F385" s="44"/>
      <c r="G385" s="38">
        <f>SUM(D385:F385)</f>
        <v>1203650.3399999996</v>
      </c>
      <c r="H385" s="22"/>
      <c r="I385" s="2">
        <v>-758453.34400000016</v>
      </c>
      <c r="J385" s="44">
        <v>-214517.96</v>
      </c>
      <c r="K385" s="44"/>
      <c r="L385" s="38">
        <f>SUM(I385:K385)</f>
        <v>-972971.30400000012</v>
      </c>
      <c r="M385" s="23">
        <f>+G385+L385</f>
        <v>230679.0359999995</v>
      </c>
    </row>
    <row r="386" spans="1:20" ht="25" hidden="1" x14ac:dyDescent="0.35">
      <c r="A386" s="7" t="s">
        <v>17</v>
      </c>
      <c r="B386" s="24">
        <v>1612</v>
      </c>
      <c r="C386" s="21" t="s">
        <v>18</v>
      </c>
      <c r="D386" s="1">
        <v>517173.12</v>
      </c>
      <c r="E386" s="44"/>
      <c r="F386" s="44"/>
      <c r="G386" s="38">
        <f t="shared" ref="G386:G428" si="21">SUM(D386:F386)</f>
        <v>517173.12</v>
      </c>
      <c r="H386" s="22"/>
      <c r="I386" s="2">
        <v>-133217.80066666665</v>
      </c>
      <c r="J386" s="44">
        <v>-15729.3</v>
      </c>
      <c r="K386" s="44"/>
      <c r="L386" s="38">
        <f t="shared" ref="L386:L424" si="22">SUM(I386:K386)</f>
        <v>-148947.10066666664</v>
      </c>
      <c r="M386" s="23">
        <f t="shared" ref="M386:M424" si="23">+G386+L386</f>
        <v>368226.01933333336</v>
      </c>
    </row>
    <row r="387" spans="1:20" hidden="1" x14ac:dyDescent="0.35">
      <c r="A387" s="7" t="s">
        <v>19</v>
      </c>
      <c r="B387" s="24">
        <v>1805</v>
      </c>
      <c r="C387" s="21" t="s">
        <v>20</v>
      </c>
      <c r="D387" s="1">
        <v>4341356.58</v>
      </c>
      <c r="E387" s="44">
        <v>1667782.46</v>
      </c>
      <c r="F387" s="44">
        <v>-105108.76</v>
      </c>
      <c r="G387" s="38">
        <f t="shared" si="21"/>
        <v>5904030.2800000003</v>
      </c>
      <c r="H387" s="22"/>
      <c r="I387" s="2">
        <v>0</v>
      </c>
      <c r="J387" s="44"/>
      <c r="K387" s="44"/>
      <c r="L387" s="38">
        <f t="shared" si="22"/>
        <v>0</v>
      </c>
      <c r="M387" s="23">
        <f t="shared" si="23"/>
        <v>5904030.2800000003</v>
      </c>
    </row>
    <row r="388" spans="1:20" hidden="1" x14ac:dyDescent="0.35">
      <c r="A388" s="7">
        <v>47</v>
      </c>
      <c r="B388" s="24">
        <v>1808</v>
      </c>
      <c r="C388" s="21" t="s">
        <v>21</v>
      </c>
      <c r="D388" s="1">
        <v>0</v>
      </c>
      <c r="E388" s="44"/>
      <c r="F388" s="44"/>
      <c r="G388" s="38">
        <f t="shared" si="21"/>
        <v>0</v>
      </c>
      <c r="H388" s="22"/>
      <c r="I388" s="2">
        <v>0</v>
      </c>
      <c r="J388" s="44"/>
      <c r="K388" s="44"/>
      <c r="L388" s="38">
        <f t="shared" si="22"/>
        <v>0</v>
      </c>
      <c r="M388" s="23">
        <f t="shared" si="23"/>
        <v>0</v>
      </c>
    </row>
    <row r="389" spans="1:20" hidden="1" x14ac:dyDescent="0.35">
      <c r="A389" s="7">
        <v>13</v>
      </c>
      <c r="B389" s="24">
        <v>1810</v>
      </c>
      <c r="C389" s="21" t="s">
        <v>22</v>
      </c>
      <c r="D389" s="1">
        <v>0</v>
      </c>
      <c r="E389" s="44"/>
      <c r="F389" s="44"/>
      <c r="G389" s="38">
        <f t="shared" si="21"/>
        <v>0</v>
      </c>
      <c r="H389" s="22"/>
      <c r="I389" s="2">
        <v>0</v>
      </c>
      <c r="J389" s="44"/>
      <c r="K389" s="44"/>
      <c r="L389" s="38">
        <f t="shared" si="22"/>
        <v>0</v>
      </c>
      <c r="M389" s="23">
        <f t="shared" si="23"/>
        <v>0</v>
      </c>
    </row>
    <row r="390" spans="1:20" ht="25" hidden="1" x14ac:dyDescent="0.35">
      <c r="A390" s="7">
        <v>47</v>
      </c>
      <c r="B390" s="24">
        <v>1815</v>
      </c>
      <c r="C390" s="21" t="s">
        <v>23</v>
      </c>
      <c r="D390" s="1">
        <v>0</v>
      </c>
      <c r="E390" s="44"/>
      <c r="F390" s="44"/>
      <c r="G390" s="38">
        <f t="shared" si="21"/>
        <v>0</v>
      </c>
      <c r="H390" s="22"/>
      <c r="I390" s="2">
        <v>0</v>
      </c>
      <c r="J390" s="44"/>
      <c r="K390" s="44"/>
      <c r="L390" s="38">
        <f t="shared" si="22"/>
        <v>0</v>
      </c>
      <c r="M390" s="23">
        <f t="shared" si="23"/>
        <v>0</v>
      </c>
    </row>
    <row r="391" spans="1:20" hidden="1" x14ac:dyDescent="0.35">
      <c r="A391" s="7">
        <v>47</v>
      </c>
      <c r="B391" s="24">
        <v>1820</v>
      </c>
      <c r="C391" s="21" t="s">
        <v>24</v>
      </c>
      <c r="D391" s="1">
        <v>8621386.7857142854</v>
      </c>
      <c r="E391" s="44">
        <v>8217608.5599999996</v>
      </c>
      <c r="F391" s="44"/>
      <c r="G391" s="38">
        <f t="shared" si="21"/>
        <v>16838995.345714286</v>
      </c>
      <c r="H391" s="22"/>
      <c r="I391" s="2">
        <v>-5466251.4837487489</v>
      </c>
      <c r="J391" s="44">
        <v>-306416.15999999997</v>
      </c>
      <c r="K391" s="44"/>
      <c r="L391" s="38">
        <f t="shared" si="22"/>
        <v>-5772667.643748749</v>
      </c>
      <c r="M391" s="23">
        <f t="shared" si="23"/>
        <v>11066327.701965537</v>
      </c>
    </row>
    <row r="392" spans="1:20" hidden="1" x14ac:dyDescent="0.35">
      <c r="A392" s="7">
        <v>47</v>
      </c>
      <c r="B392" s="24">
        <v>1825</v>
      </c>
      <c r="C392" s="21" t="s">
        <v>25</v>
      </c>
      <c r="D392" s="1">
        <v>0</v>
      </c>
      <c r="E392" s="44"/>
      <c r="F392" s="44"/>
      <c r="G392" s="38">
        <f t="shared" si="21"/>
        <v>0</v>
      </c>
      <c r="H392" s="22"/>
      <c r="I392" s="2">
        <v>0</v>
      </c>
      <c r="J392" s="44"/>
      <c r="K392" s="44"/>
      <c r="L392" s="38">
        <f t="shared" si="22"/>
        <v>0</v>
      </c>
      <c r="M392" s="23">
        <f t="shared" si="23"/>
        <v>0</v>
      </c>
    </row>
    <row r="393" spans="1:20" hidden="1" x14ac:dyDescent="0.35">
      <c r="A393" s="7">
        <v>47</v>
      </c>
      <c r="B393" s="24">
        <v>1830</v>
      </c>
      <c r="C393" s="21" t="s">
        <v>26</v>
      </c>
      <c r="D393" s="1">
        <v>19320590.859999996</v>
      </c>
      <c r="E393" s="44">
        <v>739249.74</v>
      </c>
      <c r="F393" s="44"/>
      <c r="G393" s="38">
        <f t="shared" si="21"/>
        <v>20059840.599999994</v>
      </c>
      <c r="H393" s="22"/>
      <c r="I393" s="2">
        <v>-8563433.3372993302</v>
      </c>
      <c r="J393" s="44">
        <v>-773388.4</v>
      </c>
      <c r="K393" s="44"/>
      <c r="L393" s="38">
        <f t="shared" si="22"/>
        <v>-9336821.7372993305</v>
      </c>
      <c r="M393" s="23">
        <f t="shared" si="23"/>
        <v>10723018.862700664</v>
      </c>
    </row>
    <row r="394" spans="1:20" hidden="1" x14ac:dyDescent="0.35">
      <c r="A394" s="7">
        <v>47</v>
      </c>
      <c r="B394" s="24">
        <v>1835</v>
      </c>
      <c r="C394" s="21" t="s">
        <v>27</v>
      </c>
      <c r="D394" s="1">
        <v>20142318.459999997</v>
      </c>
      <c r="E394" s="44">
        <v>756177.32</v>
      </c>
      <c r="F394" s="44"/>
      <c r="G394" s="38">
        <f t="shared" si="21"/>
        <v>20898495.779999997</v>
      </c>
      <c r="H394" s="22"/>
      <c r="I394" s="2">
        <v>-9558779.1252457034</v>
      </c>
      <c r="J394" s="44">
        <v>-735151.19</v>
      </c>
      <c r="K394" s="44"/>
      <c r="L394" s="38">
        <f t="shared" si="22"/>
        <v>-10293930.315245703</v>
      </c>
      <c r="M394" s="23">
        <f t="shared" si="23"/>
        <v>10604565.464754295</v>
      </c>
    </row>
    <row r="395" spans="1:20" hidden="1" x14ac:dyDescent="0.35">
      <c r="A395" s="7">
        <v>47</v>
      </c>
      <c r="B395" s="24">
        <v>1840</v>
      </c>
      <c r="C395" s="21" t="s">
        <v>28</v>
      </c>
      <c r="D395" s="1">
        <v>9740332.4200000018</v>
      </c>
      <c r="E395" s="44">
        <v>392165.97</v>
      </c>
      <c r="F395" s="44"/>
      <c r="G395" s="38">
        <f t="shared" si="21"/>
        <v>10132498.390000002</v>
      </c>
      <c r="H395" s="22"/>
      <c r="I395" s="2">
        <v>-5087076.5936340354</v>
      </c>
      <c r="J395" s="44">
        <v>-375101.89</v>
      </c>
      <c r="K395" s="44"/>
      <c r="L395" s="38">
        <f t="shared" si="22"/>
        <v>-5462178.4836340351</v>
      </c>
      <c r="M395" s="23">
        <f t="shared" si="23"/>
        <v>4670319.9063659674</v>
      </c>
    </row>
    <row r="396" spans="1:20" hidden="1" x14ac:dyDescent="0.35">
      <c r="A396" s="7">
        <v>47</v>
      </c>
      <c r="B396" s="24">
        <v>1845</v>
      </c>
      <c r="C396" s="21" t="s">
        <v>29</v>
      </c>
      <c r="D396" s="1">
        <v>26535881.940000005</v>
      </c>
      <c r="E396" s="44">
        <v>673927.61</v>
      </c>
      <c r="F396" s="44"/>
      <c r="G396" s="38">
        <f t="shared" si="21"/>
        <v>27209809.550000004</v>
      </c>
      <c r="H396" s="22"/>
      <c r="I396" s="2">
        <v>-14921823.380862568</v>
      </c>
      <c r="J396" s="44">
        <v>-920079.12</v>
      </c>
      <c r="K396" s="44"/>
      <c r="L396" s="38">
        <f t="shared" si="22"/>
        <v>-15841902.500862567</v>
      </c>
      <c r="M396" s="23">
        <f t="shared" si="23"/>
        <v>11367907.049137438</v>
      </c>
    </row>
    <row r="397" spans="1:20" hidden="1" x14ac:dyDescent="0.35">
      <c r="A397" s="7">
        <v>47</v>
      </c>
      <c r="B397" s="24">
        <v>1850</v>
      </c>
      <c r="C397" s="21" t="s">
        <v>30</v>
      </c>
      <c r="D397" s="1">
        <v>18838517.66</v>
      </c>
      <c r="E397" s="44">
        <v>1137040.96</v>
      </c>
      <c r="F397" s="44"/>
      <c r="G397" s="38">
        <f t="shared" si="21"/>
        <v>19975558.620000001</v>
      </c>
      <c r="H397" s="22"/>
      <c r="I397" s="2">
        <v>-9210045.1340202708</v>
      </c>
      <c r="J397" s="44">
        <v>-706782.43</v>
      </c>
      <c r="K397" s="44"/>
      <c r="L397" s="38">
        <f t="shared" si="22"/>
        <v>-9916827.5640202705</v>
      </c>
      <c r="M397" s="23">
        <f t="shared" si="23"/>
        <v>10058731.055979731</v>
      </c>
    </row>
    <row r="398" spans="1:20" hidden="1" x14ac:dyDescent="0.35">
      <c r="A398" s="7">
        <v>47</v>
      </c>
      <c r="B398" s="24">
        <v>1855</v>
      </c>
      <c r="C398" s="21" t="s">
        <v>31</v>
      </c>
      <c r="D398" s="1">
        <v>10712160.785399999</v>
      </c>
      <c r="E398" s="44">
        <v>506242.81</v>
      </c>
      <c r="F398" s="44"/>
      <c r="G398" s="38">
        <f t="shared" si="21"/>
        <v>11218403.5954</v>
      </c>
      <c r="H398" s="22"/>
      <c r="I398" s="2">
        <v>-3006402.060665804</v>
      </c>
      <c r="J398" s="44">
        <v>-431399.08</v>
      </c>
      <c r="K398" s="44"/>
      <c r="L398" s="38">
        <f t="shared" si="22"/>
        <v>-3437801.140665804</v>
      </c>
      <c r="M398" s="23">
        <f t="shared" si="23"/>
        <v>7780602.454734196</v>
      </c>
    </row>
    <row r="399" spans="1:20" hidden="1" x14ac:dyDescent="0.35">
      <c r="A399" s="7">
        <v>47</v>
      </c>
      <c r="B399" s="24">
        <v>1860</v>
      </c>
      <c r="C399" s="21" t="s">
        <v>32</v>
      </c>
      <c r="D399" s="1">
        <v>3418900.7</v>
      </c>
      <c r="E399" s="44">
        <v>79212.25</v>
      </c>
      <c r="F399" s="44"/>
      <c r="G399" s="38">
        <f t="shared" si="21"/>
        <v>3498112.95</v>
      </c>
      <c r="H399" s="22"/>
      <c r="I399" s="2">
        <v>-1654602.4932171172</v>
      </c>
      <c r="J399" s="44">
        <v>-126376.48</v>
      </c>
      <c r="K399" s="44"/>
      <c r="L399" s="38">
        <f t="shared" si="22"/>
        <v>-1780978.9732171171</v>
      </c>
      <c r="M399" s="23">
        <f t="shared" si="23"/>
        <v>1717133.9767828831</v>
      </c>
    </row>
    <row r="400" spans="1:20" s="81" customFormat="1" hidden="1" x14ac:dyDescent="0.35">
      <c r="A400" s="7">
        <v>47</v>
      </c>
      <c r="B400" s="24">
        <v>1860</v>
      </c>
      <c r="C400" s="21" t="s">
        <v>33</v>
      </c>
      <c r="D400" s="1">
        <v>7701987.1999999993</v>
      </c>
      <c r="E400" s="44">
        <v>243870.81</v>
      </c>
      <c r="F400" s="44">
        <v>-230247.92</v>
      </c>
      <c r="G400" s="38">
        <f t="shared" si="21"/>
        <v>7715610.0899999989</v>
      </c>
      <c r="H400" s="22"/>
      <c r="I400" s="2">
        <v>-2830390.1426337347</v>
      </c>
      <c r="J400" s="44">
        <v>-516731.31</v>
      </c>
      <c r="K400" s="44">
        <v>47633.77</v>
      </c>
      <c r="L400" s="38">
        <f t="shared" si="22"/>
        <v>-3299487.6826337348</v>
      </c>
      <c r="M400" s="23">
        <f t="shared" si="23"/>
        <v>4416122.4073662646</v>
      </c>
      <c r="N400"/>
      <c r="O400"/>
      <c r="P400"/>
      <c r="Q400"/>
      <c r="R400"/>
      <c r="S400"/>
      <c r="T400"/>
    </row>
    <row r="401" spans="1:20" s="81" customFormat="1" hidden="1" x14ac:dyDescent="0.35">
      <c r="A401" s="7" t="s">
        <v>19</v>
      </c>
      <c r="B401" s="24">
        <v>1905</v>
      </c>
      <c r="C401" s="21" t="s">
        <v>20</v>
      </c>
      <c r="D401" s="1">
        <v>0</v>
      </c>
      <c r="E401" s="44"/>
      <c r="F401" s="44"/>
      <c r="G401" s="38">
        <f t="shared" si="21"/>
        <v>0</v>
      </c>
      <c r="H401" s="22"/>
      <c r="I401" s="2">
        <v>0</v>
      </c>
      <c r="J401" s="44"/>
      <c r="K401" s="44"/>
      <c r="L401" s="38">
        <f t="shared" si="22"/>
        <v>0</v>
      </c>
      <c r="M401" s="23">
        <f t="shared" si="23"/>
        <v>0</v>
      </c>
      <c r="N401"/>
      <c r="O401"/>
      <c r="P401"/>
      <c r="Q401"/>
      <c r="R401"/>
      <c r="S401"/>
      <c r="T401"/>
    </row>
    <row r="402" spans="1:20" s="81" customFormat="1" hidden="1" x14ac:dyDescent="0.35">
      <c r="A402" s="7">
        <v>47</v>
      </c>
      <c r="B402" s="24">
        <v>1908</v>
      </c>
      <c r="C402" s="21" t="s">
        <v>34</v>
      </c>
      <c r="D402" s="1">
        <v>297147.52000000008</v>
      </c>
      <c r="E402" s="44"/>
      <c r="F402" s="44"/>
      <c r="G402" s="38">
        <f t="shared" si="21"/>
        <v>297147.52000000008</v>
      </c>
      <c r="H402" s="22"/>
      <c r="I402" s="2">
        <v>-96758.871060606063</v>
      </c>
      <c r="J402" s="44">
        <v>-9083.69</v>
      </c>
      <c r="K402" s="44"/>
      <c r="L402" s="38">
        <f t="shared" si="22"/>
        <v>-105842.56106060607</v>
      </c>
      <c r="M402" s="23">
        <f t="shared" si="23"/>
        <v>191304.95893939401</v>
      </c>
      <c r="N402"/>
      <c r="O402"/>
      <c r="P402"/>
      <c r="Q402"/>
      <c r="R402"/>
      <c r="S402"/>
      <c r="T402"/>
    </row>
    <row r="403" spans="1:20" s="81" customFormat="1" hidden="1" x14ac:dyDescent="0.35">
      <c r="A403" s="7">
        <v>13</v>
      </c>
      <c r="B403" s="24">
        <v>1910</v>
      </c>
      <c r="C403" s="21" t="s">
        <v>22</v>
      </c>
      <c r="D403" s="1">
        <v>1178649.29</v>
      </c>
      <c r="E403" s="44">
        <v>129820.84</v>
      </c>
      <c r="F403" s="44"/>
      <c r="G403" s="38">
        <f t="shared" si="21"/>
        <v>1308470.1300000001</v>
      </c>
      <c r="H403" s="22"/>
      <c r="I403" s="2">
        <v>-882484.19300000009</v>
      </c>
      <c r="J403" s="44">
        <v>-109642.17</v>
      </c>
      <c r="K403" s="44"/>
      <c r="L403" s="38">
        <f t="shared" si="22"/>
        <v>-992126.36300000013</v>
      </c>
      <c r="M403" s="23">
        <f t="shared" si="23"/>
        <v>316343.76699999999</v>
      </c>
      <c r="N403"/>
      <c r="O403"/>
      <c r="P403"/>
      <c r="Q403"/>
      <c r="R403"/>
      <c r="S403"/>
      <c r="T403"/>
    </row>
    <row r="404" spans="1:20" s="81" customFormat="1" ht="25" hidden="1" x14ac:dyDescent="0.35">
      <c r="A404" s="7">
        <v>8</v>
      </c>
      <c r="B404" s="24">
        <v>1915</v>
      </c>
      <c r="C404" s="21" t="s">
        <v>35</v>
      </c>
      <c r="D404" s="1">
        <v>248416.12000000008</v>
      </c>
      <c r="E404" s="44">
        <v>598</v>
      </c>
      <c r="F404" s="44">
        <v>-341.28</v>
      </c>
      <c r="G404" s="38">
        <f t="shared" si="21"/>
        <v>248672.84000000008</v>
      </c>
      <c r="H404" s="22"/>
      <c r="I404" s="2">
        <v>-140182.77844444441</v>
      </c>
      <c r="J404" s="44">
        <v>-24770.68</v>
      </c>
      <c r="K404" s="44">
        <v>341.28</v>
      </c>
      <c r="L404" s="38">
        <f t="shared" si="22"/>
        <v>-164612.17844444441</v>
      </c>
      <c r="M404" s="23">
        <f t="shared" si="23"/>
        <v>84060.661555555678</v>
      </c>
      <c r="N404"/>
      <c r="O404"/>
      <c r="P404"/>
      <c r="Q404"/>
      <c r="R404"/>
      <c r="S404"/>
      <c r="T404"/>
    </row>
    <row r="405" spans="1:20" s="81" customFormat="1" ht="25" hidden="1" x14ac:dyDescent="0.35">
      <c r="A405" s="7">
        <v>8</v>
      </c>
      <c r="B405" s="24">
        <v>1915</v>
      </c>
      <c r="C405" s="21" t="s">
        <v>36</v>
      </c>
      <c r="D405" s="1">
        <v>0</v>
      </c>
      <c r="E405" s="44"/>
      <c r="F405" s="44"/>
      <c r="G405" s="38">
        <f t="shared" si="21"/>
        <v>0</v>
      </c>
      <c r="H405" s="22"/>
      <c r="I405" s="2">
        <v>0</v>
      </c>
      <c r="J405" s="44"/>
      <c r="K405" s="44"/>
      <c r="L405" s="38">
        <f t="shared" si="22"/>
        <v>0</v>
      </c>
      <c r="M405" s="23">
        <f t="shared" si="23"/>
        <v>0</v>
      </c>
      <c r="N405"/>
      <c r="O405"/>
      <c r="P405"/>
      <c r="Q405"/>
      <c r="R405"/>
      <c r="S405"/>
      <c r="T405"/>
    </row>
    <row r="406" spans="1:20" s="81" customFormat="1" hidden="1" x14ac:dyDescent="0.35">
      <c r="A406" s="7">
        <v>10</v>
      </c>
      <c r="B406" s="24">
        <v>1920</v>
      </c>
      <c r="C406" s="21" t="s">
        <v>37</v>
      </c>
      <c r="D406" s="1">
        <v>482436.91</v>
      </c>
      <c r="E406" s="44">
        <v>20702.52</v>
      </c>
      <c r="F406" s="44"/>
      <c r="G406" s="38">
        <f t="shared" si="21"/>
        <v>503139.43</v>
      </c>
      <c r="H406" s="22"/>
      <c r="I406" s="2">
        <v>-299026.0400000001</v>
      </c>
      <c r="J406" s="44">
        <v>-89101.39</v>
      </c>
      <c r="K406" s="44"/>
      <c r="L406" s="38">
        <f t="shared" si="22"/>
        <v>-388127.43000000011</v>
      </c>
      <c r="M406" s="23">
        <f t="shared" si="23"/>
        <v>115011.99999999988</v>
      </c>
      <c r="N406"/>
      <c r="O406"/>
      <c r="P406"/>
      <c r="Q406"/>
      <c r="R406"/>
      <c r="S406"/>
      <c r="T406"/>
    </row>
    <row r="407" spans="1:20" s="81" customFormat="1" ht="25" hidden="1" x14ac:dyDescent="0.35">
      <c r="A407" s="7">
        <v>45</v>
      </c>
      <c r="B407" s="24">
        <v>1920</v>
      </c>
      <c r="C407" s="21" t="s">
        <v>38</v>
      </c>
      <c r="D407" s="1">
        <v>0</v>
      </c>
      <c r="E407" s="44"/>
      <c r="F407" s="44"/>
      <c r="G407" s="38">
        <f t="shared" si="21"/>
        <v>0</v>
      </c>
      <c r="H407" s="22"/>
      <c r="I407" s="2">
        <v>0</v>
      </c>
      <c r="J407" s="44"/>
      <c r="K407" s="44"/>
      <c r="L407" s="38">
        <f t="shared" si="22"/>
        <v>0</v>
      </c>
      <c r="M407" s="23">
        <f t="shared" si="23"/>
        <v>0</v>
      </c>
      <c r="N407"/>
      <c r="O407"/>
      <c r="P407"/>
      <c r="Q407"/>
      <c r="R407"/>
      <c r="S407"/>
      <c r="T407"/>
    </row>
    <row r="408" spans="1:20" s="81" customFormat="1" ht="25" hidden="1" x14ac:dyDescent="0.35">
      <c r="A408" s="7">
        <v>45.1</v>
      </c>
      <c r="B408" s="24">
        <v>1920</v>
      </c>
      <c r="C408" s="21" t="s">
        <v>39</v>
      </c>
      <c r="D408" s="1">
        <v>0</v>
      </c>
      <c r="E408" s="44"/>
      <c r="F408" s="44"/>
      <c r="G408" s="38">
        <f t="shared" si="21"/>
        <v>0</v>
      </c>
      <c r="H408" s="22"/>
      <c r="I408" s="2">
        <v>0</v>
      </c>
      <c r="J408" s="44"/>
      <c r="K408" s="44"/>
      <c r="L408" s="38">
        <f t="shared" si="22"/>
        <v>0</v>
      </c>
      <c r="M408" s="23">
        <f t="shared" si="23"/>
        <v>0</v>
      </c>
      <c r="N408"/>
      <c r="O408"/>
      <c r="P408"/>
      <c r="Q408"/>
      <c r="R408"/>
      <c r="S408"/>
      <c r="T408"/>
    </row>
    <row r="409" spans="1:20" s="81" customFormat="1" hidden="1" x14ac:dyDescent="0.35">
      <c r="A409" s="7">
        <v>10</v>
      </c>
      <c r="B409" s="24">
        <v>1930</v>
      </c>
      <c r="C409" s="21" t="s">
        <v>40</v>
      </c>
      <c r="D409" s="1">
        <v>3024661.0700000003</v>
      </c>
      <c r="E409" s="44">
        <v>35830.75</v>
      </c>
      <c r="F409" s="44">
        <v>-32309.68</v>
      </c>
      <c r="G409" s="38">
        <f t="shared" si="21"/>
        <v>3028182.14</v>
      </c>
      <c r="H409" s="22"/>
      <c r="I409" s="2">
        <v>-2108721.5262499992</v>
      </c>
      <c r="J409" s="44">
        <v>-257459.99</v>
      </c>
      <c r="K409" s="44"/>
      <c r="L409" s="38">
        <f t="shared" si="22"/>
        <v>-2366181.5162499994</v>
      </c>
      <c r="M409" s="23">
        <f t="shared" si="23"/>
        <v>662000.62375000073</v>
      </c>
      <c r="N409"/>
      <c r="O409"/>
      <c r="P409"/>
      <c r="Q409"/>
      <c r="R409"/>
      <c r="S409"/>
      <c r="T409"/>
    </row>
    <row r="410" spans="1:20" s="81" customFormat="1" hidden="1" x14ac:dyDescent="0.35">
      <c r="A410" s="7">
        <v>8</v>
      </c>
      <c r="B410" s="24">
        <v>1935</v>
      </c>
      <c r="C410" s="21" t="s">
        <v>41</v>
      </c>
      <c r="D410" s="1">
        <v>107515.28000000001</v>
      </c>
      <c r="E410" s="44">
        <v>972.52</v>
      </c>
      <c r="F410" s="44"/>
      <c r="G410" s="38">
        <f t="shared" si="21"/>
        <v>108487.80000000002</v>
      </c>
      <c r="H410" s="22"/>
      <c r="I410" s="2">
        <v>-71475.707999999999</v>
      </c>
      <c r="J410" s="44">
        <v>-5086.54</v>
      </c>
      <c r="K410" s="44"/>
      <c r="L410" s="38">
        <f t="shared" si="22"/>
        <v>-76562.247999999992</v>
      </c>
      <c r="M410" s="23">
        <f t="shared" si="23"/>
        <v>31925.552000000025</v>
      </c>
      <c r="N410"/>
      <c r="O410"/>
      <c r="P410"/>
      <c r="Q410"/>
      <c r="R410"/>
      <c r="S410"/>
      <c r="T410"/>
    </row>
    <row r="411" spans="1:20" s="81" customFormat="1" hidden="1" x14ac:dyDescent="0.35">
      <c r="A411" s="7">
        <v>8</v>
      </c>
      <c r="B411" s="24">
        <v>1940</v>
      </c>
      <c r="C411" s="21" t="s">
        <v>42</v>
      </c>
      <c r="D411" s="1">
        <v>301630.46999999997</v>
      </c>
      <c r="E411" s="44">
        <v>17926.3</v>
      </c>
      <c r="F411" s="44">
        <v>-200.02</v>
      </c>
      <c r="G411" s="38">
        <f t="shared" si="21"/>
        <v>319356.74999999994</v>
      </c>
      <c r="H411" s="22"/>
      <c r="I411" s="2">
        <v>-168841.35025000002</v>
      </c>
      <c r="J411" s="44">
        <v>-23771.31</v>
      </c>
      <c r="K411" s="44">
        <v>200.02</v>
      </c>
      <c r="L411" s="38">
        <f t="shared" si="22"/>
        <v>-192412.64025000003</v>
      </c>
      <c r="M411" s="23">
        <f t="shared" si="23"/>
        <v>126944.10974999992</v>
      </c>
      <c r="N411"/>
      <c r="O411"/>
      <c r="P411"/>
      <c r="Q411"/>
      <c r="R411"/>
      <c r="S411"/>
      <c r="T411"/>
    </row>
    <row r="412" spans="1:20" s="81" customFormat="1" hidden="1" x14ac:dyDescent="0.35">
      <c r="A412" s="7">
        <v>8</v>
      </c>
      <c r="B412" s="24">
        <v>1945</v>
      </c>
      <c r="C412" s="21" t="s">
        <v>43</v>
      </c>
      <c r="D412" s="1">
        <v>97312.71</v>
      </c>
      <c r="E412" s="44">
        <v>995.95</v>
      </c>
      <c r="F412" s="44"/>
      <c r="G412" s="38">
        <f t="shared" si="21"/>
        <v>98308.66</v>
      </c>
      <c r="H412" s="22"/>
      <c r="I412" s="2">
        <v>-84216.451000000001</v>
      </c>
      <c r="J412" s="44">
        <v>-6827.64</v>
      </c>
      <c r="K412" s="44"/>
      <c r="L412" s="38">
        <f t="shared" si="22"/>
        <v>-91044.091</v>
      </c>
      <c r="M412" s="23">
        <f t="shared" si="23"/>
        <v>7264.5690000000031</v>
      </c>
      <c r="N412"/>
      <c r="O412"/>
      <c r="P412"/>
      <c r="Q412"/>
      <c r="R412"/>
      <c r="S412"/>
      <c r="T412"/>
    </row>
    <row r="413" spans="1:20" s="81" customFormat="1" hidden="1" x14ac:dyDescent="0.35">
      <c r="A413" s="7">
        <v>8</v>
      </c>
      <c r="B413" s="24">
        <v>1950</v>
      </c>
      <c r="C413" s="21" t="s">
        <v>44</v>
      </c>
      <c r="D413" s="1">
        <v>0</v>
      </c>
      <c r="E413" s="44"/>
      <c r="F413" s="44"/>
      <c r="G413" s="38">
        <f t="shared" si="21"/>
        <v>0</v>
      </c>
      <c r="H413" s="22"/>
      <c r="I413" s="2">
        <v>0</v>
      </c>
      <c r="J413" s="44"/>
      <c r="K413" s="44"/>
      <c r="L413" s="38">
        <f t="shared" si="22"/>
        <v>0</v>
      </c>
      <c r="M413" s="23">
        <f t="shared" si="23"/>
        <v>0</v>
      </c>
      <c r="N413"/>
      <c r="O413"/>
      <c r="P413"/>
      <c r="Q413"/>
      <c r="R413"/>
      <c r="S413"/>
      <c r="T413"/>
    </row>
    <row r="414" spans="1:20" s="81" customFormat="1" hidden="1" x14ac:dyDescent="0.35">
      <c r="A414" s="7">
        <v>8</v>
      </c>
      <c r="B414" s="24">
        <v>1955</v>
      </c>
      <c r="C414" s="21" t="s">
        <v>45</v>
      </c>
      <c r="D414" s="1">
        <v>0</v>
      </c>
      <c r="E414" s="44"/>
      <c r="F414" s="44"/>
      <c r="G414" s="38">
        <f t="shared" si="21"/>
        <v>0</v>
      </c>
      <c r="H414" s="22"/>
      <c r="I414" s="2">
        <v>0</v>
      </c>
      <c r="J414" s="44"/>
      <c r="K414" s="44"/>
      <c r="L414" s="38">
        <f t="shared" si="22"/>
        <v>0</v>
      </c>
      <c r="M414" s="23">
        <f t="shared" si="23"/>
        <v>0</v>
      </c>
      <c r="N414"/>
      <c r="O414"/>
      <c r="P414"/>
      <c r="Q414"/>
      <c r="R414"/>
      <c r="S414"/>
      <c r="T414"/>
    </row>
    <row r="415" spans="1:20" s="81" customFormat="1" ht="25" hidden="1" x14ac:dyDescent="0.35">
      <c r="A415" s="7">
        <v>8</v>
      </c>
      <c r="B415" s="24">
        <v>1955</v>
      </c>
      <c r="C415" s="21" t="s">
        <v>46</v>
      </c>
      <c r="D415" s="1">
        <v>0</v>
      </c>
      <c r="E415" s="44"/>
      <c r="F415" s="44"/>
      <c r="G415" s="38">
        <f t="shared" si="21"/>
        <v>0</v>
      </c>
      <c r="H415" s="22"/>
      <c r="I415" s="2">
        <v>0</v>
      </c>
      <c r="J415" s="44"/>
      <c r="K415" s="44"/>
      <c r="L415" s="38">
        <f t="shared" si="22"/>
        <v>0</v>
      </c>
      <c r="M415" s="23">
        <f t="shared" si="23"/>
        <v>0</v>
      </c>
      <c r="N415"/>
      <c r="O415"/>
      <c r="P415"/>
      <c r="Q415"/>
      <c r="R415"/>
      <c r="S415"/>
      <c r="T415"/>
    </row>
    <row r="416" spans="1:20" s="81" customFormat="1" hidden="1" x14ac:dyDescent="0.35">
      <c r="A416" s="7">
        <v>8</v>
      </c>
      <c r="B416" s="24">
        <v>1960</v>
      </c>
      <c r="C416" s="21" t="s">
        <v>47</v>
      </c>
      <c r="D416" s="1">
        <v>0</v>
      </c>
      <c r="E416" s="44"/>
      <c r="F416" s="44"/>
      <c r="G416" s="38">
        <f t="shared" si="21"/>
        <v>0</v>
      </c>
      <c r="H416" s="22"/>
      <c r="I416" s="2">
        <v>0</v>
      </c>
      <c r="J416" s="44"/>
      <c r="K416" s="44"/>
      <c r="L416" s="38">
        <f t="shared" si="22"/>
        <v>0</v>
      </c>
      <c r="M416" s="23">
        <f t="shared" si="23"/>
        <v>0</v>
      </c>
      <c r="N416"/>
      <c r="O416"/>
      <c r="P416"/>
      <c r="Q416"/>
      <c r="R416"/>
      <c r="S416"/>
      <c r="T416"/>
    </row>
    <row r="417" spans="1:20" s="81" customFormat="1" ht="25" hidden="1" x14ac:dyDescent="0.35">
      <c r="A417" s="25">
        <v>47</v>
      </c>
      <c r="B417" s="24">
        <v>1970</v>
      </c>
      <c r="C417" s="21" t="s">
        <v>48</v>
      </c>
      <c r="D417" s="1">
        <v>0</v>
      </c>
      <c r="E417" s="44"/>
      <c r="F417" s="44"/>
      <c r="G417" s="38">
        <f t="shared" si="21"/>
        <v>0</v>
      </c>
      <c r="H417" s="22"/>
      <c r="I417" s="2">
        <v>0</v>
      </c>
      <c r="J417" s="44"/>
      <c r="K417" s="44"/>
      <c r="L417" s="38">
        <f t="shared" si="22"/>
        <v>0</v>
      </c>
      <c r="M417" s="23">
        <f t="shared" si="23"/>
        <v>0</v>
      </c>
      <c r="N417"/>
      <c r="O417"/>
      <c r="P417"/>
      <c r="Q417"/>
      <c r="R417"/>
      <c r="S417"/>
      <c r="T417"/>
    </row>
    <row r="418" spans="1:20" s="81" customFormat="1" ht="25" hidden="1" x14ac:dyDescent="0.35">
      <c r="A418" s="7">
        <v>47</v>
      </c>
      <c r="B418" s="24">
        <v>1975</v>
      </c>
      <c r="C418" s="21" t="s">
        <v>49</v>
      </c>
      <c r="D418" s="1">
        <v>0</v>
      </c>
      <c r="E418" s="44"/>
      <c r="F418" s="44"/>
      <c r="G418" s="38">
        <f t="shared" si="21"/>
        <v>0</v>
      </c>
      <c r="H418" s="22"/>
      <c r="I418" s="2">
        <v>0</v>
      </c>
      <c r="J418" s="44"/>
      <c r="K418" s="44"/>
      <c r="L418" s="38">
        <f t="shared" si="22"/>
        <v>0</v>
      </c>
      <c r="M418" s="23">
        <f t="shared" si="23"/>
        <v>0</v>
      </c>
      <c r="N418"/>
      <c r="O418"/>
      <c r="P418"/>
      <c r="Q418"/>
      <c r="R418"/>
      <c r="S418"/>
      <c r="T418"/>
    </row>
    <row r="419" spans="1:20" s="81" customFormat="1" hidden="1" x14ac:dyDescent="0.35">
      <c r="A419" s="7">
        <v>47</v>
      </c>
      <c r="B419" s="24">
        <v>1980</v>
      </c>
      <c r="C419" s="21" t="s">
        <v>50</v>
      </c>
      <c r="D419" s="1">
        <v>281728.34999999998</v>
      </c>
      <c r="E419" s="44"/>
      <c r="F419" s="44"/>
      <c r="G419" s="38">
        <f t="shared" si="21"/>
        <v>281728.34999999998</v>
      </c>
      <c r="H419" s="22"/>
      <c r="I419" s="2">
        <v>-226563.50799999997</v>
      </c>
      <c r="J419" s="44">
        <v>-12747.05</v>
      </c>
      <c r="K419" s="44"/>
      <c r="L419" s="38">
        <f t="shared" si="22"/>
        <v>-239310.55799999996</v>
      </c>
      <c r="M419" s="23">
        <f t="shared" si="23"/>
        <v>42417.792000000016</v>
      </c>
      <c r="N419"/>
      <c r="O419"/>
      <c r="P419"/>
      <c r="Q419"/>
      <c r="R419"/>
      <c r="S419"/>
      <c r="T419"/>
    </row>
    <row r="420" spans="1:20" s="81" customFormat="1" hidden="1" x14ac:dyDescent="0.35">
      <c r="A420" s="7">
        <v>47</v>
      </c>
      <c r="B420" s="24">
        <v>1985</v>
      </c>
      <c r="C420" s="21" t="s">
        <v>51</v>
      </c>
      <c r="D420" s="1">
        <v>0.15000000000145519</v>
      </c>
      <c r="E420" s="44"/>
      <c r="F420" s="44"/>
      <c r="G420" s="38">
        <f t="shared" si="21"/>
        <v>0.15000000000145519</v>
      </c>
      <c r="H420" s="22"/>
      <c r="I420" s="2">
        <v>0</v>
      </c>
      <c r="J420" s="44"/>
      <c r="K420" s="44"/>
      <c r="L420" s="38">
        <f t="shared" si="22"/>
        <v>0</v>
      </c>
      <c r="M420" s="23">
        <f t="shared" si="23"/>
        <v>0.15000000000145519</v>
      </c>
      <c r="N420"/>
      <c r="O420"/>
      <c r="P420"/>
      <c r="Q420"/>
      <c r="R420"/>
      <c r="S420"/>
      <c r="T420"/>
    </row>
    <row r="421" spans="1:20" s="81" customFormat="1" hidden="1" x14ac:dyDescent="0.35">
      <c r="A421" s="25">
        <v>47</v>
      </c>
      <c r="B421" s="24">
        <v>1990</v>
      </c>
      <c r="C421" s="35" t="s">
        <v>52</v>
      </c>
      <c r="D421" s="1">
        <v>0</v>
      </c>
      <c r="E421" s="44"/>
      <c r="F421" s="44"/>
      <c r="G421" s="38">
        <f t="shared" si="21"/>
        <v>0</v>
      </c>
      <c r="H421" s="22"/>
      <c r="I421" s="2">
        <v>0</v>
      </c>
      <c r="J421" s="44"/>
      <c r="K421" s="44"/>
      <c r="L421" s="38">
        <f t="shared" si="22"/>
        <v>0</v>
      </c>
      <c r="M421" s="23">
        <f t="shared" si="23"/>
        <v>0</v>
      </c>
      <c r="N421"/>
      <c r="O421"/>
      <c r="P421"/>
      <c r="Q421"/>
      <c r="R421"/>
      <c r="S421"/>
      <c r="T421"/>
    </row>
    <row r="422" spans="1:20" s="81" customFormat="1" hidden="1" x14ac:dyDescent="0.35">
      <c r="A422" s="7">
        <v>47</v>
      </c>
      <c r="B422" s="24">
        <v>1995</v>
      </c>
      <c r="C422" s="21" t="s">
        <v>53</v>
      </c>
      <c r="D422" s="1">
        <v>-30320420.700000003</v>
      </c>
      <c r="E422" s="44">
        <v>-1826732</v>
      </c>
      <c r="F422" s="44"/>
      <c r="G422" s="38">
        <f t="shared" si="21"/>
        <v>-32147152.700000003</v>
      </c>
      <c r="H422" s="22"/>
      <c r="I422" s="2">
        <v>8564083.8685083333</v>
      </c>
      <c r="J422" s="44">
        <v>1244746.18</v>
      </c>
      <c r="K422" s="44"/>
      <c r="L422" s="38">
        <f t="shared" si="22"/>
        <v>9808830.048508333</v>
      </c>
      <c r="M422" s="23">
        <f t="shared" si="23"/>
        <v>-22338322.651491672</v>
      </c>
      <c r="N422"/>
      <c r="O422"/>
      <c r="P422"/>
      <c r="Q422"/>
      <c r="R422"/>
      <c r="S422"/>
      <c r="T422"/>
    </row>
    <row r="423" spans="1:20" s="81" customFormat="1" hidden="1" x14ac:dyDescent="0.35">
      <c r="A423" s="7">
        <v>47</v>
      </c>
      <c r="B423" s="24">
        <v>2440</v>
      </c>
      <c r="C423" s="21" t="s">
        <v>54</v>
      </c>
      <c r="D423" s="1">
        <v>0</v>
      </c>
      <c r="E423" s="44"/>
      <c r="F423" s="44"/>
      <c r="G423" s="38">
        <f t="shared" si="21"/>
        <v>0</v>
      </c>
      <c r="H423"/>
      <c r="I423" s="2">
        <v>0</v>
      </c>
      <c r="J423" s="44"/>
      <c r="K423" s="44"/>
      <c r="L423" s="38">
        <f t="shared" si="22"/>
        <v>0</v>
      </c>
      <c r="M423" s="23">
        <f t="shared" si="23"/>
        <v>0</v>
      </c>
      <c r="N423"/>
      <c r="O423"/>
      <c r="P423"/>
      <c r="Q423"/>
      <c r="R423"/>
      <c r="S423"/>
      <c r="T423"/>
    </row>
    <row r="424" spans="1:20" s="81" customFormat="1" hidden="1" x14ac:dyDescent="0.35">
      <c r="A424" s="26"/>
      <c r="B424" s="26"/>
      <c r="C424" s="27"/>
      <c r="D424" s="1">
        <v>0</v>
      </c>
      <c r="E424" s="44"/>
      <c r="F424" s="44"/>
      <c r="G424" s="38">
        <f t="shared" si="21"/>
        <v>0</v>
      </c>
      <c r="H424"/>
      <c r="I424" s="2">
        <v>0</v>
      </c>
      <c r="J424" s="44"/>
      <c r="K424" s="44"/>
      <c r="L424" s="38">
        <f t="shared" si="22"/>
        <v>0</v>
      </c>
      <c r="M424" s="23">
        <f t="shared" si="23"/>
        <v>0</v>
      </c>
      <c r="N424"/>
      <c r="O424"/>
      <c r="P424"/>
      <c r="Q424"/>
      <c r="R424"/>
      <c r="S424"/>
      <c r="T424"/>
    </row>
    <row r="425" spans="1:20" s="81" customFormat="1" hidden="1" x14ac:dyDescent="0.35">
      <c r="A425" s="26"/>
      <c r="B425" s="26"/>
      <c r="C425" s="29" t="s">
        <v>55</v>
      </c>
      <c r="D425" s="30">
        <v>106727099.4611143</v>
      </c>
      <c r="E425" s="30">
        <v>12859627.93</v>
      </c>
      <c r="F425" s="30">
        <v>-368207.66000000003</v>
      </c>
      <c r="G425" s="38">
        <f t="shared" si="21"/>
        <v>119218519.7311143</v>
      </c>
      <c r="H425" s="30"/>
      <c r="I425" s="30">
        <v>-56704661.453490689</v>
      </c>
      <c r="J425" s="30">
        <v>-4415417.5999999996</v>
      </c>
      <c r="K425" s="30">
        <v>48175.069999999992</v>
      </c>
      <c r="L425" s="30">
        <f>SUM(L385:L424)</f>
        <v>-61071903.983490705</v>
      </c>
      <c r="M425" s="30">
        <f>SUM(M385:M424)</f>
        <v>58146615.747623593</v>
      </c>
      <c r="N425"/>
      <c r="O425"/>
      <c r="P425"/>
      <c r="Q425"/>
      <c r="R425"/>
      <c r="S425"/>
      <c r="T425"/>
    </row>
    <row r="426" spans="1:20" s="81" customFormat="1" ht="37.5" hidden="1" x14ac:dyDescent="0.35">
      <c r="A426" s="26"/>
      <c r="B426" s="26"/>
      <c r="C426" s="31" t="s">
        <v>56</v>
      </c>
      <c r="D426" s="3"/>
      <c r="E426" s="28"/>
      <c r="F426" s="28"/>
      <c r="G426" s="38">
        <f t="shared" si="21"/>
        <v>0</v>
      </c>
      <c r="H426"/>
      <c r="I426" s="3"/>
      <c r="J426" s="28"/>
      <c r="K426" s="28"/>
      <c r="L426" s="38">
        <v>0</v>
      </c>
      <c r="M426" s="23">
        <v>0</v>
      </c>
      <c r="N426"/>
      <c r="O426"/>
      <c r="P426"/>
      <c r="Q426"/>
      <c r="R426"/>
      <c r="S426"/>
      <c r="T426"/>
    </row>
    <row r="427" spans="1:20" s="81" customFormat="1" ht="26" hidden="1" x14ac:dyDescent="0.35">
      <c r="A427" s="26"/>
      <c r="B427" s="26"/>
      <c r="C427" s="32" t="s">
        <v>57</v>
      </c>
      <c r="D427" s="3"/>
      <c r="E427" s="28"/>
      <c r="F427" s="28"/>
      <c r="G427" s="38">
        <f t="shared" si="21"/>
        <v>0</v>
      </c>
      <c r="H427"/>
      <c r="I427" s="3"/>
      <c r="J427" s="28"/>
      <c r="K427" s="28"/>
      <c r="L427" s="38">
        <v>0</v>
      </c>
      <c r="M427" s="23">
        <v>0</v>
      </c>
      <c r="N427"/>
      <c r="O427"/>
      <c r="P427"/>
      <c r="Q427"/>
      <c r="R427"/>
      <c r="S427"/>
      <c r="T427"/>
    </row>
    <row r="428" spans="1:20" s="81" customFormat="1" hidden="1" x14ac:dyDescent="0.35">
      <c r="A428" s="26"/>
      <c r="B428" s="26"/>
      <c r="C428" s="29" t="s">
        <v>58</v>
      </c>
      <c r="D428" s="30">
        <v>106727099.4611143</v>
      </c>
      <c r="E428" s="30">
        <v>12859627.93</v>
      </c>
      <c r="F428" s="30">
        <v>-368207.66000000003</v>
      </c>
      <c r="G428" s="38">
        <f t="shared" si="21"/>
        <v>119218519.7311143</v>
      </c>
      <c r="H428" s="30"/>
      <c r="I428" s="30">
        <v>-56704661.453490689</v>
      </c>
      <c r="J428" s="30">
        <v>-4415417.5999999996</v>
      </c>
      <c r="K428" s="30">
        <v>48175.069999999992</v>
      </c>
      <c r="L428" s="30">
        <f>SUM(L425:L427)</f>
        <v>-61071903.983490705</v>
      </c>
      <c r="M428" s="30">
        <f>SUM(M425:M427)</f>
        <v>58146615.747623593</v>
      </c>
      <c r="N428"/>
      <c r="O428"/>
      <c r="P428"/>
      <c r="Q428"/>
      <c r="R428"/>
      <c r="S428"/>
      <c r="T428"/>
    </row>
    <row r="429" spans="1:20" s="81" customFormat="1" ht="15.5" hidden="1" x14ac:dyDescent="0.35">
      <c r="A429" s="26"/>
      <c r="B429" s="26"/>
      <c r="C429" s="224" t="s">
        <v>59</v>
      </c>
      <c r="D429" s="225"/>
      <c r="E429" s="225"/>
      <c r="F429" s="225"/>
      <c r="G429" s="225"/>
      <c r="H429" s="225"/>
      <c r="I429" s="226"/>
      <c r="J429" s="28"/>
      <c r="K429" s="6"/>
      <c r="L429" s="40"/>
      <c r="M429" s="33"/>
      <c r="N429"/>
      <c r="O429"/>
      <c r="P429"/>
      <c r="Q429"/>
      <c r="R429"/>
      <c r="S429"/>
      <c r="T429"/>
    </row>
    <row r="430" spans="1:20" s="81" customFormat="1" hidden="1" x14ac:dyDescent="0.35">
      <c r="A430" s="26"/>
      <c r="B430" s="26"/>
      <c r="C430" s="224" t="s">
        <v>60</v>
      </c>
      <c r="D430" s="225"/>
      <c r="E430" s="225"/>
      <c r="F430" s="225"/>
      <c r="G430" s="225"/>
      <c r="H430" s="225"/>
      <c r="I430" s="226"/>
      <c r="J430" s="30">
        <v>-4415417.5999999996</v>
      </c>
      <c r="K430" s="6"/>
      <c r="L430" s="40"/>
      <c r="M430" s="33"/>
      <c r="N430"/>
      <c r="O430"/>
      <c r="P430"/>
      <c r="Q430"/>
      <c r="R430"/>
      <c r="S430"/>
      <c r="T430"/>
    </row>
    <row r="431" spans="1:20" s="81" customFormat="1" hidden="1" x14ac:dyDescent="0.35">
      <c r="A431"/>
      <c r="B431"/>
      <c r="C431"/>
      <c r="D431"/>
      <c r="E431"/>
      <c r="F431"/>
      <c r="G431"/>
      <c r="H431"/>
      <c r="I431"/>
      <c r="J431"/>
      <c r="K431" s="90">
        <v>-4367242.5299999993</v>
      </c>
      <c r="L431" s="89" t="s">
        <v>105</v>
      </c>
      <c r="M431"/>
      <c r="N431"/>
      <c r="O431"/>
      <c r="P431"/>
      <c r="Q431"/>
      <c r="R431"/>
      <c r="S431"/>
      <c r="T431"/>
    </row>
    <row r="432" spans="1:20" hidden="1" x14ac:dyDescent="0.35">
      <c r="E432" s="89" t="s">
        <v>105</v>
      </c>
      <c r="F432" s="90">
        <v>12491420.27</v>
      </c>
      <c r="I432" s="6" t="s">
        <v>61</v>
      </c>
      <c r="J432" s="6"/>
    </row>
    <row r="433" spans="1:20" hidden="1" x14ac:dyDescent="0.35">
      <c r="A433" s="26">
        <v>10</v>
      </c>
      <c r="B433" s="26"/>
      <c r="C433" s="27" t="s">
        <v>62</v>
      </c>
      <c r="I433" s="6" t="s">
        <v>62</v>
      </c>
      <c r="J433" s="6"/>
      <c r="K433" s="41"/>
    </row>
    <row r="434" spans="1:20" hidden="1" x14ac:dyDescent="0.35">
      <c r="A434" s="26">
        <v>8</v>
      </c>
      <c r="B434" s="26"/>
      <c r="C434" s="27" t="s">
        <v>41</v>
      </c>
      <c r="I434" s="6" t="s">
        <v>41</v>
      </c>
      <c r="J434" s="6"/>
      <c r="K434" s="42"/>
    </row>
    <row r="435" spans="1:20" hidden="1" x14ac:dyDescent="0.35">
      <c r="I435" s="34" t="s">
        <v>63</v>
      </c>
      <c r="K435" s="43">
        <v>-4415417.5999999996</v>
      </c>
    </row>
    <row r="436" spans="1:20" hidden="1" x14ac:dyDescent="0.35"/>
    <row r="437" spans="1:20" ht="18" x14ac:dyDescent="0.35">
      <c r="A437" s="227" t="s">
        <v>0</v>
      </c>
      <c r="B437" s="227"/>
      <c r="C437" s="227"/>
      <c r="D437" s="227"/>
      <c r="E437" s="227"/>
      <c r="F437" s="227"/>
      <c r="G437" s="227"/>
      <c r="H437" s="227"/>
      <c r="I437" s="227"/>
      <c r="J437" s="227"/>
      <c r="K437" s="227"/>
      <c r="L437" s="227"/>
      <c r="M437" s="227"/>
    </row>
    <row r="438" spans="1:20" ht="21" x14ac:dyDescent="0.35">
      <c r="A438" s="227" t="s">
        <v>1</v>
      </c>
      <c r="B438" s="227"/>
      <c r="C438" s="227"/>
      <c r="D438" s="227"/>
      <c r="E438" s="227"/>
      <c r="F438" s="227"/>
      <c r="G438" s="227"/>
      <c r="H438" s="227"/>
      <c r="I438" s="227"/>
      <c r="J438" s="227"/>
      <c r="K438" s="227"/>
      <c r="L438" s="227"/>
      <c r="M438" s="227"/>
    </row>
    <row r="439" spans="1:20" x14ac:dyDescent="0.35">
      <c r="H439" s="6"/>
    </row>
    <row r="440" spans="1:20" x14ac:dyDescent="0.35">
      <c r="E440" s="8" t="s">
        <v>2</v>
      </c>
      <c r="F440" s="36" t="s">
        <v>3</v>
      </c>
      <c r="G440" s="45"/>
      <c r="H440" s="6"/>
    </row>
    <row r="441" spans="1:20" x14ac:dyDescent="0.35">
      <c r="C441" s="6"/>
      <c r="E441" s="8" t="s">
        <v>4</v>
      </c>
      <c r="F441" s="9">
        <v>2016</v>
      </c>
      <c r="G441" s="10"/>
    </row>
    <row r="443" spans="1:20" x14ac:dyDescent="0.35">
      <c r="D443" s="228" t="s">
        <v>5</v>
      </c>
      <c r="E443" s="229"/>
      <c r="F443" s="229"/>
      <c r="G443" s="230"/>
      <c r="I443" s="11"/>
      <c r="J443" s="12" t="s">
        <v>6</v>
      </c>
      <c r="K443" s="12"/>
      <c r="L443" s="13"/>
      <c r="M443" s="6"/>
    </row>
    <row r="444" spans="1:20" ht="41.5" x14ac:dyDescent="0.35">
      <c r="A444" s="14" t="s">
        <v>7</v>
      </c>
      <c r="B444" s="14" t="s">
        <v>8</v>
      </c>
      <c r="C444" s="15" t="s">
        <v>9</v>
      </c>
      <c r="D444" s="14" t="s">
        <v>10</v>
      </c>
      <c r="E444" s="16" t="s">
        <v>11</v>
      </c>
      <c r="F444" s="16" t="s">
        <v>12</v>
      </c>
      <c r="G444" s="14" t="s">
        <v>13</v>
      </c>
      <c r="H444" s="17"/>
      <c r="I444" s="18" t="s">
        <v>10</v>
      </c>
      <c r="J444" s="19" t="s">
        <v>14</v>
      </c>
      <c r="K444" s="19" t="s">
        <v>12</v>
      </c>
      <c r="L444" s="20" t="s">
        <v>13</v>
      </c>
      <c r="M444" s="14" t="s">
        <v>15</v>
      </c>
    </row>
    <row r="445" spans="1:20" ht="25" x14ac:dyDescent="0.35">
      <c r="A445" s="7">
        <v>12</v>
      </c>
      <c r="B445" s="24">
        <v>1611</v>
      </c>
      <c r="C445" s="21" t="s">
        <v>16</v>
      </c>
      <c r="D445" s="1">
        <v>1203650.3399999996</v>
      </c>
      <c r="E445" s="44">
        <v>62150.64</v>
      </c>
      <c r="F445" s="44">
        <v>0</v>
      </c>
      <c r="G445" s="38">
        <f>D445+E445+F445</f>
        <v>1265800.9799999995</v>
      </c>
      <c r="H445" s="22"/>
      <c r="I445" s="2">
        <v>-943365.99850000034</v>
      </c>
      <c r="J445" s="44">
        <v>-145045.87799999997</v>
      </c>
      <c r="K445" s="44">
        <v>0</v>
      </c>
      <c r="L445" s="38">
        <f t="shared" ref="L445:L484" si="24">SUM(I445:K445)</f>
        <v>-1088411.8765000002</v>
      </c>
      <c r="M445" s="23">
        <f t="shared" ref="M445:M484" si="25">+G445+L445</f>
        <v>177389.10349999927</v>
      </c>
    </row>
    <row r="446" spans="1:20" ht="25" x14ac:dyDescent="0.35">
      <c r="A446" s="7" t="s">
        <v>17</v>
      </c>
      <c r="B446" s="24">
        <v>1612</v>
      </c>
      <c r="C446" s="21" t="s">
        <v>18</v>
      </c>
      <c r="D446" s="1">
        <v>517190.12</v>
      </c>
      <c r="E446" s="44">
        <v>0</v>
      </c>
      <c r="F446" s="44">
        <v>0</v>
      </c>
      <c r="G446" s="38">
        <f t="shared" ref="G446:G484" si="26">D446+E446+F446</f>
        <v>517190.12</v>
      </c>
      <c r="H446" s="22"/>
      <c r="I446" s="2">
        <v>-152746.43599999999</v>
      </c>
      <c r="J446" s="44">
        <v>-17239.104000000003</v>
      </c>
      <c r="K446" s="44">
        <v>0</v>
      </c>
      <c r="L446" s="38">
        <f t="shared" si="24"/>
        <v>-169985.53999999998</v>
      </c>
      <c r="M446" s="23">
        <f t="shared" si="25"/>
        <v>347204.58</v>
      </c>
    </row>
    <row r="447" spans="1:20" x14ac:dyDescent="0.35">
      <c r="A447" s="7" t="s">
        <v>19</v>
      </c>
      <c r="B447" s="24">
        <v>1805</v>
      </c>
      <c r="C447" s="21" t="s">
        <v>20</v>
      </c>
      <c r="D447" s="1">
        <v>5903321.4500000002</v>
      </c>
      <c r="E447" s="44">
        <v>105732</v>
      </c>
      <c r="F447" s="44">
        <v>-465591</v>
      </c>
      <c r="G447" s="38">
        <f t="shared" si="26"/>
        <v>5543462.4500000002</v>
      </c>
      <c r="H447" s="22"/>
      <c r="I447" s="2">
        <v>709</v>
      </c>
      <c r="J447" s="44">
        <v>0</v>
      </c>
      <c r="K447" s="44">
        <v>0</v>
      </c>
      <c r="L447" s="38">
        <f t="shared" si="24"/>
        <v>709</v>
      </c>
      <c r="M447" s="23">
        <f t="shared" si="25"/>
        <v>5544171.4500000002</v>
      </c>
    </row>
    <row r="448" spans="1:20" s="81" customFormat="1" x14ac:dyDescent="0.35">
      <c r="A448" s="7">
        <v>47</v>
      </c>
      <c r="B448" s="24">
        <v>1808</v>
      </c>
      <c r="C448" s="21" t="s">
        <v>21</v>
      </c>
      <c r="D448" s="1">
        <v>0</v>
      </c>
      <c r="E448" s="44"/>
      <c r="F448" s="44"/>
      <c r="G448" s="38">
        <f t="shared" si="26"/>
        <v>0</v>
      </c>
      <c r="H448" s="22"/>
      <c r="I448" s="2">
        <v>0</v>
      </c>
      <c r="J448" s="44"/>
      <c r="K448" s="44"/>
      <c r="L448" s="38">
        <f t="shared" si="24"/>
        <v>0</v>
      </c>
      <c r="M448" s="23">
        <f t="shared" si="25"/>
        <v>0</v>
      </c>
      <c r="N448"/>
      <c r="O448"/>
      <c r="P448"/>
      <c r="Q448"/>
      <c r="R448"/>
      <c r="S448"/>
      <c r="T448"/>
    </row>
    <row r="449" spans="1:20" s="81" customFormat="1" x14ac:dyDescent="0.35">
      <c r="A449" s="7">
        <v>13</v>
      </c>
      <c r="B449" s="24">
        <v>1810</v>
      </c>
      <c r="C449" s="21" t="s">
        <v>22</v>
      </c>
      <c r="D449" s="1">
        <v>0</v>
      </c>
      <c r="E449" s="44"/>
      <c r="F449" s="44"/>
      <c r="G449" s="38">
        <f t="shared" si="26"/>
        <v>0</v>
      </c>
      <c r="H449" s="22"/>
      <c r="I449" s="2">
        <v>0</v>
      </c>
      <c r="J449" s="44"/>
      <c r="K449" s="44"/>
      <c r="L449" s="38">
        <f t="shared" si="24"/>
        <v>0</v>
      </c>
      <c r="M449" s="23">
        <f t="shared" si="25"/>
        <v>0</v>
      </c>
      <c r="N449"/>
      <c r="O449"/>
      <c r="P449"/>
      <c r="Q449"/>
      <c r="R449"/>
      <c r="S449"/>
      <c r="T449"/>
    </row>
    <row r="450" spans="1:20" s="81" customFormat="1" ht="25" x14ac:dyDescent="0.35">
      <c r="A450" s="7">
        <v>47</v>
      </c>
      <c r="B450" s="24">
        <v>1815</v>
      </c>
      <c r="C450" s="21" t="s">
        <v>23</v>
      </c>
      <c r="D450" s="1">
        <v>8180000</v>
      </c>
      <c r="E450" s="44">
        <v>0</v>
      </c>
      <c r="F450" s="44">
        <v>0</v>
      </c>
      <c r="G450" s="38">
        <f t="shared" si="26"/>
        <v>8180000</v>
      </c>
      <c r="H450" s="22"/>
      <c r="I450" s="2">
        <v>-136333.33333333334</v>
      </c>
      <c r="J450" s="44">
        <v>-272666.66666666669</v>
      </c>
      <c r="K450" s="44">
        <v>0</v>
      </c>
      <c r="L450" s="38">
        <f t="shared" si="24"/>
        <v>-409000</v>
      </c>
      <c r="M450" s="23">
        <f t="shared" si="25"/>
        <v>7771000</v>
      </c>
      <c r="N450"/>
      <c r="O450"/>
      <c r="P450"/>
      <c r="Q450"/>
      <c r="R450"/>
      <c r="S450"/>
      <c r="T450"/>
    </row>
    <row r="451" spans="1:20" s="81" customFormat="1" x14ac:dyDescent="0.35">
      <c r="A451" s="7">
        <v>47</v>
      </c>
      <c r="B451" s="24">
        <v>1820</v>
      </c>
      <c r="C451" s="21" t="s">
        <v>24</v>
      </c>
      <c r="D451" s="1">
        <v>8658588.345714286</v>
      </c>
      <c r="E451" s="44">
        <v>98298.319999999992</v>
      </c>
      <c r="F451" s="44">
        <v>0</v>
      </c>
      <c r="G451" s="38">
        <f t="shared" si="26"/>
        <v>8756886.6657142863</v>
      </c>
      <c r="H451" s="22"/>
      <c r="I451" s="2">
        <v>-5690088.8938531652</v>
      </c>
      <c r="J451" s="44">
        <v>-268962.53988951846</v>
      </c>
      <c r="K451" s="44">
        <v>0</v>
      </c>
      <c r="L451" s="38">
        <f t="shared" si="24"/>
        <v>-5959051.4337426834</v>
      </c>
      <c r="M451" s="23">
        <f t="shared" si="25"/>
        <v>2797835.2319716029</v>
      </c>
      <c r="N451"/>
      <c r="O451"/>
      <c r="P451"/>
      <c r="Q451"/>
      <c r="R451"/>
      <c r="S451"/>
      <c r="T451"/>
    </row>
    <row r="452" spans="1:20" s="81" customFormat="1" x14ac:dyDescent="0.35">
      <c r="A452" s="7">
        <v>47</v>
      </c>
      <c r="B452" s="24">
        <v>1825</v>
      </c>
      <c r="C452" s="21" t="s">
        <v>25</v>
      </c>
      <c r="D452" s="1">
        <v>0</v>
      </c>
      <c r="E452" s="44"/>
      <c r="F452" s="44"/>
      <c r="G452" s="38">
        <f t="shared" si="26"/>
        <v>0</v>
      </c>
      <c r="H452" s="22"/>
      <c r="I452" s="2">
        <v>0</v>
      </c>
      <c r="J452" s="44"/>
      <c r="K452" s="44"/>
      <c r="L452" s="38">
        <f t="shared" si="24"/>
        <v>0</v>
      </c>
      <c r="M452" s="23">
        <f t="shared" si="25"/>
        <v>0</v>
      </c>
      <c r="N452"/>
      <c r="O452"/>
      <c r="P452"/>
      <c r="Q452"/>
      <c r="R452"/>
      <c r="S452"/>
      <c r="T452"/>
    </row>
    <row r="453" spans="1:20" s="81" customFormat="1" x14ac:dyDescent="0.35">
      <c r="A453" s="7">
        <v>47</v>
      </c>
      <c r="B453" s="24">
        <v>1830</v>
      </c>
      <c r="C453" s="21" t="s">
        <v>26</v>
      </c>
      <c r="D453" s="1">
        <v>20428623.1864</v>
      </c>
      <c r="E453" s="44">
        <v>5267337.3400000008</v>
      </c>
      <c r="F453" s="44">
        <v>0</v>
      </c>
      <c r="G453" s="38">
        <f t="shared" si="26"/>
        <v>25695960.5264</v>
      </c>
      <c r="H453" s="22"/>
      <c r="I453" s="2">
        <v>-9631714.4508141186</v>
      </c>
      <c r="J453" s="44">
        <v>-863166.92171848635</v>
      </c>
      <c r="K453" s="44">
        <v>0</v>
      </c>
      <c r="L453" s="38">
        <f t="shared" si="24"/>
        <v>-10494881.372532604</v>
      </c>
      <c r="M453" s="23">
        <f t="shared" si="25"/>
        <v>15201079.153867396</v>
      </c>
      <c r="N453"/>
      <c r="O453"/>
      <c r="P453"/>
      <c r="Q453"/>
      <c r="R453"/>
      <c r="S453"/>
      <c r="T453"/>
    </row>
    <row r="454" spans="1:20" s="81" customFormat="1" x14ac:dyDescent="0.35">
      <c r="A454" s="7">
        <v>47</v>
      </c>
      <c r="B454" s="24">
        <v>1835</v>
      </c>
      <c r="C454" s="21" t="s">
        <v>27</v>
      </c>
      <c r="D454" s="1">
        <v>21354146.541999999</v>
      </c>
      <c r="E454" s="44">
        <v>1433502.85</v>
      </c>
      <c r="F454" s="44">
        <v>0</v>
      </c>
      <c r="G454" s="38">
        <f t="shared" si="26"/>
        <v>22787649.392000001</v>
      </c>
      <c r="H454" s="22"/>
      <c r="I454" s="2">
        <v>-10881253.894272573</v>
      </c>
      <c r="J454" s="44">
        <v>-779515.18456473073</v>
      </c>
      <c r="K454" s="44">
        <v>0</v>
      </c>
      <c r="L454" s="38">
        <f t="shared" si="24"/>
        <v>-11660769.078837303</v>
      </c>
      <c r="M454" s="23">
        <f t="shared" si="25"/>
        <v>11126880.313162697</v>
      </c>
      <c r="N454"/>
      <c r="O454"/>
      <c r="P454"/>
      <c r="Q454"/>
      <c r="R454"/>
      <c r="S454"/>
      <c r="T454"/>
    </row>
    <row r="455" spans="1:20" s="81" customFormat="1" x14ac:dyDescent="0.35">
      <c r="A455" s="7">
        <v>47</v>
      </c>
      <c r="B455" s="24">
        <v>1840</v>
      </c>
      <c r="C455" s="21" t="s">
        <v>28</v>
      </c>
      <c r="D455" s="1">
        <v>10326576.260000002</v>
      </c>
      <c r="E455" s="44">
        <v>664558</v>
      </c>
      <c r="F455" s="44">
        <v>0</v>
      </c>
      <c r="G455" s="38">
        <f t="shared" si="26"/>
        <v>10991134.260000002</v>
      </c>
      <c r="H455" s="22"/>
      <c r="I455" s="2">
        <v>-5440663.2781063728</v>
      </c>
      <c r="J455" s="44">
        <v>-367083.19344354182</v>
      </c>
      <c r="K455" s="44">
        <v>0</v>
      </c>
      <c r="L455" s="38">
        <f t="shared" si="24"/>
        <v>-5807746.4715499142</v>
      </c>
      <c r="M455" s="23">
        <f t="shared" si="25"/>
        <v>5183387.7884500874</v>
      </c>
      <c r="N455"/>
      <c r="O455"/>
      <c r="P455"/>
      <c r="Q455"/>
      <c r="R455"/>
      <c r="S455"/>
      <c r="T455"/>
    </row>
    <row r="456" spans="1:20" s="81" customFormat="1" x14ac:dyDescent="0.35">
      <c r="A456" s="7">
        <v>47</v>
      </c>
      <c r="B456" s="24">
        <v>1845</v>
      </c>
      <c r="C456" s="21" t="s">
        <v>29</v>
      </c>
      <c r="D456" s="1">
        <v>27826092.086000003</v>
      </c>
      <c r="E456" s="44">
        <v>558273.68999999994</v>
      </c>
      <c r="F456" s="44">
        <v>0</v>
      </c>
      <c r="G456" s="38">
        <f t="shared" si="26"/>
        <v>28384365.776000004</v>
      </c>
      <c r="H456" s="22"/>
      <c r="I456" s="2">
        <v>-16870650.71747933</v>
      </c>
      <c r="J456" s="44">
        <v>-912852.26250848407</v>
      </c>
      <c r="K456" s="44">
        <v>0</v>
      </c>
      <c r="L456" s="38">
        <f t="shared" si="24"/>
        <v>-17783502.979987815</v>
      </c>
      <c r="M456" s="23">
        <f t="shared" si="25"/>
        <v>10600862.796012189</v>
      </c>
      <c r="N456"/>
      <c r="O456"/>
      <c r="P456"/>
      <c r="Q456"/>
      <c r="R456"/>
      <c r="S456"/>
      <c r="T456"/>
    </row>
    <row r="457" spans="1:20" s="81" customFormat="1" x14ac:dyDescent="0.35">
      <c r="A457" s="7">
        <v>47</v>
      </c>
      <c r="B457" s="24">
        <v>1850</v>
      </c>
      <c r="C457" s="21" t="s">
        <v>30</v>
      </c>
      <c r="D457" s="1">
        <v>20732340.876000002</v>
      </c>
      <c r="E457" s="44">
        <v>530989.27</v>
      </c>
      <c r="F457" s="44">
        <v>0</v>
      </c>
      <c r="G457" s="38">
        <f t="shared" si="26"/>
        <v>21263330.146000002</v>
      </c>
      <c r="H457" s="22"/>
      <c r="I457" s="2">
        <v>-10661745.973720552</v>
      </c>
      <c r="J457" s="44">
        <v>-696701.64788013848</v>
      </c>
      <c r="K457" s="44">
        <v>0</v>
      </c>
      <c r="L457" s="38">
        <f t="shared" si="24"/>
        <v>-11358447.621600691</v>
      </c>
      <c r="M457" s="23">
        <f t="shared" si="25"/>
        <v>9904882.5243993104</v>
      </c>
      <c r="N457"/>
      <c r="O457"/>
      <c r="P457"/>
      <c r="Q457"/>
      <c r="R457"/>
      <c r="S457"/>
      <c r="T457"/>
    </row>
    <row r="458" spans="1:20" s="81" customFormat="1" x14ac:dyDescent="0.35">
      <c r="A458" s="7">
        <v>47</v>
      </c>
      <c r="B458" s="24">
        <v>1855</v>
      </c>
      <c r="C458" s="21" t="s">
        <v>31</v>
      </c>
      <c r="D458" s="1">
        <v>11218003.5898</v>
      </c>
      <c r="E458" s="44">
        <v>536932.89999999991</v>
      </c>
      <c r="F458" s="44">
        <v>0</v>
      </c>
      <c r="G458" s="38">
        <f t="shared" si="26"/>
        <v>11754936.489800001</v>
      </c>
      <c r="H458" s="22"/>
      <c r="I458" s="2">
        <v>-3578333.2980136042</v>
      </c>
      <c r="J458" s="44">
        <v>-490219.46729040088</v>
      </c>
      <c r="K458" s="44">
        <v>0</v>
      </c>
      <c r="L458" s="38">
        <f t="shared" si="24"/>
        <v>-4068552.7653040052</v>
      </c>
      <c r="M458" s="23">
        <f t="shared" si="25"/>
        <v>7686383.7244959958</v>
      </c>
      <c r="N458"/>
      <c r="O458"/>
      <c r="P458"/>
      <c r="Q458"/>
      <c r="R458"/>
      <c r="S458"/>
      <c r="T458"/>
    </row>
    <row r="459" spans="1:20" s="81" customFormat="1" x14ac:dyDescent="0.35">
      <c r="A459" s="7">
        <v>47</v>
      </c>
      <c r="B459" s="24">
        <v>1860</v>
      </c>
      <c r="C459" s="21" t="s">
        <v>32</v>
      </c>
      <c r="D459" s="1">
        <v>3969144.74</v>
      </c>
      <c r="E459" s="44">
        <v>18600.45</v>
      </c>
      <c r="F459" s="44">
        <v>0</v>
      </c>
      <c r="G459" s="38">
        <f t="shared" si="26"/>
        <v>3987745.1900000004</v>
      </c>
      <c r="H459" s="22"/>
      <c r="I459" s="2">
        <v>-2286210.3640671722</v>
      </c>
      <c r="J459" s="44">
        <v>-140241.49821763008</v>
      </c>
      <c r="K459" s="44">
        <v>0</v>
      </c>
      <c r="L459" s="38">
        <f t="shared" si="24"/>
        <v>-2426451.8622848024</v>
      </c>
      <c r="M459" s="23">
        <f t="shared" si="25"/>
        <v>1561293.327715198</v>
      </c>
      <c r="N459"/>
      <c r="O459"/>
      <c r="P459"/>
      <c r="Q459"/>
      <c r="R459"/>
      <c r="S459"/>
      <c r="T459"/>
    </row>
    <row r="460" spans="1:20" s="81" customFormat="1" x14ac:dyDescent="0.35">
      <c r="A460" s="7">
        <v>47</v>
      </c>
      <c r="B460" s="24">
        <v>1860</v>
      </c>
      <c r="C460" s="21" t="s">
        <v>33</v>
      </c>
      <c r="D460" s="1">
        <v>7751477.9300000006</v>
      </c>
      <c r="E460" s="44">
        <v>301496.79000000004</v>
      </c>
      <c r="F460" s="44">
        <v>-90573</v>
      </c>
      <c r="G460" s="38">
        <f t="shared" si="26"/>
        <v>7962401.7200000007</v>
      </c>
      <c r="H460" s="22"/>
      <c r="I460" s="2">
        <v>-3256645.8268942204</v>
      </c>
      <c r="J460" s="44">
        <v>-518385.68917777762</v>
      </c>
      <c r="K460" s="44">
        <v>51267.339794232932</v>
      </c>
      <c r="L460" s="38">
        <f t="shared" si="24"/>
        <v>-3723764.1762777651</v>
      </c>
      <c r="M460" s="23">
        <f t="shared" si="25"/>
        <v>4238637.5437222356</v>
      </c>
      <c r="N460"/>
      <c r="O460"/>
      <c r="P460"/>
      <c r="Q460"/>
      <c r="R460"/>
      <c r="S460"/>
      <c r="T460"/>
    </row>
    <row r="461" spans="1:20" s="81" customFormat="1" x14ac:dyDescent="0.35">
      <c r="A461" s="7" t="s">
        <v>19</v>
      </c>
      <c r="B461" s="24">
        <v>1905</v>
      </c>
      <c r="C461" s="21" t="s">
        <v>20</v>
      </c>
      <c r="D461" s="1">
        <v>0</v>
      </c>
      <c r="E461" s="44"/>
      <c r="F461" s="44"/>
      <c r="G461" s="38">
        <f t="shared" si="26"/>
        <v>0</v>
      </c>
      <c r="H461" s="22"/>
      <c r="I461" s="2">
        <v>0</v>
      </c>
      <c r="J461" s="44"/>
      <c r="K461" s="44"/>
      <c r="L461" s="38">
        <f t="shared" si="24"/>
        <v>0</v>
      </c>
      <c r="M461" s="23">
        <f t="shared" si="25"/>
        <v>0</v>
      </c>
      <c r="N461"/>
      <c r="O461"/>
      <c r="P461"/>
      <c r="Q461"/>
      <c r="R461"/>
      <c r="S461"/>
      <c r="T461"/>
    </row>
    <row r="462" spans="1:20" s="81" customFormat="1" x14ac:dyDescent="0.35">
      <c r="A462" s="7">
        <v>47</v>
      </c>
      <c r="B462" s="24">
        <v>1908</v>
      </c>
      <c r="C462" s="21" t="s">
        <v>34</v>
      </c>
      <c r="D462" s="1">
        <v>297182.52200000006</v>
      </c>
      <c r="E462" s="44">
        <v>0</v>
      </c>
      <c r="F462" s="44">
        <v>0</v>
      </c>
      <c r="G462" s="38">
        <f t="shared" si="26"/>
        <v>297182.52200000006</v>
      </c>
      <c r="H462" s="22"/>
      <c r="I462" s="2">
        <v>-105826.69932813852</v>
      </c>
      <c r="J462" s="44">
        <v>-8970.6382606060615</v>
      </c>
      <c r="K462" s="44">
        <v>0</v>
      </c>
      <c r="L462" s="38">
        <f t="shared" si="24"/>
        <v>-114797.33758874459</v>
      </c>
      <c r="M462" s="23">
        <f t="shared" si="25"/>
        <v>182385.18441125547</v>
      </c>
      <c r="N462"/>
      <c r="O462"/>
      <c r="P462"/>
      <c r="Q462"/>
      <c r="R462"/>
      <c r="S462"/>
      <c r="T462"/>
    </row>
    <row r="463" spans="1:20" s="81" customFormat="1" x14ac:dyDescent="0.35">
      <c r="A463" s="7">
        <v>13</v>
      </c>
      <c r="B463" s="24">
        <v>1910</v>
      </c>
      <c r="C463" s="21" t="s">
        <v>22</v>
      </c>
      <c r="D463" s="1">
        <v>1346026.8800000001</v>
      </c>
      <c r="E463" s="44">
        <v>19315.84</v>
      </c>
      <c r="F463" s="44">
        <v>0</v>
      </c>
      <c r="G463" s="38">
        <f t="shared" si="26"/>
        <v>1365342.7200000002</v>
      </c>
      <c r="H463" s="22"/>
      <c r="I463" s="2">
        <v>-1109251.9450000001</v>
      </c>
      <c r="J463" s="44">
        <v>-92591.887000000017</v>
      </c>
      <c r="K463" s="44">
        <v>0</v>
      </c>
      <c r="L463" s="38">
        <f t="shared" si="24"/>
        <v>-1201843.8320000002</v>
      </c>
      <c r="M463" s="23">
        <f t="shared" si="25"/>
        <v>163498.88800000004</v>
      </c>
      <c r="N463"/>
      <c r="O463"/>
      <c r="P463"/>
      <c r="Q463"/>
      <c r="R463"/>
      <c r="S463"/>
      <c r="T463"/>
    </row>
    <row r="464" spans="1:20" s="81" customFormat="1" ht="25" x14ac:dyDescent="0.35">
      <c r="A464" s="7">
        <v>8</v>
      </c>
      <c r="B464" s="24">
        <v>1915</v>
      </c>
      <c r="C464" s="21" t="s">
        <v>35</v>
      </c>
      <c r="D464" s="1">
        <v>342472.71000000008</v>
      </c>
      <c r="E464" s="44">
        <v>32461.059999999998</v>
      </c>
      <c r="F464" s="44">
        <v>0</v>
      </c>
      <c r="G464" s="38">
        <f t="shared" si="26"/>
        <v>374933.77000000008</v>
      </c>
      <c r="H464" s="22"/>
      <c r="I464" s="2">
        <v>-273513.74961111112</v>
      </c>
      <c r="J464" s="44">
        <v>-25050.085333333336</v>
      </c>
      <c r="K464" s="44">
        <v>0</v>
      </c>
      <c r="L464" s="38">
        <f t="shared" si="24"/>
        <v>-298563.83494444448</v>
      </c>
      <c r="M464" s="23">
        <f t="shared" si="25"/>
        <v>76369.935055555601</v>
      </c>
      <c r="N464"/>
      <c r="O464"/>
      <c r="P464"/>
      <c r="Q464"/>
      <c r="R464"/>
      <c r="S464"/>
      <c r="T464"/>
    </row>
    <row r="465" spans="1:20" s="81" customFormat="1" ht="25" x14ac:dyDescent="0.35">
      <c r="A465" s="7">
        <v>8</v>
      </c>
      <c r="B465" s="24">
        <v>1915</v>
      </c>
      <c r="C465" s="21" t="s">
        <v>36</v>
      </c>
      <c r="D465" s="1">
        <v>0</v>
      </c>
      <c r="E465" s="44"/>
      <c r="F465" s="44"/>
      <c r="G465" s="38">
        <f t="shared" si="26"/>
        <v>0</v>
      </c>
      <c r="H465" s="22"/>
      <c r="I465" s="2">
        <v>0</v>
      </c>
      <c r="J465" s="44"/>
      <c r="K465" s="44"/>
      <c r="L465" s="38">
        <f t="shared" si="24"/>
        <v>0</v>
      </c>
      <c r="M465" s="23">
        <f t="shared" si="25"/>
        <v>0</v>
      </c>
      <c r="N465"/>
      <c r="O465"/>
      <c r="P465"/>
      <c r="Q465"/>
      <c r="R465"/>
      <c r="S465"/>
      <c r="T465"/>
    </row>
    <row r="466" spans="1:20" s="81" customFormat="1" x14ac:dyDescent="0.35">
      <c r="A466" s="7">
        <v>10</v>
      </c>
      <c r="B466" s="24">
        <v>1920</v>
      </c>
      <c r="C466" s="21" t="s">
        <v>37</v>
      </c>
      <c r="D466" s="1">
        <v>579919.87</v>
      </c>
      <c r="E466" s="44">
        <v>35798.889999999941</v>
      </c>
      <c r="F466" s="44">
        <v>0</v>
      </c>
      <c r="G466" s="38">
        <f t="shared" si="26"/>
        <v>615718.75999999989</v>
      </c>
      <c r="H466" s="22"/>
      <c r="I466" s="2">
        <v>-441069.80050000007</v>
      </c>
      <c r="J466" s="44">
        <v>-55188.028999999966</v>
      </c>
      <c r="K466" s="44">
        <v>0</v>
      </c>
      <c r="L466" s="38">
        <f t="shared" si="24"/>
        <v>-496257.82950000005</v>
      </c>
      <c r="M466" s="23">
        <f t="shared" si="25"/>
        <v>119460.93049999984</v>
      </c>
      <c r="N466"/>
      <c r="O466"/>
      <c r="P466"/>
      <c r="Q466"/>
      <c r="R466"/>
      <c r="S466"/>
      <c r="T466"/>
    </row>
    <row r="467" spans="1:20" s="81" customFormat="1" ht="25" x14ac:dyDescent="0.35">
      <c r="A467" s="7">
        <v>45</v>
      </c>
      <c r="B467" s="24">
        <v>1920</v>
      </c>
      <c r="C467" s="21" t="s">
        <v>38</v>
      </c>
      <c r="D467" s="1">
        <v>0</v>
      </c>
      <c r="E467" s="44"/>
      <c r="F467" s="44"/>
      <c r="G467" s="38">
        <f t="shared" si="26"/>
        <v>0</v>
      </c>
      <c r="H467" s="22"/>
      <c r="I467" s="2">
        <v>0</v>
      </c>
      <c r="J467" s="44"/>
      <c r="K467" s="44"/>
      <c r="L467" s="38">
        <f t="shared" si="24"/>
        <v>0</v>
      </c>
      <c r="M467" s="23">
        <f t="shared" si="25"/>
        <v>0</v>
      </c>
      <c r="N467"/>
      <c r="O467"/>
      <c r="P467"/>
      <c r="Q467"/>
      <c r="R467"/>
      <c r="S467"/>
      <c r="T467"/>
    </row>
    <row r="468" spans="1:20" s="81" customFormat="1" ht="25" x14ac:dyDescent="0.35">
      <c r="A468" s="7">
        <v>45.1</v>
      </c>
      <c r="B468" s="24">
        <v>1920</v>
      </c>
      <c r="C468" s="21" t="s">
        <v>39</v>
      </c>
      <c r="D468" s="1">
        <v>0</v>
      </c>
      <c r="E468" s="44"/>
      <c r="F468" s="44"/>
      <c r="G468" s="38">
        <f t="shared" si="26"/>
        <v>0</v>
      </c>
      <c r="H468" s="22"/>
      <c r="I468" s="2">
        <v>0</v>
      </c>
      <c r="J468" s="44"/>
      <c r="K468" s="44"/>
      <c r="L468" s="38">
        <f t="shared" si="24"/>
        <v>0</v>
      </c>
      <c r="M468" s="23">
        <f t="shared" si="25"/>
        <v>0</v>
      </c>
      <c r="N468"/>
      <c r="O468"/>
      <c r="P468"/>
      <c r="Q468"/>
      <c r="R468"/>
      <c r="S468"/>
      <c r="T468"/>
    </row>
    <row r="469" spans="1:20" s="81" customFormat="1" x14ac:dyDescent="0.35">
      <c r="A469" s="7">
        <v>10</v>
      </c>
      <c r="B469" s="24">
        <v>1930</v>
      </c>
      <c r="C469" s="21" t="s">
        <v>40</v>
      </c>
      <c r="D469" s="1">
        <v>3124032.6160000009</v>
      </c>
      <c r="E469" s="44">
        <v>272888.53999999998</v>
      </c>
      <c r="F469" s="44">
        <v>0</v>
      </c>
      <c r="G469" s="38">
        <f t="shared" si="26"/>
        <v>3396921.1560000009</v>
      </c>
      <c r="H469" s="22"/>
      <c r="I469" s="2">
        <v>-2497806.7211249997</v>
      </c>
      <c r="J469" s="44">
        <v>-224283.13449999996</v>
      </c>
      <c r="K469" s="44">
        <v>0</v>
      </c>
      <c r="L469" s="38">
        <f t="shared" si="24"/>
        <v>-2722089.8556249999</v>
      </c>
      <c r="M469" s="23">
        <f t="shared" si="25"/>
        <v>674831.30037500104</v>
      </c>
      <c r="N469"/>
      <c r="O469"/>
      <c r="P469"/>
      <c r="Q469"/>
      <c r="R469"/>
      <c r="S469"/>
      <c r="T469"/>
    </row>
    <row r="470" spans="1:20" s="81" customFormat="1" x14ac:dyDescent="0.35">
      <c r="A470" s="7">
        <v>8</v>
      </c>
      <c r="B470" s="24">
        <v>1935</v>
      </c>
      <c r="C470" s="21" t="s">
        <v>41</v>
      </c>
      <c r="D470" s="1">
        <v>108974.80000000002</v>
      </c>
      <c r="E470" s="44">
        <v>0</v>
      </c>
      <c r="F470" s="44">
        <v>0</v>
      </c>
      <c r="G470" s="38">
        <f t="shared" si="26"/>
        <v>108974.80000000002</v>
      </c>
      <c r="H470" s="22"/>
      <c r="I470" s="2">
        <v>-76499.559500000003</v>
      </c>
      <c r="J470" s="44">
        <v>-4856.942</v>
      </c>
      <c r="K470" s="44">
        <v>0</v>
      </c>
      <c r="L470" s="38">
        <f t="shared" si="24"/>
        <v>-81356.501499999998</v>
      </c>
      <c r="M470" s="23">
        <f t="shared" si="25"/>
        <v>27618.298500000019</v>
      </c>
      <c r="N470"/>
      <c r="O470"/>
      <c r="P470"/>
      <c r="Q470"/>
      <c r="R470"/>
      <c r="S470"/>
      <c r="T470"/>
    </row>
    <row r="471" spans="1:20" s="81" customFormat="1" x14ac:dyDescent="0.35">
      <c r="A471" s="7">
        <v>8</v>
      </c>
      <c r="B471" s="24">
        <v>1940</v>
      </c>
      <c r="C471" s="21" t="s">
        <v>42</v>
      </c>
      <c r="D471" s="1">
        <v>319501.76499999996</v>
      </c>
      <c r="E471" s="44">
        <v>11656.070000000002</v>
      </c>
      <c r="F471" s="44">
        <v>0</v>
      </c>
      <c r="G471" s="38">
        <f t="shared" si="26"/>
        <v>331157.83499999996</v>
      </c>
      <c r="H471" s="22"/>
      <c r="I471" s="2">
        <v>-191584.69450000001</v>
      </c>
      <c r="J471" s="44">
        <v>-24125.776499999996</v>
      </c>
      <c r="K471" s="44">
        <v>0</v>
      </c>
      <c r="L471" s="38">
        <f t="shared" si="24"/>
        <v>-215710.47100000002</v>
      </c>
      <c r="M471" s="23">
        <f t="shared" si="25"/>
        <v>115447.36399999994</v>
      </c>
      <c r="N471"/>
      <c r="O471"/>
      <c r="P471"/>
      <c r="Q471"/>
      <c r="R471"/>
      <c r="S471"/>
      <c r="T471"/>
    </row>
    <row r="472" spans="1:20" s="81" customFormat="1" x14ac:dyDescent="0.35">
      <c r="A472" s="7">
        <v>8</v>
      </c>
      <c r="B472" s="24">
        <v>1945</v>
      </c>
      <c r="C472" s="21" t="s">
        <v>43</v>
      </c>
      <c r="D472" s="1">
        <v>98520.66</v>
      </c>
      <c r="E472" s="44">
        <v>0</v>
      </c>
      <c r="F472" s="44">
        <v>0</v>
      </c>
      <c r="G472" s="38">
        <f t="shared" si="26"/>
        <v>98520.66</v>
      </c>
      <c r="H472" s="22"/>
      <c r="I472" s="2">
        <v>-90519.833500000008</v>
      </c>
      <c r="J472" s="44">
        <v>-4268.8150000000005</v>
      </c>
      <c r="K472" s="44">
        <v>0</v>
      </c>
      <c r="L472" s="38">
        <f t="shared" si="24"/>
        <v>-94788.64850000001</v>
      </c>
      <c r="M472" s="23">
        <f t="shared" si="25"/>
        <v>3732.0114999999932</v>
      </c>
      <c r="N472"/>
      <c r="O472"/>
      <c r="P472"/>
      <c r="Q472"/>
      <c r="R472"/>
      <c r="S472"/>
      <c r="T472"/>
    </row>
    <row r="473" spans="1:20" s="81" customFormat="1" x14ac:dyDescent="0.35">
      <c r="A473" s="7">
        <v>8</v>
      </c>
      <c r="B473" s="24">
        <v>1950</v>
      </c>
      <c r="C473" s="21" t="s">
        <v>44</v>
      </c>
      <c r="D473" s="1">
        <v>0</v>
      </c>
      <c r="E473" s="44"/>
      <c r="F473" s="44"/>
      <c r="G473" s="38">
        <f t="shared" si="26"/>
        <v>0</v>
      </c>
      <c r="H473" s="22"/>
      <c r="I473" s="2">
        <v>0</v>
      </c>
      <c r="J473" s="44"/>
      <c r="K473" s="44"/>
      <c r="L473" s="38">
        <f t="shared" si="24"/>
        <v>0</v>
      </c>
      <c r="M473" s="23">
        <f t="shared" si="25"/>
        <v>0</v>
      </c>
      <c r="N473"/>
      <c r="O473"/>
      <c r="P473"/>
      <c r="Q473"/>
      <c r="R473"/>
      <c r="S473"/>
      <c r="T473"/>
    </row>
    <row r="474" spans="1:20" s="81" customFormat="1" x14ac:dyDescent="0.35">
      <c r="A474" s="7">
        <v>8</v>
      </c>
      <c r="B474" s="24">
        <v>1955</v>
      </c>
      <c r="C474" s="21" t="s">
        <v>45</v>
      </c>
      <c r="D474" s="1">
        <v>0</v>
      </c>
      <c r="E474" s="44"/>
      <c r="F474" s="44"/>
      <c r="G474" s="38">
        <f t="shared" si="26"/>
        <v>0</v>
      </c>
      <c r="H474" s="22"/>
      <c r="I474" s="2">
        <v>0</v>
      </c>
      <c r="J474" s="44"/>
      <c r="K474" s="44"/>
      <c r="L474" s="38">
        <f t="shared" si="24"/>
        <v>0</v>
      </c>
      <c r="M474" s="23">
        <f t="shared" si="25"/>
        <v>0</v>
      </c>
      <c r="N474"/>
      <c r="O474"/>
      <c r="P474"/>
      <c r="Q474"/>
      <c r="R474"/>
      <c r="S474"/>
      <c r="T474"/>
    </row>
    <row r="475" spans="1:20" s="81" customFormat="1" ht="25" x14ac:dyDescent="0.35">
      <c r="A475" s="7">
        <v>8</v>
      </c>
      <c r="B475" s="24">
        <v>1955</v>
      </c>
      <c r="C475" s="21" t="s">
        <v>46</v>
      </c>
      <c r="D475" s="1">
        <v>0</v>
      </c>
      <c r="E475" s="44"/>
      <c r="F475" s="44"/>
      <c r="G475" s="38">
        <f t="shared" si="26"/>
        <v>0</v>
      </c>
      <c r="H475" s="22"/>
      <c r="I475" s="2">
        <v>0</v>
      </c>
      <c r="J475" s="44"/>
      <c r="K475" s="44"/>
      <c r="L475" s="38">
        <f t="shared" si="24"/>
        <v>0</v>
      </c>
      <c r="M475" s="23">
        <f t="shared" si="25"/>
        <v>0</v>
      </c>
      <c r="N475"/>
      <c r="O475"/>
      <c r="P475"/>
      <c r="Q475"/>
      <c r="R475"/>
      <c r="S475"/>
      <c r="T475"/>
    </row>
    <row r="476" spans="1:20" s="81" customFormat="1" x14ac:dyDescent="0.35">
      <c r="A476" s="7">
        <v>8</v>
      </c>
      <c r="B476" s="24">
        <v>1960</v>
      </c>
      <c r="C476" s="21" t="s">
        <v>47</v>
      </c>
      <c r="D476" s="1">
        <v>0</v>
      </c>
      <c r="E476" s="44"/>
      <c r="F476" s="44"/>
      <c r="G476" s="38">
        <f t="shared" si="26"/>
        <v>0</v>
      </c>
      <c r="H476" s="22"/>
      <c r="I476" s="2">
        <v>0</v>
      </c>
      <c r="J476" s="44"/>
      <c r="K476" s="44"/>
      <c r="L476" s="38">
        <f t="shared" si="24"/>
        <v>0</v>
      </c>
      <c r="M476" s="23">
        <f t="shared" si="25"/>
        <v>0</v>
      </c>
      <c r="N476"/>
      <c r="O476"/>
      <c r="P476"/>
      <c r="Q476"/>
      <c r="R476"/>
      <c r="S476"/>
      <c r="T476"/>
    </row>
    <row r="477" spans="1:20" s="81" customFormat="1" ht="25" x14ac:dyDescent="0.35">
      <c r="A477" s="25">
        <v>47</v>
      </c>
      <c r="B477" s="24">
        <v>1970</v>
      </c>
      <c r="C477" s="21" t="s">
        <v>48</v>
      </c>
      <c r="D477" s="1">
        <v>0</v>
      </c>
      <c r="E477" s="44"/>
      <c r="F477" s="44"/>
      <c r="G477" s="38">
        <f t="shared" si="26"/>
        <v>0</v>
      </c>
      <c r="H477" s="22"/>
      <c r="I477" s="2">
        <v>0</v>
      </c>
      <c r="J477" s="44"/>
      <c r="K477" s="44"/>
      <c r="L477" s="38">
        <f t="shared" si="24"/>
        <v>0</v>
      </c>
      <c r="M477" s="23">
        <f t="shared" si="25"/>
        <v>0</v>
      </c>
      <c r="N477"/>
      <c r="O477"/>
      <c r="P477"/>
      <c r="Q477"/>
      <c r="R477"/>
      <c r="S477"/>
      <c r="T477"/>
    </row>
    <row r="478" spans="1:20" s="81" customFormat="1" ht="25" x14ac:dyDescent="0.35">
      <c r="A478" s="7">
        <v>47</v>
      </c>
      <c r="B478" s="24">
        <v>1975</v>
      </c>
      <c r="C478" s="21" t="s">
        <v>49</v>
      </c>
      <c r="D478" s="1">
        <v>0</v>
      </c>
      <c r="E478" s="44"/>
      <c r="F478" s="44"/>
      <c r="G478" s="38">
        <f t="shared" si="26"/>
        <v>0</v>
      </c>
      <c r="H478" s="22"/>
      <c r="I478" s="2">
        <v>0</v>
      </c>
      <c r="J478" s="44"/>
      <c r="K478" s="44"/>
      <c r="L478" s="38">
        <f t="shared" si="24"/>
        <v>0</v>
      </c>
      <c r="M478" s="23">
        <f t="shared" si="25"/>
        <v>0</v>
      </c>
      <c r="N478"/>
      <c r="O478"/>
      <c r="P478"/>
      <c r="Q478"/>
      <c r="R478"/>
      <c r="S478"/>
      <c r="T478"/>
    </row>
    <row r="479" spans="1:20" s="81" customFormat="1" x14ac:dyDescent="0.35">
      <c r="A479" s="7">
        <v>47</v>
      </c>
      <c r="B479" s="24">
        <v>1980</v>
      </c>
      <c r="C479" s="21" t="s">
        <v>50</v>
      </c>
      <c r="D479" s="1">
        <v>287373.34999999998</v>
      </c>
      <c r="E479" s="44">
        <v>0</v>
      </c>
      <c r="F479" s="44">
        <v>0</v>
      </c>
      <c r="G479" s="38">
        <f t="shared" si="26"/>
        <v>287373.34999999998</v>
      </c>
      <c r="H479" s="22"/>
      <c r="I479" s="2">
        <v>-241702.94899999999</v>
      </c>
      <c r="J479" s="44">
        <v>-13561.881000000003</v>
      </c>
      <c r="K479" s="44">
        <v>0</v>
      </c>
      <c r="L479" s="38">
        <f t="shared" si="24"/>
        <v>-255264.83</v>
      </c>
      <c r="M479" s="23">
        <f t="shared" si="25"/>
        <v>32108.51999999999</v>
      </c>
      <c r="N479"/>
      <c r="O479"/>
      <c r="P479"/>
      <c r="Q479"/>
      <c r="R479"/>
      <c r="S479"/>
      <c r="T479"/>
    </row>
    <row r="480" spans="1:20" s="81" customFormat="1" x14ac:dyDescent="0.35">
      <c r="A480" s="7">
        <v>47</v>
      </c>
      <c r="B480" s="24">
        <v>1985</v>
      </c>
      <c r="C480" s="21" t="s">
        <v>51</v>
      </c>
      <c r="D480" s="1">
        <v>0.15000000000145519</v>
      </c>
      <c r="E480" s="44"/>
      <c r="F480" s="44"/>
      <c r="G480" s="38">
        <f t="shared" si="26"/>
        <v>0.15000000000145519</v>
      </c>
      <c r="H480" s="22"/>
      <c r="I480" s="2">
        <v>0</v>
      </c>
      <c r="J480" s="44"/>
      <c r="K480" s="44"/>
      <c r="L480" s="38">
        <f t="shared" si="24"/>
        <v>0</v>
      </c>
      <c r="M480" s="23">
        <f t="shared" si="25"/>
        <v>0.15000000000145519</v>
      </c>
      <c r="N480"/>
      <c r="O480"/>
      <c r="P480"/>
      <c r="Q480"/>
      <c r="R480"/>
      <c r="S480"/>
      <c r="T480"/>
    </row>
    <row r="481" spans="1:20" s="81" customFormat="1" x14ac:dyDescent="0.35">
      <c r="A481" s="25">
        <v>47</v>
      </c>
      <c r="B481" s="24">
        <v>1990</v>
      </c>
      <c r="C481" s="35" t="s">
        <v>52</v>
      </c>
      <c r="D481" s="1">
        <v>0</v>
      </c>
      <c r="E481" s="44"/>
      <c r="F481" s="44"/>
      <c r="G481" s="38">
        <f t="shared" si="26"/>
        <v>0</v>
      </c>
      <c r="H481" s="22"/>
      <c r="I481" s="2">
        <v>0</v>
      </c>
      <c r="J481" s="44"/>
      <c r="K481" s="44"/>
      <c r="L481" s="38">
        <f t="shared" si="24"/>
        <v>0</v>
      </c>
      <c r="M481" s="23">
        <f t="shared" si="25"/>
        <v>0</v>
      </c>
      <c r="N481"/>
      <c r="O481"/>
      <c r="P481"/>
      <c r="Q481"/>
      <c r="R481"/>
      <c r="S481"/>
      <c r="T481"/>
    </row>
    <row r="482" spans="1:20" s="81" customFormat="1" x14ac:dyDescent="0.35">
      <c r="A482" s="7">
        <v>47</v>
      </c>
      <c r="B482" s="24">
        <v>1995</v>
      </c>
      <c r="C482" s="21" t="s">
        <v>53</v>
      </c>
      <c r="D482" s="1">
        <v>-32156717.700000003</v>
      </c>
      <c r="E482" s="44">
        <v>-6438452.5899999999</v>
      </c>
      <c r="F482" s="44">
        <v>0</v>
      </c>
      <c r="G482" s="38">
        <f t="shared" si="26"/>
        <v>-38595170.290000007</v>
      </c>
      <c r="H482" s="22"/>
      <c r="I482" s="2">
        <v>10014326.315283334</v>
      </c>
      <c r="J482" s="44">
        <v>1473672.2964250003</v>
      </c>
      <c r="K482" s="44" t="s">
        <v>163</v>
      </c>
      <c r="L482" s="38">
        <f t="shared" si="24"/>
        <v>11487998.611708334</v>
      </c>
      <c r="M482" s="23">
        <f t="shared" si="25"/>
        <v>-27107171.678291671</v>
      </c>
      <c r="N482"/>
      <c r="O482"/>
      <c r="P482"/>
      <c r="Q482"/>
      <c r="R482"/>
      <c r="S482"/>
      <c r="T482"/>
    </row>
    <row r="483" spans="1:20" s="81" customFormat="1" x14ac:dyDescent="0.35">
      <c r="A483" s="7">
        <v>47</v>
      </c>
      <c r="B483" s="24">
        <v>2440</v>
      </c>
      <c r="C483" s="21" t="s">
        <v>54</v>
      </c>
      <c r="D483" s="1">
        <v>0</v>
      </c>
      <c r="E483" s="44">
        <v>0</v>
      </c>
      <c r="F483" s="44">
        <v>0</v>
      </c>
      <c r="G483" s="38">
        <f t="shared" si="26"/>
        <v>0</v>
      </c>
      <c r="H483"/>
      <c r="I483" s="1">
        <v>0</v>
      </c>
      <c r="J483" s="44">
        <v>0</v>
      </c>
      <c r="K483" s="44">
        <v>0</v>
      </c>
      <c r="L483" s="38">
        <f t="shared" si="24"/>
        <v>0</v>
      </c>
      <c r="M483" s="23">
        <f t="shared" si="25"/>
        <v>0</v>
      </c>
      <c r="N483"/>
      <c r="O483"/>
      <c r="P483"/>
      <c r="Q483"/>
      <c r="R483"/>
      <c r="S483"/>
      <c r="T483"/>
    </row>
    <row r="484" spans="1:20" s="81" customFormat="1" x14ac:dyDescent="0.35">
      <c r="A484" s="26"/>
      <c r="B484" s="26"/>
      <c r="C484" s="27"/>
      <c r="D484" s="1">
        <v>0</v>
      </c>
      <c r="E484" s="44"/>
      <c r="F484" s="44"/>
      <c r="G484" s="38">
        <f t="shared" si="26"/>
        <v>0</v>
      </c>
      <c r="H484"/>
      <c r="I484" s="1">
        <v>0</v>
      </c>
      <c r="J484" s="44"/>
      <c r="K484" s="44"/>
      <c r="L484" s="38">
        <f t="shared" si="24"/>
        <v>0</v>
      </c>
      <c r="M484" s="23">
        <f t="shared" si="25"/>
        <v>0</v>
      </c>
      <c r="N484"/>
      <c r="O484"/>
      <c r="P484"/>
      <c r="Q484"/>
      <c r="R484"/>
      <c r="S484"/>
      <c r="T484"/>
    </row>
    <row r="485" spans="1:20" s="81" customFormat="1" x14ac:dyDescent="0.35">
      <c r="A485" s="26"/>
      <c r="B485" s="26"/>
      <c r="C485" s="29" t="s">
        <v>55</v>
      </c>
      <c r="D485" s="30">
        <v>122416443.08891432</v>
      </c>
      <c r="E485" s="30">
        <v>3511540.0600000005</v>
      </c>
      <c r="F485" s="30">
        <v>-556164</v>
      </c>
      <c r="G485" s="30">
        <f>SUM(G445:G484)</f>
        <v>125371819.14891432</v>
      </c>
      <c r="H485" s="5"/>
      <c r="I485" s="30">
        <v>-64542493.101835348</v>
      </c>
      <c r="J485" s="30">
        <v>-4451304.945526313</v>
      </c>
      <c r="K485" s="30">
        <v>51267.339794232932</v>
      </c>
      <c r="L485" s="30">
        <f>SUM(L445:L484)</f>
        <v>-68942530.707567453</v>
      </c>
      <c r="M485" s="30">
        <f>SUM(M445:M484)</f>
        <v>56429288.441346847</v>
      </c>
      <c r="N485"/>
      <c r="O485"/>
      <c r="P485"/>
      <c r="Q485"/>
      <c r="R485"/>
      <c r="S485"/>
      <c r="T485"/>
    </row>
    <row r="486" spans="1:20" s="81" customFormat="1" ht="37.5" x14ac:dyDescent="0.35">
      <c r="A486" s="26"/>
      <c r="B486" s="26"/>
      <c r="C486" s="31" t="s">
        <v>56</v>
      </c>
      <c r="D486" s="3"/>
      <c r="E486" s="28"/>
      <c r="F486" s="28"/>
      <c r="G486" s="38">
        <f t="shared" ref="G486:G487" si="27">D486+E486+F486</f>
        <v>0</v>
      </c>
      <c r="H486"/>
      <c r="I486" s="1">
        <v>0</v>
      </c>
      <c r="J486" s="28"/>
      <c r="K486" s="28"/>
      <c r="L486" s="38">
        <v>0</v>
      </c>
      <c r="M486" s="23">
        <v>0</v>
      </c>
      <c r="N486"/>
      <c r="O486"/>
      <c r="P486"/>
      <c r="Q486"/>
      <c r="R486"/>
      <c r="S486"/>
      <c r="T486"/>
    </row>
    <row r="487" spans="1:20" s="81" customFormat="1" ht="26" x14ac:dyDescent="0.35">
      <c r="A487" s="26"/>
      <c r="B487" s="26"/>
      <c r="C487" s="32" t="s">
        <v>57</v>
      </c>
      <c r="D487" s="3"/>
      <c r="E487" s="28"/>
      <c r="F487" s="28"/>
      <c r="G487" s="38">
        <f t="shared" si="27"/>
        <v>0</v>
      </c>
      <c r="H487"/>
      <c r="I487" s="1">
        <v>0</v>
      </c>
      <c r="J487" s="28"/>
      <c r="K487" s="28"/>
      <c r="L487" s="38">
        <v>0</v>
      </c>
      <c r="M487" s="23">
        <v>0</v>
      </c>
      <c r="N487"/>
      <c r="O487"/>
      <c r="P487"/>
      <c r="Q487"/>
      <c r="R487"/>
      <c r="S487"/>
      <c r="T487"/>
    </row>
    <row r="488" spans="1:20" s="81" customFormat="1" x14ac:dyDescent="0.35">
      <c r="A488" s="26"/>
      <c r="B488" s="26"/>
      <c r="C488" s="29" t="s">
        <v>58</v>
      </c>
      <c r="D488" s="30">
        <v>122416443.08891432</v>
      </c>
      <c r="E488" s="30">
        <v>3511540.0600000005</v>
      </c>
      <c r="F488" s="30">
        <v>-556164</v>
      </c>
      <c r="G488" s="30">
        <f>SUM(G485:G487)</f>
        <v>125371819.14891432</v>
      </c>
      <c r="H488" s="30"/>
      <c r="I488" s="30">
        <v>-64542493.101835348</v>
      </c>
      <c r="J488" s="30">
        <v>-4451304.945526313</v>
      </c>
      <c r="K488" s="30">
        <v>51267.339794232932</v>
      </c>
      <c r="L488" s="30">
        <f>SUM(L485:L487)</f>
        <v>-68942530.707567453</v>
      </c>
      <c r="M488" s="30">
        <f>SUM(M485:M487)</f>
        <v>56429288.441346847</v>
      </c>
      <c r="N488"/>
      <c r="O488"/>
      <c r="P488"/>
      <c r="Q488"/>
      <c r="R488"/>
      <c r="S488"/>
      <c r="T488"/>
    </row>
    <row r="489" spans="1:20" s="81" customFormat="1" ht="15.5" x14ac:dyDescent="0.35">
      <c r="A489" s="26"/>
      <c r="B489" s="26"/>
      <c r="C489" s="224" t="s">
        <v>59</v>
      </c>
      <c r="D489" s="225"/>
      <c r="E489" s="225"/>
      <c r="F489" s="225"/>
      <c r="G489" s="225"/>
      <c r="H489" s="225"/>
      <c r="I489" s="226"/>
      <c r="J489" s="28"/>
      <c r="K489" s="6"/>
      <c r="L489" s="40"/>
      <c r="M489" s="33"/>
      <c r="N489"/>
      <c r="O489"/>
      <c r="P489"/>
      <c r="Q489"/>
      <c r="R489"/>
      <c r="S489"/>
      <c r="T489"/>
    </row>
    <row r="490" spans="1:20" s="81" customFormat="1" x14ac:dyDescent="0.35">
      <c r="A490" s="26"/>
      <c r="B490" s="26"/>
      <c r="C490" s="224" t="s">
        <v>60</v>
      </c>
      <c r="D490" s="225"/>
      <c r="E490" s="225"/>
      <c r="F490" s="225"/>
      <c r="G490" s="225"/>
      <c r="H490" s="225"/>
      <c r="I490" s="226"/>
      <c r="J490" s="30">
        <v>-4451304.945526313</v>
      </c>
      <c r="K490" s="111"/>
      <c r="L490" s="118"/>
      <c r="M490" s="33"/>
      <c r="N490"/>
      <c r="O490"/>
      <c r="P490"/>
      <c r="Q490"/>
      <c r="R490"/>
      <c r="S490"/>
      <c r="T490"/>
    </row>
    <row r="491" spans="1:20" x14ac:dyDescent="0.35">
      <c r="D491" s="77"/>
      <c r="E491" s="77"/>
      <c r="F491" s="77"/>
      <c r="G491" s="77"/>
      <c r="H491" s="77"/>
      <c r="I491" s="77"/>
      <c r="J491" s="77"/>
      <c r="K491" s="77"/>
      <c r="L491" s="77"/>
      <c r="M491" s="77"/>
    </row>
    <row r="492" spans="1:20" s="81" customFormat="1" x14ac:dyDescent="0.35">
      <c r="A492"/>
      <c r="B492"/>
      <c r="C492"/>
      <c r="D492"/>
      <c r="E492" s="118"/>
      <c r="F492" s="119"/>
      <c r="G492"/>
      <c r="H492"/>
      <c r="I492" s="6" t="s">
        <v>61</v>
      </c>
      <c r="J492" s="6"/>
      <c r="K492"/>
      <c r="L492"/>
      <c r="M492"/>
      <c r="N492"/>
      <c r="O492"/>
      <c r="P492"/>
      <c r="Q492"/>
      <c r="R492"/>
      <c r="S492"/>
      <c r="T492"/>
    </row>
    <row r="493" spans="1:20" s="81" customFormat="1" x14ac:dyDescent="0.35">
      <c r="A493" s="26">
        <v>10</v>
      </c>
      <c r="B493" s="26"/>
      <c r="C493" s="27" t="s">
        <v>62</v>
      </c>
      <c r="D493"/>
      <c r="E493"/>
      <c r="F493"/>
      <c r="G493"/>
      <c r="H493"/>
      <c r="I493" s="6" t="s">
        <v>62</v>
      </c>
      <c r="J493" s="6"/>
      <c r="K493" s="41"/>
      <c r="L493"/>
      <c r="M493"/>
      <c r="N493"/>
      <c r="O493"/>
      <c r="P493"/>
      <c r="Q493"/>
      <c r="R493"/>
      <c r="S493"/>
      <c r="T493"/>
    </row>
    <row r="494" spans="1:20" s="81" customFormat="1" x14ac:dyDescent="0.35">
      <c r="A494" s="26">
        <v>8</v>
      </c>
      <c r="B494" s="26"/>
      <c r="C494" s="27" t="s">
        <v>41</v>
      </c>
      <c r="D494"/>
      <c r="E494"/>
      <c r="F494"/>
      <c r="G494"/>
      <c r="H494"/>
      <c r="I494" s="6" t="s">
        <v>41</v>
      </c>
      <c r="J494" s="6"/>
      <c r="K494" s="42"/>
      <c r="L494"/>
      <c r="M494"/>
      <c r="N494"/>
      <c r="O494"/>
      <c r="P494"/>
      <c r="Q494"/>
      <c r="R494"/>
      <c r="S494"/>
      <c r="T494"/>
    </row>
    <row r="495" spans="1:20" s="81" customFormat="1" x14ac:dyDescent="0.35">
      <c r="A495"/>
      <c r="B495"/>
      <c r="C495"/>
      <c r="D495"/>
      <c r="E495"/>
      <c r="F495"/>
      <c r="G495"/>
      <c r="H495"/>
      <c r="I495" s="34" t="s">
        <v>63</v>
      </c>
      <c r="J495"/>
      <c r="K495" s="43">
        <v>-4451304.945526313</v>
      </c>
      <c r="L495"/>
      <c r="M495"/>
      <c r="N495"/>
      <c r="O495"/>
      <c r="P495"/>
      <c r="Q495"/>
      <c r="R495"/>
      <c r="S495"/>
      <c r="T495"/>
    </row>
    <row r="499" spans="1:20" ht="18" hidden="1" x14ac:dyDescent="0.35">
      <c r="A499" s="227" t="s">
        <v>0</v>
      </c>
      <c r="B499" s="227"/>
      <c r="C499" s="227"/>
      <c r="D499" s="227"/>
      <c r="E499" s="227"/>
      <c r="F499" s="227"/>
      <c r="G499" s="227"/>
      <c r="H499" s="227"/>
      <c r="I499" s="227"/>
      <c r="J499" s="227"/>
      <c r="K499" s="227"/>
      <c r="L499" s="227"/>
      <c r="M499" s="227"/>
    </row>
    <row r="500" spans="1:20" ht="21" hidden="1" x14ac:dyDescent="0.35">
      <c r="A500" s="227" t="s">
        <v>111</v>
      </c>
      <c r="B500" s="227"/>
      <c r="C500" s="227"/>
      <c r="D500" s="227"/>
      <c r="E500" s="227"/>
      <c r="F500" s="227"/>
      <c r="G500" s="227"/>
      <c r="H500" s="227"/>
      <c r="I500" s="227"/>
      <c r="J500" s="227"/>
      <c r="K500" s="227"/>
      <c r="L500" s="227"/>
      <c r="M500" s="227"/>
    </row>
    <row r="501" spans="1:20" hidden="1" x14ac:dyDescent="0.35">
      <c r="H501" s="6"/>
    </row>
    <row r="502" spans="1:20" hidden="1" x14ac:dyDescent="0.35">
      <c r="E502" s="8" t="s">
        <v>2</v>
      </c>
      <c r="F502" s="36" t="s">
        <v>3</v>
      </c>
      <c r="G502" s="45"/>
      <c r="H502" s="6"/>
    </row>
    <row r="503" spans="1:20" hidden="1" x14ac:dyDescent="0.35">
      <c r="C503" s="6"/>
      <c r="E503" s="8" t="s">
        <v>4</v>
      </c>
      <c r="F503" s="9">
        <v>2016</v>
      </c>
      <c r="G503" s="10"/>
    </row>
    <row r="504" spans="1:20" hidden="1" x14ac:dyDescent="0.35"/>
    <row r="505" spans="1:20" hidden="1" x14ac:dyDescent="0.35">
      <c r="D505" s="228" t="s">
        <v>5</v>
      </c>
      <c r="E505" s="229"/>
      <c r="F505" s="229"/>
      <c r="G505" s="230"/>
      <c r="I505" s="11"/>
      <c r="J505" s="12" t="s">
        <v>6</v>
      </c>
      <c r="K505" s="12"/>
      <c r="L505" s="13"/>
      <c r="M505" s="6"/>
    </row>
    <row r="506" spans="1:20" ht="41.5" hidden="1" x14ac:dyDescent="0.35">
      <c r="A506" s="14" t="s">
        <v>7</v>
      </c>
      <c r="B506" s="14" t="s">
        <v>8</v>
      </c>
      <c r="C506" s="15" t="s">
        <v>9</v>
      </c>
      <c r="D506" s="14" t="s">
        <v>10</v>
      </c>
      <c r="E506" s="16" t="s">
        <v>11</v>
      </c>
      <c r="F506" s="16" t="s">
        <v>12</v>
      </c>
      <c r="G506" s="14" t="s">
        <v>13</v>
      </c>
      <c r="H506" s="17"/>
      <c r="I506" s="18" t="s">
        <v>10</v>
      </c>
      <c r="J506" s="19" t="s">
        <v>14</v>
      </c>
      <c r="K506" s="19" t="s">
        <v>12</v>
      </c>
      <c r="L506" s="20" t="s">
        <v>13</v>
      </c>
      <c r="M506" s="14" t="s">
        <v>15</v>
      </c>
    </row>
    <row r="507" spans="1:20" ht="25" hidden="1" x14ac:dyDescent="0.35">
      <c r="A507" s="7">
        <v>12</v>
      </c>
      <c r="B507" s="24">
        <v>1611</v>
      </c>
      <c r="C507" s="21" t="s">
        <v>16</v>
      </c>
      <c r="D507" s="1">
        <v>1203650.3399999996</v>
      </c>
      <c r="E507" s="76">
        <v>62150.64</v>
      </c>
      <c r="F507" s="76">
        <v>0</v>
      </c>
      <c r="G507" s="38">
        <f>D507+E507+F507</f>
        <v>1265800.9799999995</v>
      </c>
      <c r="H507" s="22"/>
      <c r="I507" s="2">
        <v>-972971.30400000012</v>
      </c>
      <c r="J507" s="44">
        <v>-154827.5</v>
      </c>
      <c r="K507" s="44">
        <v>0</v>
      </c>
      <c r="L507" s="38">
        <f>I507+J507+K507</f>
        <v>-1127798.804</v>
      </c>
      <c r="M507" s="23">
        <f>L507+G507</f>
        <v>138002.17599999951</v>
      </c>
    </row>
    <row r="508" spans="1:20" ht="25" hidden="1" x14ac:dyDescent="0.35">
      <c r="A508" s="7" t="s">
        <v>17</v>
      </c>
      <c r="B508" s="24">
        <v>1612</v>
      </c>
      <c r="C508" s="21" t="s">
        <v>18</v>
      </c>
      <c r="D508" s="1">
        <v>517173.12</v>
      </c>
      <c r="E508" s="76">
        <v>0</v>
      </c>
      <c r="F508" s="76">
        <v>0</v>
      </c>
      <c r="G508" s="38">
        <f t="shared" ref="G508:G546" si="28">D508+E508+F508</f>
        <v>517173.12</v>
      </c>
      <c r="H508" s="22"/>
      <c r="I508" s="2">
        <v>-148947.10066666664</v>
      </c>
      <c r="J508" s="44">
        <v>-17239.104000000003</v>
      </c>
      <c r="K508" s="44">
        <v>0</v>
      </c>
      <c r="L508" s="38">
        <f t="shared" ref="L508:L546" si="29">I508+J508+K508</f>
        <v>-166186.20466666663</v>
      </c>
      <c r="M508" s="23">
        <f t="shared" ref="M508:M546" si="30">L508+G508</f>
        <v>350986.91533333337</v>
      </c>
    </row>
    <row r="509" spans="1:20" hidden="1" x14ac:dyDescent="0.35">
      <c r="A509" s="7" t="s">
        <v>19</v>
      </c>
      <c r="B509" s="24">
        <v>1805</v>
      </c>
      <c r="C509" s="21" t="s">
        <v>20</v>
      </c>
      <c r="D509" s="1">
        <v>5904030.2800000003</v>
      </c>
      <c r="E509" s="76">
        <v>105732.39</v>
      </c>
      <c r="F509" s="76">
        <v>-465590.82</v>
      </c>
      <c r="G509" s="38">
        <f t="shared" si="28"/>
        <v>5544171.8499999996</v>
      </c>
      <c r="H509" s="22"/>
      <c r="I509" s="2">
        <v>0</v>
      </c>
      <c r="J509" s="44">
        <v>0</v>
      </c>
      <c r="K509" s="44">
        <v>0</v>
      </c>
      <c r="L509" s="38">
        <f t="shared" si="29"/>
        <v>0</v>
      </c>
      <c r="M509" s="23">
        <f t="shared" si="30"/>
        <v>5544171.8499999996</v>
      </c>
    </row>
    <row r="510" spans="1:20" hidden="1" x14ac:dyDescent="0.35">
      <c r="A510" s="7">
        <v>47</v>
      </c>
      <c r="B510" s="24">
        <v>1808</v>
      </c>
      <c r="C510" s="21" t="s">
        <v>21</v>
      </c>
      <c r="D510" s="1">
        <v>0</v>
      </c>
      <c r="E510" s="44">
        <v>0</v>
      </c>
      <c r="F510" s="44">
        <v>0</v>
      </c>
      <c r="G510" s="38">
        <f t="shared" si="28"/>
        <v>0</v>
      </c>
      <c r="H510" s="22"/>
      <c r="I510" s="2">
        <v>0</v>
      </c>
      <c r="J510" s="44">
        <v>0</v>
      </c>
      <c r="K510" s="44">
        <v>0</v>
      </c>
      <c r="L510" s="38">
        <f t="shared" si="29"/>
        <v>0</v>
      </c>
      <c r="M510" s="23">
        <f t="shared" si="30"/>
        <v>0</v>
      </c>
    </row>
    <row r="511" spans="1:20" hidden="1" x14ac:dyDescent="0.35">
      <c r="A511" s="7">
        <v>13</v>
      </c>
      <c r="B511" s="24">
        <v>1810</v>
      </c>
      <c r="C511" s="21" t="s">
        <v>22</v>
      </c>
      <c r="D511" s="1">
        <v>0</v>
      </c>
      <c r="E511" s="44"/>
      <c r="F511" s="44"/>
      <c r="G511" s="38">
        <f t="shared" si="28"/>
        <v>0</v>
      </c>
      <c r="H511" s="22"/>
      <c r="I511" s="2">
        <v>0</v>
      </c>
      <c r="J511" s="44">
        <v>0</v>
      </c>
      <c r="K511" s="44">
        <v>0</v>
      </c>
      <c r="L511" s="38">
        <f t="shared" si="29"/>
        <v>0</v>
      </c>
      <c r="M511" s="23">
        <f t="shared" si="30"/>
        <v>0</v>
      </c>
    </row>
    <row r="512" spans="1:20" s="81" customFormat="1" ht="25" hidden="1" x14ac:dyDescent="0.35">
      <c r="A512" s="7">
        <v>47</v>
      </c>
      <c r="B512" s="24">
        <v>1815</v>
      </c>
      <c r="C512" s="21" t="s">
        <v>23</v>
      </c>
      <c r="D512" s="1">
        <v>0</v>
      </c>
      <c r="E512" s="44"/>
      <c r="F512" s="44"/>
      <c r="G512" s="38">
        <f t="shared" si="28"/>
        <v>0</v>
      </c>
      <c r="H512" s="22"/>
      <c r="I512" s="2">
        <v>0</v>
      </c>
      <c r="J512" s="44">
        <v>-272666.66666666669</v>
      </c>
      <c r="K512" s="44">
        <v>0</v>
      </c>
      <c r="L512" s="38">
        <f t="shared" si="29"/>
        <v>-272666.66666666669</v>
      </c>
      <c r="M512" s="23">
        <f t="shared" si="30"/>
        <v>-272666.66666666669</v>
      </c>
      <c r="N512"/>
      <c r="O512"/>
      <c r="P512"/>
      <c r="Q512"/>
      <c r="R512"/>
      <c r="S512"/>
      <c r="T512"/>
    </row>
    <row r="513" spans="1:20" s="81" customFormat="1" hidden="1" x14ac:dyDescent="0.35">
      <c r="A513" s="7">
        <v>47</v>
      </c>
      <c r="B513" s="24">
        <v>1820</v>
      </c>
      <c r="C513" s="21" t="s">
        <v>24</v>
      </c>
      <c r="D513" s="1">
        <v>16838995.345714286</v>
      </c>
      <c r="E513" s="44">
        <v>98298.32</v>
      </c>
      <c r="F513" s="44">
        <v>0</v>
      </c>
      <c r="G513" s="38">
        <f t="shared" si="28"/>
        <v>16937293.665714286</v>
      </c>
      <c r="H513" s="22"/>
      <c r="I513" s="2">
        <v>-5772667.643748749</v>
      </c>
      <c r="J513" s="44">
        <v>-537647.96</v>
      </c>
      <c r="K513" s="44">
        <v>0</v>
      </c>
      <c r="L513" s="38">
        <f t="shared" si="29"/>
        <v>-6310315.603748749</v>
      </c>
      <c r="M513" s="23">
        <f t="shared" si="30"/>
        <v>10626978.061965536</v>
      </c>
      <c r="N513"/>
      <c r="O513"/>
      <c r="P513"/>
      <c r="Q513"/>
      <c r="R513"/>
      <c r="S513"/>
      <c r="T513"/>
    </row>
    <row r="514" spans="1:20" s="81" customFormat="1" hidden="1" x14ac:dyDescent="0.35">
      <c r="A514" s="7">
        <v>47</v>
      </c>
      <c r="B514" s="24">
        <v>1825</v>
      </c>
      <c r="C514" s="21" t="s">
        <v>25</v>
      </c>
      <c r="D514" s="1">
        <v>0</v>
      </c>
      <c r="E514" s="44"/>
      <c r="F514" s="44"/>
      <c r="G514" s="38">
        <f t="shared" si="28"/>
        <v>0</v>
      </c>
      <c r="H514" s="22"/>
      <c r="I514" s="2">
        <v>0</v>
      </c>
      <c r="J514" s="44"/>
      <c r="K514" s="44">
        <v>0</v>
      </c>
      <c r="L514" s="38">
        <f t="shared" si="29"/>
        <v>0</v>
      </c>
      <c r="M514" s="23">
        <f t="shared" si="30"/>
        <v>0</v>
      </c>
      <c r="N514"/>
      <c r="O514"/>
      <c r="P514"/>
      <c r="Q514"/>
      <c r="R514"/>
      <c r="S514"/>
      <c r="T514"/>
    </row>
    <row r="515" spans="1:20" s="81" customFormat="1" hidden="1" x14ac:dyDescent="0.35">
      <c r="A515" s="7">
        <v>47</v>
      </c>
      <c r="B515" s="24">
        <v>1830</v>
      </c>
      <c r="C515" s="21" t="s">
        <v>26</v>
      </c>
      <c r="D515" s="1">
        <v>20059840.599999994</v>
      </c>
      <c r="E515" s="44">
        <v>5267334.34</v>
      </c>
      <c r="F515" s="44">
        <v>0</v>
      </c>
      <c r="G515" s="38">
        <f t="shared" si="28"/>
        <v>25327174.939999994</v>
      </c>
      <c r="H515" s="22"/>
      <c r="I515" s="2">
        <v>-9336821.7372993305</v>
      </c>
      <c r="J515" s="44">
        <v>-531348.31000000006</v>
      </c>
      <c r="K515" s="44">
        <v>0</v>
      </c>
      <c r="L515" s="38">
        <f t="shared" si="29"/>
        <v>-9868170.0472993311</v>
      </c>
      <c r="M515" s="23">
        <f t="shared" si="30"/>
        <v>15459004.892700663</v>
      </c>
      <c r="N515"/>
      <c r="O515"/>
      <c r="P515"/>
      <c r="Q515"/>
      <c r="R515"/>
      <c r="S515"/>
      <c r="T515"/>
    </row>
    <row r="516" spans="1:20" s="81" customFormat="1" hidden="1" x14ac:dyDescent="0.35">
      <c r="A516" s="7">
        <v>47</v>
      </c>
      <c r="B516" s="24">
        <v>1835</v>
      </c>
      <c r="C516" s="21" t="s">
        <v>27</v>
      </c>
      <c r="D516" s="1">
        <v>20898495.779999997</v>
      </c>
      <c r="E516" s="44">
        <v>1433502.85</v>
      </c>
      <c r="F516" s="44">
        <v>0</v>
      </c>
      <c r="G516" s="38">
        <f t="shared" si="28"/>
        <v>22331998.629999999</v>
      </c>
      <c r="H516" s="22"/>
      <c r="I516" s="2">
        <v>-10293930.315245703</v>
      </c>
      <c r="J516" s="44">
        <v>-1080826.6399999999</v>
      </c>
      <c r="K516" s="44">
        <v>0</v>
      </c>
      <c r="L516" s="38">
        <f t="shared" si="29"/>
        <v>-11374756.955245703</v>
      </c>
      <c r="M516" s="23">
        <f t="shared" si="30"/>
        <v>10957241.674754295</v>
      </c>
      <c r="N516"/>
      <c r="O516"/>
      <c r="P516"/>
      <c r="Q516"/>
      <c r="R516"/>
      <c r="S516"/>
      <c r="T516"/>
    </row>
    <row r="517" spans="1:20" s="81" customFormat="1" hidden="1" x14ac:dyDescent="0.35">
      <c r="A517" s="7">
        <v>47</v>
      </c>
      <c r="B517" s="24">
        <v>1840</v>
      </c>
      <c r="C517" s="21" t="s">
        <v>28</v>
      </c>
      <c r="D517" s="1">
        <v>10132498.390000002</v>
      </c>
      <c r="E517" s="44">
        <v>664373.03</v>
      </c>
      <c r="F517" s="44">
        <v>0</v>
      </c>
      <c r="G517" s="38">
        <f t="shared" si="28"/>
        <v>10796871.420000002</v>
      </c>
      <c r="H517" s="22"/>
      <c r="I517" s="2">
        <v>-5462178.4836340351</v>
      </c>
      <c r="J517" s="44">
        <v>-183358.53</v>
      </c>
      <c r="K517" s="44">
        <v>0</v>
      </c>
      <c r="L517" s="38">
        <f t="shared" si="29"/>
        <v>-5645537.0136340354</v>
      </c>
      <c r="M517" s="23">
        <f t="shared" si="30"/>
        <v>5151334.4063659664</v>
      </c>
      <c r="N517"/>
      <c r="O517"/>
      <c r="P517"/>
      <c r="Q517"/>
      <c r="R517"/>
      <c r="S517"/>
      <c r="T517"/>
    </row>
    <row r="518" spans="1:20" s="81" customFormat="1" hidden="1" x14ac:dyDescent="0.35">
      <c r="A518" s="7">
        <v>47</v>
      </c>
      <c r="B518" s="24">
        <v>1845</v>
      </c>
      <c r="C518" s="21" t="s">
        <v>29</v>
      </c>
      <c r="D518" s="1">
        <v>27209809.550000004</v>
      </c>
      <c r="E518" s="44">
        <v>558458.66</v>
      </c>
      <c r="F518" s="44">
        <v>0</v>
      </c>
      <c r="G518" s="38">
        <f t="shared" si="28"/>
        <v>27768268.210000005</v>
      </c>
      <c r="H518" s="22"/>
      <c r="I518" s="2">
        <v>-15841902.500862567</v>
      </c>
      <c r="J518" s="44">
        <v>-1068213.6599999999</v>
      </c>
      <c r="K518" s="44">
        <v>0</v>
      </c>
      <c r="L518" s="38">
        <f t="shared" si="29"/>
        <v>-16910116.160862565</v>
      </c>
      <c r="M518" s="23">
        <f t="shared" si="30"/>
        <v>10858152.04913744</v>
      </c>
      <c r="N518"/>
      <c r="O518"/>
      <c r="P518"/>
      <c r="Q518"/>
      <c r="R518"/>
      <c r="S518"/>
      <c r="T518"/>
    </row>
    <row r="519" spans="1:20" s="81" customFormat="1" hidden="1" x14ac:dyDescent="0.35">
      <c r="A519" s="7">
        <v>47</v>
      </c>
      <c r="B519" s="24">
        <v>1850</v>
      </c>
      <c r="C519" s="21" t="s">
        <v>30</v>
      </c>
      <c r="D519" s="1">
        <v>19975558.620000001</v>
      </c>
      <c r="E519" s="44">
        <v>530989.27</v>
      </c>
      <c r="F519" s="44">
        <v>0</v>
      </c>
      <c r="G519" s="38">
        <f t="shared" si="28"/>
        <v>20506547.890000001</v>
      </c>
      <c r="H519" s="22"/>
      <c r="I519" s="2">
        <v>-9916827.5640202705</v>
      </c>
      <c r="J519" s="44">
        <v>-695135.04</v>
      </c>
      <c r="K519" s="44">
        <v>0</v>
      </c>
      <c r="L519" s="38">
        <f t="shared" si="29"/>
        <v>-10611962.604020271</v>
      </c>
      <c r="M519" s="23">
        <f t="shared" si="30"/>
        <v>9894585.2859797291</v>
      </c>
      <c r="N519"/>
      <c r="O519"/>
      <c r="P519"/>
      <c r="Q519"/>
      <c r="R519"/>
      <c r="S519"/>
      <c r="T519"/>
    </row>
    <row r="520" spans="1:20" s="81" customFormat="1" hidden="1" x14ac:dyDescent="0.35">
      <c r="A520" s="7">
        <v>47</v>
      </c>
      <c r="B520" s="24">
        <v>1855</v>
      </c>
      <c r="C520" s="21" t="s">
        <v>31</v>
      </c>
      <c r="D520" s="1">
        <v>11218403.5954</v>
      </c>
      <c r="E520" s="44">
        <v>536932.9</v>
      </c>
      <c r="F520" s="44">
        <v>0</v>
      </c>
      <c r="G520" s="38">
        <f t="shared" si="28"/>
        <v>11755336.4954</v>
      </c>
      <c r="H520" s="22"/>
      <c r="I520" s="2">
        <v>-3437801.140665804</v>
      </c>
      <c r="J520" s="44">
        <v>-460871.03</v>
      </c>
      <c r="K520" s="44">
        <v>0</v>
      </c>
      <c r="L520" s="38">
        <f t="shared" si="29"/>
        <v>-3898672.1706658043</v>
      </c>
      <c r="M520" s="23">
        <f t="shared" si="30"/>
        <v>7856664.3247341961</v>
      </c>
      <c r="N520"/>
      <c r="O520"/>
      <c r="P520"/>
      <c r="Q520"/>
      <c r="R520"/>
      <c r="S520"/>
      <c r="T520"/>
    </row>
    <row r="521" spans="1:20" s="81" customFormat="1" hidden="1" x14ac:dyDescent="0.35">
      <c r="A521" s="7">
        <v>47</v>
      </c>
      <c r="B521" s="24">
        <v>1860</v>
      </c>
      <c r="C521" s="21" t="s">
        <v>32</v>
      </c>
      <c r="D521" s="1">
        <v>3498112.95</v>
      </c>
      <c r="E521" s="44">
        <v>18600.45</v>
      </c>
      <c r="F521" s="44">
        <v>0</v>
      </c>
      <c r="G521" s="38">
        <f t="shared" si="28"/>
        <v>3516713.4000000004</v>
      </c>
      <c r="H521" s="22"/>
      <c r="I521" s="2">
        <v>-1780978.9732171171</v>
      </c>
      <c r="J521" s="44">
        <v>-123096.42</v>
      </c>
      <c r="K521" s="44">
        <v>0</v>
      </c>
      <c r="L521" s="38">
        <f t="shared" si="29"/>
        <v>-1904075.3932171171</v>
      </c>
      <c r="M521" s="23">
        <f t="shared" si="30"/>
        <v>1612638.0067828833</v>
      </c>
      <c r="N521"/>
      <c r="O521"/>
      <c r="P521"/>
      <c r="Q521"/>
      <c r="R521"/>
      <c r="S521"/>
      <c r="T521"/>
    </row>
    <row r="522" spans="1:20" s="81" customFormat="1" hidden="1" x14ac:dyDescent="0.35">
      <c r="A522" s="7">
        <v>47</v>
      </c>
      <c r="B522" s="24">
        <v>1860</v>
      </c>
      <c r="C522" s="21" t="s">
        <v>33</v>
      </c>
      <c r="D522" s="1">
        <v>7715610.0899999989</v>
      </c>
      <c r="E522" s="44">
        <v>301496.78999999998</v>
      </c>
      <c r="F522" s="44">
        <v>-90572.54</v>
      </c>
      <c r="G522" s="38">
        <f t="shared" si="28"/>
        <v>7926534.3399999989</v>
      </c>
      <c r="H522" s="22"/>
      <c r="I522" s="2">
        <v>-3299487.6826337348</v>
      </c>
      <c r="J522" s="44">
        <v>-536859.98</v>
      </c>
      <c r="K522" s="44">
        <v>0</v>
      </c>
      <c r="L522" s="38">
        <f t="shared" si="29"/>
        <v>-3836347.6626337348</v>
      </c>
      <c r="M522" s="23">
        <f t="shared" si="30"/>
        <v>4090186.6773662642</v>
      </c>
      <c r="N522"/>
      <c r="O522"/>
      <c r="P522"/>
      <c r="Q522"/>
      <c r="R522"/>
      <c r="S522"/>
      <c r="T522"/>
    </row>
    <row r="523" spans="1:20" s="81" customFormat="1" hidden="1" x14ac:dyDescent="0.35">
      <c r="A523" s="7" t="s">
        <v>19</v>
      </c>
      <c r="B523" s="24">
        <v>1905</v>
      </c>
      <c r="C523" s="21" t="s">
        <v>20</v>
      </c>
      <c r="D523" s="1">
        <v>0</v>
      </c>
      <c r="E523" s="44"/>
      <c r="F523" s="44"/>
      <c r="G523" s="38">
        <f t="shared" si="28"/>
        <v>0</v>
      </c>
      <c r="H523" s="22"/>
      <c r="I523" s="2">
        <v>0</v>
      </c>
      <c r="J523" s="44">
        <v>0</v>
      </c>
      <c r="K523" s="44">
        <v>0</v>
      </c>
      <c r="L523" s="38">
        <f t="shared" si="29"/>
        <v>0</v>
      </c>
      <c r="M523" s="23">
        <f t="shared" si="30"/>
        <v>0</v>
      </c>
      <c r="N523"/>
      <c r="O523"/>
      <c r="P523"/>
      <c r="Q523"/>
      <c r="R523"/>
      <c r="S523"/>
      <c r="T523"/>
    </row>
    <row r="524" spans="1:20" s="81" customFormat="1" hidden="1" x14ac:dyDescent="0.35">
      <c r="A524" s="7">
        <v>47</v>
      </c>
      <c r="B524" s="24">
        <v>1908</v>
      </c>
      <c r="C524" s="21" t="s">
        <v>34</v>
      </c>
      <c r="D524" s="1">
        <v>297147.52000000008</v>
      </c>
      <c r="E524" s="44"/>
      <c r="F524" s="44"/>
      <c r="G524" s="38">
        <f t="shared" si="28"/>
        <v>297147.52000000008</v>
      </c>
      <c r="H524" s="22"/>
      <c r="I524" s="2">
        <v>-105842.56106060607</v>
      </c>
      <c r="J524" s="44">
        <v>-8970.6382606060615</v>
      </c>
      <c r="K524" s="44">
        <v>0</v>
      </c>
      <c r="L524" s="38">
        <f t="shared" si="29"/>
        <v>-114813.19932121213</v>
      </c>
      <c r="M524" s="23">
        <f t="shared" si="30"/>
        <v>182334.32067878795</v>
      </c>
      <c r="N524"/>
      <c r="O524"/>
      <c r="P524"/>
      <c r="Q524"/>
      <c r="R524"/>
      <c r="S524"/>
      <c r="T524"/>
    </row>
    <row r="525" spans="1:20" s="81" customFormat="1" hidden="1" x14ac:dyDescent="0.35">
      <c r="A525" s="7">
        <v>13</v>
      </c>
      <c r="B525" s="24">
        <v>1910</v>
      </c>
      <c r="C525" s="21" t="s">
        <v>22</v>
      </c>
      <c r="D525" s="1">
        <v>1308470.1300000001</v>
      </c>
      <c r="E525" s="44">
        <v>19315.84</v>
      </c>
      <c r="F525" s="44"/>
      <c r="G525" s="38">
        <f t="shared" si="28"/>
        <v>1327785.9700000002</v>
      </c>
      <c r="H525" s="22"/>
      <c r="I525" s="2">
        <v>-992126.36300000013</v>
      </c>
      <c r="J525" s="44">
        <v>-91029.71</v>
      </c>
      <c r="K525" s="44">
        <v>0</v>
      </c>
      <c r="L525" s="38">
        <f t="shared" si="29"/>
        <v>-1083156.0730000001</v>
      </c>
      <c r="M525" s="23">
        <f t="shared" si="30"/>
        <v>244629.89700000011</v>
      </c>
      <c r="N525"/>
      <c r="O525"/>
      <c r="P525"/>
      <c r="Q525"/>
      <c r="R525"/>
      <c r="S525"/>
      <c r="T525"/>
    </row>
    <row r="526" spans="1:20" s="81" customFormat="1" ht="25" hidden="1" x14ac:dyDescent="0.35">
      <c r="A526" s="7">
        <v>8</v>
      </c>
      <c r="B526" s="24">
        <v>1915</v>
      </c>
      <c r="C526" s="21" t="s">
        <v>35</v>
      </c>
      <c r="D526" s="1">
        <v>248672.84000000008</v>
      </c>
      <c r="E526" s="44">
        <v>32463.06</v>
      </c>
      <c r="F526" s="44"/>
      <c r="G526" s="38">
        <f t="shared" si="28"/>
        <v>281135.90000000008</v>
      </c>
      <c r="H526" s="22"/>
      <c r="I526" s="2">
        <v>-164612.17844444441</v>
      </c>
      <c r="J526" s="44">
        <v>-29141.491777777788</v>
      </c>
      <c r="K526" s="44">
        <v>0</v>
      </c>
      <c r="L526" s="38">
        <f t="shared" si="29"/>
        <v>-193753.67022222219</v>
      </c>
      <c r="M526" s="23">
        <f t="shared" si="30"/>
        <v>87382.229777777888</v>
      </c>
      <c r="N526"/>
      <c r="O526"/>
      <c r="P526"/>
      <c r="Q526"/>
      <c r="R526"/>
      <c r="S526"/>
      <c r="T526"/>
    </row>
    <row r="527" spans="1:20" s="81" customFormat="1" ht="25" hidden="1" x14ac:dyDescent="0.35">
      <c r="A527" s="7">
        <v>8</v>
      </c>
      <c r="B527" s="24">
        <v>1915</v>
      </c>
      <c r="C527" s="21" t="s">
        <v>36</v>
      </c>
      <c r="D527" s="1">
        <v>0</v>
      </c>
      <c r="E527" s="44"/>
      <c r="F527" s="44"/>
      <c r="G527" s="38">
        <f t="shared" si="28"/>
        <v>0</v>
      </c>
      <c r="H527" s="22"/>
      <c r="I527" s="2">
        <v>0</v>
      </c>
      <c r="J527" s="44">
        <v>0</v>
      </c>
      <c r="K527" s="44">
        <v>0</v>
      </c>
      <c r="L527" s="38">
        <f t="shared" si="29"/>
        <v>0</v>
      </c>
      <c r="M527" s="23">
        <f t="shared" si="30"/>
        <v>0</v>
      </c>
      <c r="N527"/>
      <c r="O527"/>
      <c r="P527"/>
      <c r="Q527"/>
      <c r="R527"/>
      <c r="S527"/>
      <c r="T527"/>
    </row>
    <row r="528" spans="1:20" s="81" customFormat="1" hidden="1" x14ac:dyDescent="0.35">
      <c r="A528" s="7">
        <v>10</v>
      </c>
      <c r="B528" s="24">
        <v>1920</v>
      </c>
      <c r="C528" s="21" t="s">
        <v>37</v>
      </c>
      <c r="D528" s="1">
        <v>503139.43</v>
      </c>
      <c r="E528" s="44">
        <v>35798.89</v>
      </c>
      <c r="F528" s="44"/>
      <c r="G528" s="38">
        <f t="shared" si="28"/>
        <v>538938.31999999995</v>
      </c>
      <c r="H528" s="22"/>
      <c r="I528" s="2">
        <v>-388127.43000000011</v>
      </c>
      <c r="J528" s="44">
        <v>-65258.516999999985</v>
      </c>
      <c r="K528" s="44">
        <v>0</v>
      </c>
      <c r="L528" s="38">
        <f t="shared" si="29"/>
        <v>-453385.9470000001</v>
      </c>
      <c r="M528" s="23">
        <f t="shared" si="30"/>
        <v>85552.372999999847</v>
      </c>
      <c r="N528"/>
      <c r="O528"/>
      <c r="P528"/>
      <c r="Q528"/>
      <c r="R528"/>
      <c r="S528"/>
      <c r="T528"/>
    </row>
    <row r="529" spans="1:20" s="81" customFormat="1" ht="25" hidden="1" x14ac:dyDescent="0.35">
      <c r="A529" s="7">
        <v>45</v>
      </c>
      <c r="B529" s="24">
        <v>1920</v>
      </c>
      <c r="C529" s="21" t="s">
        <v>38</v>
      </c>
      <c r="D529" s="1">
        <v>0</v>
      </c>
      <c r="E529" s="44"/>
      <c r="F529" s="44"/>
      <c r="G529" s="38">
        <f t="shared" si="28"/>
        <v>0</v>
      </c>
      <c r="H529" s="22"/>
      <c r="I529" s="2">
        <v>0</v>
      </c>
      <c r="J529" s="44">
        <v>0</v>
      </c>
      <c r="K529" s="44">
        <v>0</v>
      </c>
      <c r="L529" s="38">
        <f t="shared" si="29"/>
        <v>0</v>
      </c>
      <c r="M529" s="23">
        <f t="shared" si="30"/>
        <v>0</v>
      </c>
      <c r="N529"/>
      <c r="O529"/>
      <c r="P529"/>
      <c r="Q529"/>
      <c r="R529"/>
      <c r="S529"/>
      <c r="T529"/>
    </row>
    <row r="530" spans="1:20" s="81" customFormat="1" ht="25" hidden="1" x14ac:dyDescent="0.35">
      <c r="A530" s="7">
        <v>45.1</v>
      </c>
      <c r="B530" s="24">
        <v>1920</v>
      </c>
      <c r="C530" s="21" t="s">
        <v>39</v>
      </c>
      <c r="D530" s="1">
        <v>0</v>
      </c>
      <c r="E530" s="44"/>
      <c r="F530" s="44"/>
      <c r="G530" s="38">
        <f t="shared" si="28"/>
        <v>0</v>
      </c>
      <c r="H530" s="22"/>
      <c r="I530" s="2">
        <v>0</v>
      </c>
      <c r="J530" s="44">
        <v>0</v>
      </c>
      <c r="K530" s="44">
        <v>0</v>
      </c>
      <c r="L530" s="38">
        <f t="shared" si="29"/>
        <v>0</v>
      </c>
      <c r="M530" s="23">
        <f t="shared" si="30"/>
        <v>0</v>
      </c>
      <c r="N530"/>
      <c r="O530"/>
      <c r="P530"/>
      <c r="Q530"/>
      <c r="R530"/>
      <c r="S530"/>
      <c r="T530"/>
    </row>
    <row r="531" spans="1:20" s="81" customFormat="1" hidden="1" x14ac:dyDescent="0.35">
      <c r="A531" s="7">
        <v>10</v>
      </c>
      <c r="B531" s="24">
        <v>1930</v>
      </c>
      <c r="C531" s="21" t="s">
        <v>40</v>
      </c>
      <c r="D531" s="1">
        <v>3028182.14</v>
      </c>
      <c r="E531" s="44">
        <v>272888.53999999998</v>
      </c>
      <c r="F531" s="44"/>
      <c r="G531" s="38">
        <f t="shared" si="28"/>
        <v>3301070.68</v>
      </c>
      <c r="H531" s="22"/>
      <c r="I531" s="2">
        <v>-2366181.5162499994</v>
      </c>
      <c r="J531" s="44">
        <v>-247889.83</v>
      </c>
      <c r="K531" s="44">
        <v>0</v>
      </c>
      <c r="L531" s="38">
        <f t="shared" si="29"/>
        <v>-2614071.3462499995</v>
      </c>
      <c r="M531" s="23">
        <f t="shared" si="30"/>
        <v>686999.33375000069</v>
      </c>
      <c r="N531"/>
      <c r="O531"/>
      <c r="P531"/>
      <c r="Q531"/>
      <c r="R531"/>
      <c r="S531"/>
      <c r="T531"/>
    </row>
    <row r="532" spans="1:20" s="81" customFormat="1" hidden="1" x14ac:dyDescent="0.35">
      <c r="A532" s="7">
        <v>8</v>
      </c>
      <c r="B532" s="24">
        <v>1935</v>
      </c>
      <c r="C532" s="21" t="s">
        <v>41</v>
      </c>
      <c r="D532" s="1">
        <v>108487.80000000002</v>
      </c>
      <c r="E532" s="44"/>
      <c r="F532" s="44"/>
      <c r="G532" s="38">
        <f t="shared" si="28"/>
        <v>108487.80000000002</v>
      </c>
      <c r="H532" s="22"/>
      <c r="I532" s="2">
        <v>-76562.247999999992</v>
      </c>
      <c r="J532" s="44">
        <v>-4565.9710000000005</v>
      </c>
      <c r="K532" s="44">
        <v>0</v>
      </c>
      <c r="L532" s="38">
        <f t="shared" si="29"/>
        <v>-81128.218999999997</v>
      </c>
      <c r="M532" s="23">
        <f t="shared" si="30"/>
        <v>27359.58100000002</v>
      </c>
      <c r="N532"/>
      <c r="O532"/>
      <c r="P532"/>
      <c r="Q532"/>
      <c r="R532"/>
      <c r="S532"/>
      <c r="T532"/>
    </row>
    <row r="533" spans="1:20" s="81" customFormat="1" hidden="1" x14ac:dyDescent="0.35">
      <c r="A533" s="7">
        <v>8</v>
      </c>
      <c r="B533" s="24">
        <v>1940</v>
      </c>
      <c r="C533" s="21" t="s">
        <v>42</v>
      </c>
      <c r="D533" s="1">
        <v>319356.74999999994</v>
      </c>
      <c r="E533" s="44">
        <v>11656.08</v>
      </c>
      <c r="F533" s="44"/>
      <c r="G533" s="38">
        <f t="shared" si="28"/>
        <v>331012.82999999996</v>
      </c>
      <c r="H533" s="22"/>
      <c r="I533" s="2">
        <v>-192412.64025000003</v>
      </c>
      <c r="J533" s="44">
        <v>-23974.344000000001</v>
      </c>
      <c r="K533" s="44">
        <v>0</v>
      </c>
      <c r="L533" s="38">
        <f t="shared" si="29"/>
        <v>-216386.98425000004</v>
      </c>
      <c r="M533" s="23">
        <f t="shared" si="30"/>
        <v>114625.84574999992</v>
      </c>
      <c r="N533"/>
      <c r="O533"/>
      <c r="P533"/>
      <c r="Q533"/>
      <c r="R533"/>
      <c r="S533"/>
      <c r="T533"/>
    </row>
    <row r="534" spans="1:20" s="81" customFormat="1" hidden="1" x14ac:dyDescent="0.35">
      <c r="A534" s="7">
        <v>8</v>
      </c>
      <c r="B534" s="24">
        <v>1945</v>
      </c>
      <c r="C534" s="21" t="s">
        <v>43</v>
      </c>
      <c r="D534" s="1">
        <v>98308.66</v>
      </c>
      <c r="E534" s="44"/>
      <c r="F534" s="44"/>
      <c r="G534" s="38">
        <f t="shared" si="28"/>
        <v>98308.66</v>
      </c>
      <c r="H534" s="22"/>
      <c r="I534" s="2">
        <v>-91044.091</v>
      </c>
      <c r="J534" s="44">
        <v>-2404.7985000000003</v>
      </c>
      <c r="K534" s="44">
        <v>0</v>
      </c>
      <c r="L534" s="38">
        <f t="shared" si="29"/>
        <v>-93448.889500000005</v>
      </c>
      <c r="M534" s="23">
        <f t="shared" si="30"/>
        <v>4859.7704999999987</v>
      </c>
      <c r="N534"/>
      <c r="O534"/>
      <c r="P534"/>
      <c r="Q534"/>
      <c r="R534"/>
      <c r="S534"/>
      <c r="T534"/>
    </row>
    <row r="535" spans="1:20" s="81" customFormat="1" hidden="1" x14ac:dyDescent="0.35">
      <c r="A535" s="7">
        <v>8</v>
      </c>
      <c r="B535" s="24">
        <v>1950</v>
      </c>
      <c r="C535" s="21" t="s">
        <v>44</v>
      </c>
      <c r="D535" s="1">
        <v>0</v>
      </c>
      <c r="E535" s="44"/>
      <c r="F535" s="44"/>
      <c r="G535" s="38">
        <f t="shared" si="28"/>
        <v>0</v>
      </c>
      <c r="H535" s="22"/>
      <c r="I535" s="2">
        <v>0</v>
      </c>
      <c r="J535" s="44">
        <v>0</v>
      </c>
      <c r="K535" s="44">
        <v>0</v>
      </c>
      <c r="L535" s="38">
        <f t="shared" si="29"/>
        <v>0</v>
      </c>
      <c r="M535" s="23">
        <f t="shared" si="30"/>
        <v>0</v>
      </c>
      <c r="N535"/>
      <c r="O535"/>
      <c r="P535"/>
      <c r="Q535"/>
      <c r="R535"/>
      <c r="S535"/>
      <c r="T535"/>
    </row>
    <row r="536" spans="1:20" s="81" customFormat="1" hidden="1" x14ac:dyDescent="0.35">
      <c r="A536" s="7">
        <v>8</v>
      </c>
      <c r="B536" s="24">
        <v>1955</v>
      </c>
      <c r="C536" s="21" t="s">
        <v>45</v>
      </c>
      <c r="D536" s="1">
        <v>0</v>
      </c>
      <c r="E536" s="44"/>
      <c r="F536" s="44"/>
      <c r="G536" s="38">
        <f t="shared" si="28"/>
        <v>0</v>
      </c>
      <c r="H536" s="22"/>
      <c r="I536" s="2">
        <v>0</v>
      </c>
      <c r="J536" s="44">
        <v>0</v>
      </c>
      <c r="K536" s="44">
        <v>0</v>
      </c>
      <c r="L536" s="38">
        <f t="shared" si="29"/>
        <v>0</v>
      </c>
      <c r="M536" s="23">
        <f t="shared" si="30"/>
        <v>0</v>
      </c>
      <c r="N536"/>
      <c r="O536"/>
      <c r="P536"/>
      <c r="Q536"/>
      <c r="R536"/>
      <c r="S536"/>
      <c r="T536"/>
    </row>
    <row r="537" spans="1:20" s="81" customFormat="1" ht="25" hidden="1" x14ac:dyDescent="0.35">
      <c r="A537" s="7">
        <v>8</v>
      </c>
      <c r="B537" s="24">
        <v>1955</v>
      </c>
      <c r="C537" s="21" t="s">
        <v>46</v>
      </c>
      <c r="D537" s="1">
        <v>0</v>
      </c>
      <c r="E537" s="44"/>
      <c r="F537" s="44"/>
      <c r="G537" s="38">
        <f t="shared" si="28"/>
        <v>0</v>
      </c>
      <c r="H537" s="22"/>
      <c r="I537" s="2">
        <v>0</v>
      </c>
      <c r="J537" s="44">
        <v>0</v>
      </c>
      <c r="K537" s="44">
        <v>0</v>
      </c>
      <c r="L537" s="38">
        <f t="shared" si="29"/>
        <v>0</v>
      </c>
      <c r="M537" s="23">
        <f t="shared" si="30"/>
        <v>0</v>
      </c>
      <c r="N537"/>
      <c r="O537"/>
      <c r="P537"/>
      <c r="Q537"/>
      <c r="R537"/>
      <c r="S537"/>
      <c r="T537"/>
    </row>
    <row r="538" spans="1:20" s="81" customFormat="1" hidden="1" x14ac:dyDescent="0.35">
      <c r="A538" s="7">
        <v>8</v>
      </c>
      <c r="B538" s="24">
        <v>1960</v>
      </c>
      <c r="C538" s="21" t="s">
        <v>47</v>
      </c>
      <c r="D538" s="1">
        <v>0</v>
      </c>
      <c r="E538" s="44"/>
      <c r="F538" s="44"/>
      <c r="G538" s="38">
        <f t="shared" si="28"/>
        <v>0</v>
      </c>
      <c r="H538" s="22"/>
      <c r="I538" s="2">
        <v>0</v>
      </c>
      <c r="J538" s="44">
        <v>0</v>
      </c>
      <c r="K538" s="44">
        <v>0</v>
      </c>
      <c r="L538" s="38">
        <f t="shared" si="29"/>
        <v>0</v>
      </c>
      <c r="M538" s="23">
        <f t="shared" si="30"/>
        <v>0</v>
      </c>
      <c r="N538"/>
      <c r="O538"/>
      <c r="P538"/>
      <c r="Q538"/>
      <c r="R538"/>
      <c r="S538"/>
      <c r="T538"/>
    </row>
    <row r="539" spans="1:20" s="81" customFormat="1" ht="25" hidden="1" x14ac:dyDescent="0.35">
      <c r="A539" s="25">
        <v>47</v>
      </c>
      <c r="B539" s="24">
        <v>1970</v>
      </c>
      <c r="C539" s="21" t="s">
        <v>48</v>
      </c>
      <c r="D539" s="1">
        <v>0</v>
      </c>
      <c r="E539" s="44"/>
      <c r="F539" s="44"/>
      <c r="G539" s="38">
        <f t="shared" si="28"/>
        <v>0</v>
      </c>
      <c r="H539" s="22"/>
      <c r="I539" s="2">
        <v>0</v>
      </c>
      <c r="J539" s="44">
        <v>0</v>
      </c>
      <c r="K539" s="44">
        <v>0</v>
      </c>
      <c r="L539" s="38">
        <f t="shared" si="29"/>
        <v>0</v>
      </c>
      <c r="M539" s="23">
        <f t="shared" si="30"/>
        <v>0</v>
      </c>
      <c r="N539"/>
      <c r="O539"/>
      <c r="P539"/>
      <c r="Q539"/>
      <c r="R539"/>
      <c r="S539"/>
      <c r="T539"/>
    </row>
    <row r="540" spans="1:20" s="81" customFormat="1" ht="25" hidden="1" x14ac:dyDescent="0.35">
      <c r="A540" s="7">
        <v>47</v>
      </c>
      <c r="B540" s="24">
        <v>1975</v>
      </c>
      <c r="C540" s="21" t="s">
        <v>49</v>
      </c>
      <c r="D540" s="1">
        <v>0</v>
      </c>
      <c r="E540" s="44"/>
      <c r="F540" s="44"/>
      <c r="G540" s="38">
        <f t="shared" si="28"/>
        <v>0</v>
      </c>
      <c r="H540" s="22"/>
      <c r="I540" s="2">
        <v>0</v>
      </c>
      <c r="J540" s="44">
        <v>0</v>
      </c>
      <c r="K540" s="44">
        <v>0</v>
      </c>
      <c r="L540" s="38">
        <f t="shared" si="29"/>
        <v>0</v>
      </c>
      <c r="M540" s="23">
        <f t="shared" si="30"/>
        <v>0</v>
      </c>
      <c r="N540"/>
      <c r="O540"/>
      <c r="P540"/>
      <c r="Q540"/>
      <c r="R540"/>
      <c r="S540"/>
      <c r="T540"/>
    </row>
    <row r="541" spans="1:20" s="81" customFormat="1" hidden="1" x14ac:dyDescent="0.35">
      <c r="A541" s="7">
        <v>47</v>
      </c>
      <c r="B541" s="24">
        <v>1980</v>
      </c>
      <c r="C541" s="21" t="s">
        <v>50</v>
      </c>
      <c r="D541" s="1">
        <v>281728.34999999998</v>
      </c>
      <c r="E541" s="44"/>
      <c r="F541" s="44"/>
      <c r="G541" s="38">
        <f t="shared" si="28"/>
        <v>281728.34999999998</v>
      </c>
      <c r="H541" s="22"/>
      <c r="I541" s="2">
        <v>-239310.55799999996</v>
      </c>
      <c r="J541" s="44">
        <v>-13324.025333333337</v>
      </c>
      <c r="K541" s="44">
        <v>0</v>
      </c>
      <c r="L541" s="38">
        <f t="shared" si="29"/>
        <v>-252634.58333333328</v>
      </c>
      <c r="M541" s="23">
        <f t="shared" si="30"/>
        <v>29093.766666666692</v>
      </c>
      <c r="N541"/>
      <c r="O541"/>
      <c r="P541"/>
      <c r="Q541"/>
      <c r="R541"/>
      <c r="S541"/>
      <c r="T541"/>
    </row>
    <row r="542" spans="1:20" s="81" customFormat="1" hidden="1" x14ac:dyDescent="0.35">
      <c r="A542" s="7">
        <v>47</v>
      </c>
      <c r="B542" s="24">
        <v>1985</v>
      </c>
      <c r="C542" s="21" t="s">
        <v>51</v>
      </c>
      <c r="D542" s="1">
        <v>0.15000000000145519</v>
      </c>
      <c r="E542" s="44"/>
      <c r="F542" s="44"/>
      <c r="G542" s="38">
        <f t="shared" si="28"/>
        <v>0.15000000000145519</v>
      </c>
      <c r="H542" s="22"/>
      <c r="I542" s="2">
        <v>0</v>
      </c>
      <c r="J542" s="44">
        <v>0</v>
      </c>
      <c r="K542" s="44">
        <v>0</v>
      </c>
      <c r="L542" s="38">
        <f t="shared" si="29"/>
        <v>0</v>
      </c>
      <c r="M542" s="23">
        <f t="shared" si="30"/>
        <v>0.15000000000145519</v>
      </c>
      <c r="N542"/>
      <c r="O542"/>
      <c r="P542"/>
      <c r="Q542"/>
      <c r="R542"/>
      <c r="S542"/>
      <c r="T542"/>
    </row>
    <row r="543" spans="1:20" s="81" customFormat="1" hidden="1" x14ac:dyDescent="0.35">
      <c r="A543" s="25">
        <v>47</v>
      </c>
      <c r="B543" s="24">
        <v>1990</v>
      </c>
      <c r="C543" s="35" t="s">
        <v>52</v>
      </c>
      <c r="D543" s="1">
        <v>0</v>
      </c>
      <c r="E543" s="44"/>
      <c r="F543" s="44"/>
      <c r="G543" s="38">
        <f t="shared" si="28"/>
        <v>0</v>
      </c>
      <c r="H543" s="22"/>
      <c r="I543" s="2">
        <v>0</v>
      </c>
      <c r="J543" s="44">
        <v>0</v>
      </c>
      <c r="K543" s="44">
        <v>0</v>
      </c>
      <c r="L543" s="38">
        <f t="shared" si="29"/>
        <v>0</v>
      </c>
      <c r="M543" s="23">
        <f t="shared" si="30"/>
        <v>0</v>
      </c>
      <c r="N543"/>
      <c r="O543"/>
      <c r="P543"/>
      <c r="Q543"/>
      <c r="R543"/>
      <c r="S543"/>
      <c r="T543"/>
    </row>
    <row r="544" spans="1:20" hidden="1" x14ac:dyDescent="0.35">
      <c r="A544" s="7">
        <v>47</v>
      </c>
      <c r="B544" s="24">
        <v>1995</v>
      </c>
      <c r="C544" s="21" t="s">
        <v>53</v>
      </c>
      <c r="D544" s="1">
        <v>-32147152.700000003</v>
      </c>
      <c r="E544" s="44">
        <v>-6438452.5899999999</v>
      </c>
      <c r="F544" s="44"/>
      <c r="G544" s="38">
        <f t="shared" si="28"/>
        <v>-38585605.290000007</v>
      </c>
      <c r="H544" s="22"/>
      <c r="I544" s="2">
        <v>9808830.048508333</v>
      </c>
      <c r="J544" s="44">
        <v>1330445.4900000002</v>
      </c>
      <c r="K544" s="44">
        <v>0</v>
      </c>
      <c r="L544" s="38">
        <f t="shared" si="29"/>
        <v>11139275.538508333</v>
      </c>
      <c r="M544" s="23">
        <f t="shared" si="30"/>
        <v>-27446329.751491673</v>
      </c>
    </row>
    <row r="545" spans="1:13" hidden="1" x14ac:dyDescent="0.35">
      <c r="A545" s="7">
        <v>47</v>
      </c>
      <c r="B545" s="24">
        <v>2440</v>
      </c>
      <c r="C545" s="21" t="s">
        <v>54</v>
      </c>
      <c r="D545" s="1">
        <v>0</v>
      </c>
      <c r="E545" s="44"/>
      <c r="F545" s="44"/>
      <c r="G545" s="38">
        <f t="shared" si="28"/>
        <v>0</v>
      </c>
      <c r="I545" s="2">
        <v>0</v>
      </c>
      <c r="J545" s="44">
        <v>0</v>
      </c>
      <c r="K545" s="44">
        <v>0</v>
      </c>
      <c r="L545" s="38">
        <f t="shared" si="29"/>
        <v>0</v>
      </c>
      <c r="M545" s="23">
        <f t="shared" si="30"/>
        <v>0</v>
      </c>
    </row>
    <row r="546" spans="1:13" hidden="1" x14ac:dyDescent="0.35">
      <c r="A546" s="26"/>
      <c r="B546" s="26"/>
      <c r="C546" s="27"/>
      <c r="D546" s="1">
        <v>0</v>
      </c>
      <c r="E546" s="44"/>
      <c r="F546" s="44"/>
      <c r="G546" s="38">
        <f t="shared" si="28"/>
        <v>0</v>
      </c>
      <c r="I546" s="2">
        <v>0</v>
      </c>
      <c r="J546" s="44">
        <v>0</v>
      </c>
      <c r="K546" s="44"/>
      <c r="L546" s="38">
        <f t="shared" si="29"/>
        <v>0</v>
      </c>
      <c r="M546" s="23">
        <f t="shared" si="30"/>
        <v>0</v>
      </c>
    </row>
    <row r="547" spans="1:13" hidden="1" x14ac:dyDescent="0.35">
      <c r="A547" s="26"/>
      <c r="B547" s="26"/>
      <c r="C547" s="29" t="s">
        <v>55</v>
      </c>
      <c r="D547" s="30">
        <v>119218519.73111428</v>
      </c>
      <c r="E547" s="30">
        <v>3511539.459999999</v>
      </c>
      <c r="F547" s="30">
        <v>-556163.36</v>
      </c>
      <c r="G547" s="30">
        <f>SUM(G507:G546)</f>
        <v>122173895.83111434</v>
      </c>
      <c r="H547" s="30"/>
      <c r="I547" s="30">
        <v>-61071903.983490705</v>
      </c>
      <c r="J547" s="30">
        <v>-4818204.6765383827</v>
      </c>
      <c r="K547" s="30">
        <v>0</v>
      </c>
      <c r="L547" s="30">
        <f>SUM(L507:L546)</f>
        <v>-65890108.660029061</v>
      </c>
      <c r="M547" s="30">
        <f>SUM(M507:M546)</f>
        <v>56283787.171085201</v>
      </c>
    </row>
    <row r="548" spans="1:13" ht="37.5" hidden="1" x14ac:dyDescent="0.35">
      <c r="A548" s="26"/>
      <c r="B548" s="26"/>
      <c r="C548" s="31" t="s">
        <v>56</v>
      </c>
      <c r="D548" s="3"/>
      <c r="E548" s="28"/>
      <c r="F548" s="28"/>
      <c r="G548" s="38">
        <f t="shared" ref="G548:G549" si="31">D548+E548+F548</f>
        <v>0</v>
      </c>
      <c r="I548" s="3"/>
      <c r="J548" s="28"/>
      <c r="K548" s="28"/>
      <c r="L548" s="38">
        <v>0</v>
      </c>
      <c r="M548" s="23">
        <f t="shared" ref="M548:M549" si="32">L548+G548</f>
        <v>0</v>
      </c>
    </row>
    <row r="549" spans="1:13" ht="26" hidden="1" x14ac:dyDescent="0.35">
      <c r="A549" s="26"/>
      <c r="B549" s="26"/>
      <c r="C549" s="32" t="s">
        <v>57</v>
      </c>
      <c r="D549" s="3"/>
      <c r="E549" s="28"/>
      <c r="F549" s="28"/>
      <c r="G549" s="38">
        <f t="shared" si="31"/>
        <v>0</v>
      </c>
      <c r="I549" s="3"/>
      <c r="J549" s="28"/>
      <c r="K549" s="28"/>
      <c r="L549" s="38">
        <v>0</v>
      </c>
      <c r="M549" s="23">
        <f t="shared" si="32"/>
        <v>0</v>
      </c>
    </row>
    <row r="550" spans="1:13" hidden="1" x14ac:dyDescent="0.35">
      <c r="A550" s="26"/>
      <c r="B550" s="26"/>
      <c r="C550" s="29" t="s">
        <v>58</v>
      </c>
      <c r="D550" s="30">
        <v>119218519.73111428</v>
      </c>
      <c r="E550" s="30">
        <v>3511539.459999999</v>
      </c>
      <c r="F550" s="30">
        <v>-556163.36</v>
      </c>
      <c r="G550" s="30">
        <f>SUM(G547:G549)</f>
        <v>122173895.83111434</v>
      </c>
      <c r="H550" s="30"/>
      <c r="I550" s="30">
        <v>-61071903.983490705</v>
      </c>
      <c r="J550" s="30">
        <v>-4818204.6765383827</v>
      </c>
      <c r="K550" s="30">
        <v>0</v>
      </c>
      <c r="L550" s="30">
        <f>SUM(L547:L549)</f>
        <v>-65890108.660029061</v>
      </c>
      <c r="M550" s="30">
        <f>SUM(M547:M549)</f>
        <v>56283787.171085201</v>
      </c>
    </row>
    <row r="551" spans="1:13" ht="15.5" hidden="1" x14ac:dyDescent="0.35">
      <c r="A551" s="26"/>
      <c r="B551" s="26"/>
      <c r="C551" s="224" t="s">
        <v>59</v>
      </c>
      <c r="D551" s="225"/>
      <c r="E551" s="225"/>
      <c r="F551" s="225"/>
      <c r="G551" s="225"/>
      <c r="H551" s="225"/>
      <c r="I551" s="226"/>
      <c r="J551" s="28"/>
      <c r="K551" s="6"/>
      <c r="L551" s="40"/>
      <c r="M551" s="33"/>
    </row>
    <row r="552" spans="1:13" hidden="1" x14ac:dyDescent="0.35">
      <c r="A552" s="26"/>
      <c r="B552" s="26"/>
      <c r="C552" s="224" t="s">
        <v>60</v>
      </c>
      <c r="D552" s="225"/>
      <c r="E552" s="225"/>
      <c r="F552" s="225"/>
      <c r="G552" s="225"/>
      <c r="H552" s="225"/>
      <c r="I552" s="226"/>
      <c r="J552" s="30">
        <v>-4818204.6765383827</v>
      </c>
      <c r="K552" s="6"/>
      <c r="L552" s="40"/>
      <c r="M552" s="33"/>
    </row>
    <row r="553" spans="1:13" hidden="1" x14ac:dyDescent="0.35">
      <c r="K553" s="114">
        <v>-4818204.6765383827</v>
      </c>
      <c r="L553" s="117" t="s">
        <v>105</v>
      </c>
    </row>
    <row r="554" spans="1:13" hidden="1" x14ac:dyDescent="0.35">
      <c r="E554" s="117" t="s">
        <v>110</v>
      </c>
      <c r="F554" s="110">
        <v>2955376.0999999992</v>
      </c>
      <c r="I554" s="6" t="s">
        <v>61</v>
      </c>
      <c r="J554" s="6"/>
    </row>
    <row r="555" spans="1:13" hidden="1" x14ac:dyDescent="0.35">
      <c r="A555" s="26">
        <v>10</v>
      </c>
      <c r="B555" s="26"/>
      <c r="C555" s="27" t="s">
        <v>62</v>
      </c>
      <c r="I555" s="6" t="s">
        <v>62</v>
      </c>
      <c r="J555" s="6"/>
      <c r="K555" s="41"/>
    </row>
    <row r="556" spans="1:13" hidden="1" x14ac:dyDescent="0.35">
      <c r="A556" s="26">
        <v>8</v>
      </c>
      <c r="B556" s="26"/>
      <c r="C556" s="27" t="s">
        <v>41</v>
      </c>
      <c r="I556" s="6" t="s">
        <v>41</v>
      </c>
      <c r="J556" s="6"/>
      <c r="K556" s="42"/>
    </row>
    <row r="557" spans="1:13" hidden="1" x14ac:dyDescent="0.35">
      <c r="I557" s="34" t="s">
        <v>63</v>
      </c>
      <c r="K557" s="43">
        <v>-4818204.6765383827</v>
      </c>
    </row>
    <row r="558" spans="1:13" hidden="1" x14ac:dyDescent="0.35"/>
    <row r="559" spans="1:13" ht="18" x14ac:dyDescent="0.35">
      <c r="A559" s="227" t="s">
        <v>0</v>
      </c>
      <c r="B559" s="227"/>
      <c r="C559" s="227"/>
      <c r="D559" s="227"/>
      <c r="E559" s="227"/>
      <c r="F559" s="227"/>
      <c r="G559" s="227"/>
      <c r="H559" s="227"/>
      <c r="I559" s="227"/>
      <c r="J559" s="227"/>
      <c r="K559" s="227"/>
      <c r="L559" s="227"/>
      <c r="M559" s="227"/>
    </row>
    <row r="560" spans="1:13" ht="21" x14ac:dyDescent="0.35">
      <c r="A560" s="227" t="s">
        <v>1</v>
      </c>
      <c r="B560" s="227"/>
      <c r="C560" s="227"/>
      <c r="D560" s="227"/>
      <c r="E560" s="227"/>
      <c r="F560" s="227"/>
      <c r="G560" s="227"/>
      <c r="H560" s="227"/>
      <c r="I560" s="227"/>
      <c r="J560" s="227"/>
      <c r="K560" s="227"/>
      <c r="L560" s="227"/>
      <c r="M560" s="227"/>
    </row>
    <row r="561" spans="1:20" x14ac:dyDescent="0.35">
      <c r="H561" s="6"/>
    </row>
    <row r="562" spans="1:20" x14ac:dyDescent="0.35">
      <c r="E562" s="8" t="s">
        <v>2</v>
      </c>
      <c r="F562" s="36" t="s">
        <v>3</v>
      </c>
      <c r="G562" s="45"/>
      <c r="H562" s="6"/>
    </row>
    <row r="563" spans="1:20" x14ac:dyDescent="0.35">
      <c r="C563" s="6"/>
      <c r="E563" s="8" t="s">
        <v>4</v>
      </c>
      <c r="F563" s="9">
        <v>2017</v>
      </c>
      <c r="G563" s="10"/>
    </row>
    <row r="565" spans="1:20" x14ac:dyDescent="0.35">
      <c r="D565" s="228" t="s">
        <v>5</v>
      </c>
      <c r="E565" s="229"/>
      <c r="F565" s="229"/>
      <c r="G565" s="230"/>
      <c r="I565" s="11"/>
      <c r="J565" s="12" t="s">
        <v>6</v>
      </c>
      <c r="K565" s="12"/>
      <c r="L565" s="13"/>
      <c r="M565" s="6"/>
    </row>
    <row r="566" spans="1:20" ht="41.5" x14ac:dyDescent="0.35">
      <c r="A566" s="14" t="s">
        <v>7</v>
      </c>
      <c r="B566" s="14" t="s">
        <v>8</v>
      </c>
      <c r="C566" s="15" t="s">
        <v>9</v>
      </c>
      <c r="D566" s="14" t="s">
        <v>10</v>
      </c>
      <c r="E566" s="16" t="s">
        <v>11</v>
      </c>
      <c r="F566" s="16" t="s">
        <v>12</v>
      </c>
      <c r="G566" s="14" t="s">
        <v>13</v>
      </c>
      <c r="H566" s="17"/>
      <c r="I566" s="18" t="s">
        <v>10</v>
      </c>
      <c r="J566" s="19" t="s">
        <v>14</v>
      </c>
      <c r="K566" s="19" t="s">
        <v>12</v>
      </c>
      <c r="L566" s="20" t="s">
        <v>13</v>
      </c>
      <c r="M566" s="14" t="s">
        <v>15</v>
      </c>
    </row>
    <row r="567" spans="1:20" ht="25" x14ac:dyDescent="0.35">
      <c r="A567" s="7">
        <v>12</v>
      </c>
      <c r="B567" s="24">
        <v>1611</v>
      </c>
      <c r="C567" s="21" t="s">
        <v>16</v>
      </c>
      <c r="D567" s="1">
        <v>1265800.9799999995</v>
      </c>
      <c r="E567" s="44">
        <v>738043.37999999989</v>
      </c>
      <c r="F567" s="44">
        <v>0</v>
      </c>
      <c r="G567" s="38">
        <f>SUM(D567:F567)</f>
        <v>2003844.3599999994</v>
      </c>
      <c r="H567" s="22"/>
      <c r="I567" s="2">
        <v>-1088411.8765000002</v>
      </c>
      <c r="J567" s="44">
        <v>-163739.88699999999</v>
      </c>
      <c r="K567" s="44">
        <v>0</v>
      </c>
      <c r="L567" s="78">
        <f>I567+J567+K567</f>
        <v>-1252151.7635000004</v>
      </c>
      <c r="M567" s="23">
        <f>G567+L567</f>
        <v>751692.59649999905</v>
      </c>
    </row>
    <row r="568" spans="1:20" ht="25" x14ac:dyDescent="0.35">
      <c r="A568" s="7" t="s">
        <v>17</v>
      </c>
      <c r="B568" s="24">
        <v>1612</v>
      </c>
      <c r="C568" s="21" t="s">
        <v>18</v>
      </c>
      <c r="D568" s="1">
        <v>517190.12</v>
      </c>
      <c r="E568" s="44">
        <v>0</v>
      </c>
      <c r="F568" s="44">
        <v>0</v>
      </c>
      <c r="G568" s="38">
        <f t="shared" ref="G568:G606" si="33">SUM(D568:F568)</f>
        <v>517190.12</v>
      </c>
      <c r="H568" s="22"/>
      <c r="I568" s="2">
        <v>-169985.53999999998</v>
      </c>
      <c r="J568" s="44">
        <v>-17239.104000000003</v>
      </c>
      <c r="K568" s="44">
        <v>0</v>
      </c>
      <c r="L568" s="78">
        <f t="shared" ref="L568:L606" si="34">I568+J568+K568</f>
        <v>-187224.64399999997</v>
      </c>
      <c r="M568" s="23">
        <f t="shared" ref="M568:M606" si="35">G568+L568</f>
        <v>329965.47600000002</v>
      </c>
    </row>
    <row r="569" spans="1:20" x14ac:dyDescent="0.35">
      <c r="A569" s="7" t="s">
        <v>19</v>
      </c>
      <c r="B569" s="24">
        <v>1805</v>
      </c>
      <c r="C569" s="21" t="s">
        <v>20</v>
      </c>
      <c r="D569" s="1">
        <v>5543462.4500000002</v>
      </c>
      <c r="E569" s="44">
        <v>12304</v>
      </c>
      <c r="F569" s="44">
        <v>0</v>
      </c>
      <c r="G569" s="38">
        <f t="shared" si="33"/>
        <v>5555766.4500000002</v>
      </c>
      <c r="H569" s="22"/>
      <c r="I569" s="2">
        <v>709</v>
      </c>
      <c r="J569" s="44">
        <v>0</v>
      </c>
      <c r="K569" s="44">
        <v>0</v>
      </c>
      <c r="L569" s="78">
        <f t="shared" si="34"/>
        <v>709</v>
      </c>
      <c r="M569" s="23">
        <f t="shared" si="35"/>
        <v>5556475.4500000002</v>
      </c>
    </row>
    <row r="570" spans="1:20" x14ac:dyDescent="0.35">
      <c r="A570" s="7">
        <v>47</v>
      </c>
      <c r="B570" s="24">
        <v>1808</v>
      </c>
      <c r="C570" s="21" t="s">
        <v>21</v>
      </c>
      <c r="D570" s="1">
        <v>0</v>
      </c>
      <c r="E570" s="44"/>
      <c r="F570" s="44"/>
      <c r="G570" s="38">
        <f t="shared" si="33"/>
        <v>0</v>
      </c>
      <c r="H570" s="22"/>
      <c r="I570" s="2">
        <v>0</v>
      </c>
      <c r="J570" s="44"/>
      <c r="K570" s="44"/>
      <c r="L570" s="78">
        <f t="shared" si="34"/>
        <v>0</v>
      </c>
      <c r="M570" s="23">
        <f t="shared" si="35"/>
        <v>0</v>
      </c>
    </row>
    <row r="571" spans="1:20" x14ac:dyDescent="0.35">
      <c r="A571" s="7">
        <v>13</v>
      </c>
      <c r="B571" s="24">
        <v>1810</v>
      </c>
      <c r="C571" s="21" t="s">
        <v>22</v>
      </c>
      <c r="D571" s="1">
        <v>0</v>
      </c>
      <c r="E571" s="44"/>
      <c r="F571" s="44"/>
      <c r="G571" s="38">
        <f t="shared" si="33"/>
        <v>0</v>
      </c>
      <c r="H571" s="22"/>
      <c r="I571" s="2">
        <v>0</v>
      </c>
      <c r="J571" s="44"/>
      <c r="K571" s="44"/>
      <c r="L571" s="78">
        <f t="shared" si="34"/>
        <v>0</v>
      </c>
      <c r="M571" s="23">
        <f t="shared" si="35"/>
        <v>0</v>
      </c>
    </row>
    <row r="572" spans="1:20" ht="25" x14ac:dyDescent="0.35">
      <c r="A572" s="7">
        <v>47</v>
      </c>
      <c r="B572" s="24">
        <v>1815</v>
      </c>
      <c r="C572" s="21" t="s">
        <v>23</v>
      </c>
      <c r="D572" s="1">
        <v>8180000</v>
      </c>
      <c r="E572" s="44">
        <v>0</v>
      </c>
      <c r="F572" s="44">
        <v>0</v>
      </c>
      <c r="G572" s="38">
        <f t="shared" si="33"/>
        <v>8180000</v>
      </c>
      <c r="H572" s="22"/>
      <c r="I572" s="2">
        <v>-409000</v>
      </c>
      <c r="J572" s="44">
        <v>-272666.66666666669</v>
      </c>
      <c r="K572" s="44">
        <v>0</v>
      </c>
      <c r="L572" s="78">
        <f t="shared" si="34"/>
        <v>-681666.66666666674</v>
      </c>
      <c r="M572" s="23">
        <f t="shared" si="35"/>
        <v>7498333.333333333</v>
      </c>
    </row>
    <row r="573" spans="1:20" x14ac:dyDescent="0.35">
      <c r="A573" s="7">
        <v>47</v>
      </c>
      <c r="B573" s="24">
        <v>1820</v>
      </c>
      <c r="C573" s="21" t="s">
        <v>24</v>
      </c>
      <c r="D573" s="1">
        <v>8756886.6657142863</v>
      </c>
      <c r="E573" s="44">
        <v>4033</v>
      </c>
      <c r="F573" s="44">
        <v>0</v>
      </c>
      <c r="G573" s="38">
        <f t="shared" si="33"/>
        <v>8760919.6657142863</v>
      </c>
      <c r="H573" s="22"/>
      <c r="I573" s="2">
        <v>-5959051.4337426834</v>
      </c>
      <c r="J573" s="44">
        <v>-266246.06744258449</v>
      </c>
      <c r="K573" s="44">
        <v>0</v>
      </c>
      <c r="L573" s="78">
        <f t="shared" si="34"/>
        <v>-6225297.5011852682</v>
      </c>
      <c r="M573" s="23">
        <f t="shared" si="35"/>
        <v>2535622.1645290181</v>
      </c>
    </row>
    <row r="574" spans="1:20" x14ac:dyDescent="0.35">
      <c r="A574" s="7">
        <v>47</v>
      </c>
      <c r="B574" s="24">
        <v>1825</v>
      </c>
      <c r="C574" s="21" t="s">
        <v>25</v>
      </c>
      <c r="D574" s="1">
        <v>0</v>
      </c>
      <c r="E574" s="44"/>
      <c r="F574" s="44"/>
      <c r="G574" s="38">
        <f t="shared" si="33"/>
        <v>0</v>
      </c>
      <c r="H574" s="22"/>
      <c r="I574" s="2">
        <v>0</v>
      </c>
      <c r="J574" s="44"/>
      <c r="K574" s="44"/>
      <c r="L574" s="78">
        <f t="shared" si="34"/>
        <v>0</v>
      </c>
      <c r="M574" s="23">
        <f t="shared" si="35"/>
        <v>0</v>
      </c>
      <c r="S574" s="79"/>
    </row>
    <row r="575" spans="1:20" x14ac:dyDescent="0.35">
      <c r="A575" s="7">
        <v>47</v>
      </c>
      <c r="B575" s="24">
        <v>1830</v>
      </c>
      <c r="C575" s="21" t="s">
        <v>26</v>
      </c>
      <c r="D575" s="1">
        <v>25695960.5264</v>
      </c>
      <c r="E575" s="44">
        <v>1759416</v>
      </c>
      <c r="F575" s="44">
        <v>0</v>
      </c>
      <c r="G575" s="38">
        <f t="shared" si="33"/>
        <v>27455376.5264</v>
      </c>
      <c r="H575" s="22"/>
      <c r="I575" s="2">
        <v>-10494881.372532604</v>
      </c>
      <c r="J575" s="44">
        <v>-982704.38900317193</v>
      </c>
      <c r="K575" s="44">
        <v>0</v>
      </c>
      <c r="L575" s="78">
        <f t="shared" si="34"/>
        <v>-11477585.761535777</v>
      </c>
      <c r="M575" s="23">
        <f t="shared" si="35"/>
        <v>15977790.764864223</v>
      </c>
      <c r="N575" s="79"/>
      <c r="O575" s="79"/>
      <c r="P575" s="79"/>
      <c r="S575" s="79"/>
      <c r="T575" s="79"/>
    </row>
    <row r="576" spans="1:20" x14ac:dyDescent="0.35">
      <c r="A576" s="7">
        <v>47</v>
      </c>
      <c r="B576" s="24">
        <v>1835</v>
      </c>
      <c r="C576" s="21" t="s">
        <v>27</v>
      </c>
      <c r="D576" s="1">
        <v>22787649.392000001</v>
      </c>
      <c r="E576" s="44">
        <v>1460619</v>
      </c>
      <c r="F576" s="44">
        <v>0</v>
      </c>
      <c r="G576" s="38">
        <f t="shared" si="33"/>
        <v>24248268.392000001</v>
      </c>
      <c r="H576" s="22"/>
      <c r="I576" s="2">
        <v>-11660769.078837303</v>
      </c>
      <c r="J576" s="44">
        <v>-817943.61322650593</v>
      </c>
      <c r="K576" s="44">
        <v>0</v>
      </c>
      <c r="L576" s="78">
        <f t="shared" si="34"/>
        <v>-12478712.692063808</v>
      </c>
      <c r="M576" s="23">
        <f t="shared" si="35"/>
        <v>11769555.699936192</v>
      </c>
      <c r="N576" s="79"/>
      <c r="O576" s="79"/>
      <c r="P576" s="79"/>
      <c r="T576" s="79"/>
    </row>
    <row r="577" spans="1:20" x14ac:dyDescent="0.35">
      <c r="A577" s="7">
        <v>47</v>
      </c>
      <c r="B577" s="24">
        <v>1840</v>
      </c>
      <c r="C577" s="21" t="s">
        <v>28</v>
      </c>
      <c r="D577" s="1">
        <v>10991134.260000002</v>
      </c>
      <c r="E577" s="44">
        <v>202965.19000000041</v>
      </c>
      <c r="F577" s="44">
        <v>0</v>
      </c>
      <c r="G577" s="38">
        <f t="shared" si="33"/>
        <v>11194099.450000003</v>
      </c>
      <c r="H577" s="22"/>
      <c r="I577" s="2">
        <v>-5807746.4715499142</v>
      </c>
      <c r="J577" s="44">
        <v>-368392.21653402306</v>
      </c>
      <c r="K577" s="44">
        <v>0</v>
      </c>
      <c r="L577" s="78">
        <f t="shared" si="34"/>
        <v>-6176138.6880839374</v>
      </c>
      <c r="M577" s="23">
        <f t="shared" si="35"/>
        <v>5017960.7619160656</v>
      </c>
      <c r="N577" s="79"/>
      <c r="O577" s="79"/>
      <c r="P577" s="79"/>
    </row>
    <row r="578" spans="1:20" x14ac:dyDescent="0.35">
      <c r="A578" s="7">
        <v>47</v>
      </c>
      <c r="B578" s="24">
        <v>1845</v>
      </c>
      <c r="C578" s="21" t="s">
        <v>29</v>
      </c>
      <c r="D578" s="1">
        <v>28384365.776000004</v>
      </c>
      <c r="E578" s="44">
        <v>414006.68999999948</v>
      </c>
      <c r="F578" s="44">
        <v>0</v>
      </c>
      <c r="G578" s="38">
        <f t="shared" si="33"/>
        <v>28798372.466000006</v>
      </c>
      <c r="H578" s="22"/>
      <c r="I578" s="2">
        <v>-17783502.979987815</v>
      </c>
      <c r="J578" s="44">
        <v>-894155.43122194055</v>
      </c>
      <c r="K578" s="44">
        <v>0</v>
      </c>
      <c r="L578" s="78">
        <f t="shared" si="34"/>
        <v>-18677658.411209755</v>
      </c>
      <c r="M578" s="23">
        <f t="shared" si="35"/>
        <v>10120714.054790251</v>
      </c>
      <c r="S578" s="79"/>
    </row>
    <row r="579" spans="1:20" x14ac:dyDescent="0.35">
      <c r="A579" s="7">
        <v>47</v>
      </c>
      <c r="B579" s="24">
        <v>1850</v>
      </c>
      <c r="C579" s="21" t="s">
        <v>30</v>
      </c>
      <c r="D579" s="1">
        <v>21263330.146000002</v>
      </c>
      <c r="E579" s="44">
        <v>225343.46000000089</v>
      </c>
      <c r="F579" s="44">
        <v>0</v>
      </c>
      <c r="G579" s="38">
        <f t="shared" si="33"/>
        <v>21488673.606000002</v>
      </c>
      <c r="H579" s="22"/>
      <c r="I579" s="2">
        <v>-11358447.621600691</v>
      </c>
      <c r="J579" s="44">
        <v>-685679.83168013836</v>
      </c>
      <c r="K579" s="44">
        <v>0</v>
      </c>
      <c r="L579" s="78">
        <f t="shared" si="34"/>
        <v>-12044127.453280829</v>
      </c>
      <c r="M579" s="23">
        <f t="shared" si="35"/>
        <v>9444546.1527191736</v>
      </c>
      <c r="S579" s="79"/>
      <c r="T579" s="79"/>
    </row>
    <row r="580" spans="1:20" x14ac:dyDescent="0.35">
      <c r="A580" s="7">
        <v>47</v>
      </c>
      <c r="B580" s="24">
        <v>1855</v>
      </c>
      <c r="C580" s="21" t="s">
        <v>31</v>
      </c>
      <c r="D580" s="1">
        <v>11754936.489800001</v>
      </c>
      <c r="E580" s="44">
        <v>69576.770000001416</v>
      </c>
      <c r="F580" s="44">
        <v>0</v>
      </c>
      <c r="G580" s="38">
        <f t="shared" si="33"/>
        <v>11824513.259800002</v>
      </c>
      <c r="H580" s="22"/>
      <c r="I580" s="2">
        <v>-4068552.7653040052</v>
      </c>
      <c r="J580" s="44">
        <v>-502349.66069040087</v>
      </c>
      <c r="K580" s="44">
        <v>0</v>
      </c>
      <c r="L580" s="78">
        <f t="shared" si="34"/>
        <v>-4570902.4259944065</v>
      </c>
      <c r="M580" s="23">
        <f t="shared" si="35"/>
        <v>7253610.8338055955</v>
      </c>
    </row>
    <row r="581" spans="1:20" x14ac:dyDescent="0.35">
      <c r="A581" s="7">
        <v>47</v>
      </c>
      <c r="B581" s="24">
        <v>1860</v>
      </c>
      <c r="C581" s="21" t="s">
        <v>32</v>
      </c>
      <c r="D581" s="1">
        <v>3987745.1900000004</v>
      </c>
      <c r="E581" s="44">
        <v>10033.40000000014</v>
      </c>
      <c r="F581" s="44">
        <v>0</v>
      </c>
      <c r="G581" s="38">
        <f t="shared" si="33"/>
        <v>3997778.5900000008</v>
      </c>
      <c r="H581" s="22"/>
      <c r="I581" s="2">
        <v>-2426451.8622848024</v>
      </c>
      <c r="J581" s="44">
        <v>-134234.3414218871</v>
      </c>
      <c r="K581" s="44">
        <v>0</v>
      </c>
      <c r="L581" s="78">
        <f t="shared" si="34"/>
        <v>-2560686.2037066896</v>
      </c>
      <c r="M581" s="23">
        <f t="shared" si="35"/>
        <v>1437092.3862933111</v>
      </c>
    </row>
    <row r="582" spans="1:20" x14ac:dyDescent="0.35">
      <c r="A582" s="7">
        <v>47</v>
      </c>
      <c r="B582" s="24">
        <v>1860</v>
      </c>
      <c r="C582" s="21" t="s">
        <v>33</v>
      </c>
      <c r="D582" s="1">
        <v>7962401.7200000007</v>
      </c>
      <c r="E582" s="44">
        <v>328176.00999999978</v>
      </c>
      <c r="F582" s="44">
        <v>0</v>
      </c>
      <c r="G582" s="38">
        <f t="shared" si="33"/>
        <v>8290577.7300000004</v>
      </c>
      <c r="H582" s="22"/>
      <c r="I582" s="2">
        <v>-3723764.1762777651</v>
      </c>
      <c r="J582" s="44">
        <v>-539374.78251111112</v>
      </c>
      <c r="K582" s="44">
        <v>0</v>
      </c>
      <c r="L582" s="78">
        <f t="shared" si="34"/>
        <v>-4263138.9587888764</v>
      </c>
      <c r="M582" s="23">
        <f t="shared" si="35"/>
        <v>4027438.771211124</v>
      </c>
    </row>
    <row r="583" spans="1:20" x14ac:dyDescent="0.35">
      <c r="A583" s="7" t="s">
        <v>19</v>
      </c>
      <c r="B583" s="24">
        <v>1905</v>
      </c>
      <c r="C583" s="21" t="s">
        <v>20</v>
      </c>
      <c r="D583" s="1">
        <v>0</v>
      </c>
      <c r="E583" s="44"/>
      <c r="F583" s="44"/>
      <c r="G583" s="38">
        <f t="shared" si="33"/>
        <v>0</v>
      </c>
      <c r="H583" s="22"/>
      <c r="I583" s="2">
        <v>0</v>
      </c>
      <c r="J583" s="44"/>
      <c r="K583" s="44"/>
      <c r="L583" s="78">
        <f t="shared" si="34"/>
        <v>0</v>
      </c>
      <c r="M583" s="23">
        <f t="shared" si="35"/>
        <v>0</v>
      </c>
    </row>
    <row r="584" spans="1:20" x14ac:dyDescent="0.35">
      <c r="A584" s="7">
        <v>47</v>
      </c>
      <c r="B584" s="24">
        <v>1908</v>
      </c>
      <c r="C584" s="21" t="s">
        <v>34</v>
      </c>
      <c r="D584" s="1">
        <v>297182.52200000006</v>
      </c>
      <c r="E584" s="44">
        <v>0</v>
      </c>
      <c r="F584" s="44">
        <v>0</v>
      </c>
      <c r="G584" s="38">
        <f t="shared" si="33"/>
        <v>297182.52200000006</v>
      </c>
      <c r="H584" s="22"/>
      <c r="I584" s="2">
        <v>-114797.33758874459</v>
      </c>
      <c r="J584" s="44">
        <v>-8970.6382606060615</v>
      </c>
      <c r="K584" s="44">
        <v>0</v>
      </c>
      <c r="L584" s="78">
        <f t="shared" si="34"/>
        <v>-123767.97584935065</v>
      </c>
      <c r="M584" s="23">
        <f t="shared" si="35"/>
        <v>173414.5461506494</v>
      </c>
    </row>
    <row r="585" spans="1:20" x14ac:dyDescent="0.35">
      <c r="A585" s="7">
        <v>13</v>
      </c>
      <c r="B585" s="24">
        <v>1910</v>
      </c>
      <c r="C585" s="21" t="s">
        <v>22</v>
      </c>
      <c r="D585" s="1">
        <v>1365342.7200000002</v>
      </c>
      <c r="E585" s="44">
        <v>539343.85999999987</v>
      </c>
      <c r="F585" s="44">
        <v>0</v>
      </c>
      <c r="G585" s="38">
        <f t="shared" si="33"/>
        <v>1904686.58</v>
      </c>
      <c r="H585" s="22"/>
      <c r="I585" s="2">
        <v>-1201843.8320000002</v>
      </c>
      <c r="J585" s="44">
        <v>-133851.92299999995</v>
      </c>
      <c r="K585" s="44">
        <v>0</v>
      </c>
      <c r="L585" s="78">
        <f t="shared" si="34"/>
        <v>-1335695.7550000001</v>
      </c>
      <c r="M585" s="23">
        <f t="shared" si="35"/>
        <v>568990.82499999995</v>
      </c>
    </row>
    <row r="586" spans="1:20" ht="25" x14ac:dyDescent="0.35">
      <c r="A586" s="7">
        <v>8</v>
      </c>
      <c r="B586" s="24">
        <v>1915</v>
      </c>
      <c r="C586" s="21" t="s">
        <v>35</v>
      </c>
      <c r="D586" s="1">
        <v>374933.77000000008</v>
      </c>
      <c r="E586" s="44">
        <v>122622.58000000002</v>
      </c>
      <c r="F586" s="44">
        <v>0</v>
      </c>
      <c r="G586" s="38">
        <f t="shared" si="33"/>
        <v>497556.35000000009</v>
      </c>
      <c r="H586" s="22"/>
      <c r="I586" s="2">
        <v>-298563.83494444448</v>
      </c>
      <c r="J586" s="44">
        <v>-29141.491777777788</v>
      </c>
      <c r="K586" s="44">
        <v>0</v>
      </c>
      <c r="L586" s="78">
        <f t="shared" si="34"/>
        <v>-327705.32672222226</v>
      </c>
      <c r="M586" s="23">
        <f t="shared" si="35"/>
        <v>169851.02327777783</v>
      </c>
    </row>
    <row r="587" spans="1:20" ht="25" x14ac:dyDescent="0.35">
      <c r="A587" s="7">
        <v>8</v>
      </c>
      <c r="B587" s="24">
        <v>1915</v>
      </c>
      <c r="C587" s="21" t="s">
        <v>36</v>
      </c>
      <c r="D587" s="1">
        <v>0</v>
      </c>
      <c r="E587" s="44"/>
      <c r="F587" s="44"/>
      <c r="G587" s="38">
        <f t="shared" si="33"/>
        <v>0</v>
      </c>
      <c r="H587" s="22"/>
      <c r="I587" s="2">
        <v>0</v>
      </c>
      <c r="J587" s="44"/>
      <c r="K587" s="44"/>
      <c r="L587" s="78">
        <f t="shared" si="34"/>
        <v>0</v>
      </c>
      <c r="M587" s="23">
        <f t="shared" si="35"/>
        <v>0</v>
      </c>
    </row>
    <row r="588" spans="1:20" x14ac:dyDescent="0.35">
      <c r="A588" s="7">
        <v>10</v>
      </c>
      <c r="B588" s="24">
        <v>1920</v>
      </c>
      <c r="C588" s="21" t="s">
        <v>37</v>
      </c>
      <c r="D588" s="1">
        <v>615718.75999999989</v>
      </c>
      <c r="E588" s="44">
        <v>134616.03000000003</v>
      </c>
      <c r="F588" s="44">
        <v>0</v>
      </c>
      <c r="G588" s="38">
        <f t="shared" si="33"/>
        <v>750334.78999999992</v>
      </c>
      <c r="H588" s="22"/>
      <c r="I588" s="2">
        <v>-496257.82950000005</v>
      </c>
      <c r="J588" s="44">
        <v>-65258.516999999985</v>
      </c>
      <c r="K588" s="44">
        <v>0</v>
      </c>
      <c r="L588" s="78">
        <f t="shared" si="34"/>
        <v>-561516.34649999999</v>
      </c>
      <c r="M588" s="23">
        <f t="shared" si="35"/>
        <v>188818.44349999994</v>
      </c>
    </row>
    <row r="589" spans="1:20" ht="25" x14ac:dyDescent="0.35">
      <c r="A589" s="7">
        <v>45</v>
      </c>
      <c r="B589" s="24">
        <v>1920</v>
      </c>
      <c r="C589" s="21" t="s">
        <v>38</v>
      </c>
      <c r="D589" s="1">
        <v>0</v>
      </c>
      <c r="E589" s="44"/>
      <c r="F589" s="44"/>
      <c r="G589" s="38">
        <f t="shared" si="33"/>
        <v>0</v>
      </c>
      <c r="H589" s="22"/>
      <c r="I589" s="2">
        <v>0</v>
      </c>
      <c r="J589" s="44"/>
      <c r="K589" s="44"/>
      <c r="L589" s="78">
        <f t="shared" si="34"/>
        <v>0</v>
      </c>
      <c r="M589" s="23">
        <f t="shared" si="35"/>
        <v>0</v>
      </c>
    </row>
    <row r="590" spans="1:20" ht="25" x14ac:dyDescent="0.35">
      <c r="A590" s="7">
        <v>45.1</v>
      </c>
      <c r="B590" s="24">
        <v>1920</v>
      </c>
      <c r="C590" s="21" t="s">
        <v>39</v>
      </c>
      <c r="D590" s="1">
        <v>0</v>
      </c>
      <c r="E590" s="44"/>
      <c r="F590" s="44"/>
      <c r="G590" s="38">
        <f t="shared" si="33"/>
        <v>0</v>
      </c>
      <c r="H590" s="22"/>
      <c r="I590" s="2">
        <v>0</v>
      </c>
      <c r="J590" s="44"/>
      <c r="K590" s="44"/>
      <c r="L590" s="78">
        <f t="shared" si="34"/>
        <v>0</v>
      </c>
      <c r="M590" s="23">
        <f t="shared" si="35"/>
        <v>0</v>
      </c>
    </row>
    <row r="591" spans="1:20" x14ac:dyDescent="0.35">
      <c r="A591" s="7">
        <v>10</v>
      </c>
      <c r="B591" s="24">
        <v>1930</v>
      </c>
      <c r="C591" s="21" t="s">
        <v>40</v>
      </c>
      <c r="D591" s="1">
        <v>3396921.1560000009</v>
      </c>
      <c r="E591" s="44">
        <v>106896.20999999996</v>
      </c>
      <c r="F591" s="44">
        <v>0</v>
      </c>
      <c r="G591" s="38">
        <f t="shared" si="33"/>
        <v>3503817.3660000009</v>
      </c>
      <c r="H591" s="22"/>
      <c r="I591" s="2">
        <v>-2722089.8556249999</v>
      </c>
      <c r="J591" s="44">
        <v>-184786.64574999997</v>
      </c>
      <c r="K591" s="44">
        <v>0</v>
      </c>
      <c r="L591" s="78">
        <f t="shared" si="34"/>
        <v>-2906876.501375</v>
      </c>
      <c r="M591" s="23">
        <f t="shared" si="35"/>
        <v>596940.86462500086</v>
      </c>
    </row>
    <row r="592" spans="1:20" x14ac:dyDescent="0.35">
      <c r="A592" s="7">
        <v>8</v>
      </c>
      <c r="B592" s="24">
        <v>1935</v>
      </c>
      <c r="C592" s="21" t="s">
        <v>41</v>
      </c>
      <c r="D592" s="1">
        <v>108974.80000000002</v>
      </c>
      <c r="E592" s="44">
        <v>0</v>
      </c>
      <c r="F592" s="44">
        <v>0</v>
      </c>
      <c r="G592" s="38">
        <f t="shared" si="33"/>
        <v>108974.80000000002</v>
      </c>
      <c r="H592" s="22"/>
      <c r="I592" s="2">
        <v>-81356.501499999998</v>
      </c>
      <c r="J592" s="44">
        <v>-4565.9710000000005</v>
      </c>
      <c r="K592" s="44">
        <v>0</v>
      </c>
      <c r="L592" s="78">
        <f t="shared" si="34"/>
        <v>-85922.472500000003</v>
      </c>
      <c r="M592" s="23">
        <f t="shared" si="35"/>
        <v>23052.327500000014</v>
      </c>
    </row>
    <row r="593" spans="1:20" x14ac:dyDescent="0.35">
      <c r="A593" s="7">
        <v>8</v>
      </c>
      <c r="B593" s="24">
        <v>1940</v>
      </c>
      <c r="C593" s="21" t="s">
        <v>42</v>
      </c>
      <c r="D593" s="1">
        <v>331157.83499999996</v>
      </c>
      <c r="E593" s="44">
        <v>9836.789999999979</v>
      </c>
      <c r="F593" s="44">
        <v>0</v>
      </c>
      <c r="G593" s="38">
        <f t="shared" si="33"/>
        <v>340994.62499999994</v>
      </c>
      <c r="H593" s="22"/>
      <c r="I593" s="2">
        <v>-215710.47100000002</v>
      </c>
      <c r="J593" s="44">
        <v>-23974.344000000001</v>
      </c>
      <c r="K593" s="44">
        <v>0</v>
      </c>
      <c r="L593" s="78">
        <f t="shared" si="34"/>
        <v>-239684.81500000003</v>
      </c>
      <c r="M593" s="23">
        <f t="shared" si="35"/>
        <v>101309.80999999991</v>
      </c>
    </row>
    <row r="594" spans="1:20" x14ac:dyDescent="0.35">
      <c r="A594" s="7">
        <v>8</v>
      </c>
      <c r="B594" s="24">
        <v>1945</v>
      </c>
      <c r="C594" s="21" t="s">
        <v>43</v>
      </c>
      <c r="D594" s="1">
        <v>98520.66</v>
      </c>
      <c r="E594" s="44">
        <v>27943.200000000004</v>
      </c>
      <c r="F594" s="44">
        <v>0</v>
      </c>
      <c r="G594" s="38">
        <f t="shared" si="33"/>
        <v>126463.86000000002</v>
      </c>
      <c r="H594" s="22"/>
      <c r="I594" s="2">
        <v>-94788.64850000001</v>
      </c>
      <c r="J594" s="44">
        <v>-2404.7985000000003</v>
      </c>
      <c r="K594" s="44">
        <v>0</v>
      </c>
      <c r="L594" s="78">
        <f t="shared" si="34"/>
        <v>-97193.447000000015</v>
      </c>
      <c r="M594" s="23">
        <f t="shared" si="35"/>
        <v>29270.413</v>
      </c>
    </row>
    <row r="595" spans="1:20" x14ac:dyDescent="0.35">
      <c r="A595" s="7">
        <v>8</v>
      </c>
      <c r="B595" s="24">
        <v>1950</v>
      </c>
      <c r="C595" s="21" t="s">
        <v>44</v>
      </c>
      <c r="D595" s="1">
        <v>0</v>
      </c>
      <c r="E595" s="44"/>
      <c r="F595" s="44"/>
      <c r="G595" s="38">
        <f t="shared" si="33"/>
        <v>0</v>
      </c>
      <c r="H595" s="22"/>
      <c r="I595" s="2">
        <v>0</v>
      </c>
      <c r="J595" s="44"/>
      <c r="K595" s="44"/>
      <c r="L595" s="78">
        <f t="shared" si="34"/>
        <v>0</v>
      </c>
      <c r="M595" s="23">
        <f t="shared" si="35"/>
        <v>0</v>
      </c>
    </row>
    <row r="596" spans="1:20" x14ac:dyDescent="0.35">
      <c r="A596" s="7">
        <v>8</v>
      </c>
      <c r="B596" s="24">
        <v>1955</v>
      </c>
      <c r="C596" s="21" t="s">
        <v>45</v>
      </c>
      <c r="D596" s="1">
        <v>0</v>
      </c>
      <c r="E596" s="44"/>
      <c r="F596" s="44"/>
      <c r="G596" s="38">
        <f t="shared" si="33"/>
        <v>0</v>
      </c>
      <c r="H596" s="22"/>
      <c r="I596" s="2">
        <v>0</v>
      </c>
      <c r="J596" s="44"/>
      <c r="K596" s="44"/>
      <c r="L596" s="78">
        <f t="shared" si="34"/>
        <v>0</v>
      </c>
      <c r="M596" s="23">
        <f t="shared" si="35"/>
        <v>0</v>
      </c>
    </row>
    <row r="597" spans="1:20" ht="25" x14ac:dyDescent="0.35">
      <c r="A597" s="7">
        <v>8</v>
      </c>
      <c r="B597" s="24">
        <v>1955</v>
      </c>
      <c r="C597" s="21" t="s">
        <v>46</v>
      </c>
      <c r="D597" s="1">
        <v>0</v>
      </c>
      <c r="E597" s="44"/>
      <c r="F597" s="44"/>
      <c r="G597" s="38">
        <f t="shared" si="33"/>
        <v>0</v>
      </c>
      <c r="H597" s="22"/>
      <c r="I597" s="2">
        <v>0</v>
      </c>
      <c r="J597" s="44"/>
      <c r="K597" s="44"/>
      <c r="L597" s="78">
        <f t="shared" si="34"/>
        <v>0</v>
      </c>
      <c r="M597" s="23">
        <f t="shared" si="35"/>
        <v>0</v>
      </c>
    </row>
    <row r="598" spans="1:20" x14ac:dyDescent="0.35">
      <c r="A598" s="7">
        <v>8</v>
      </c>
      <c r="B598" s="24">
        <v>1960</v>
      </c>
      <c r="C598" s="21" t="s">
        <v>47</v>
      </c>
      <c r="D598" s="1">
        <v>0</v>
      </c>
      <c r="E598" s="44"/>
      <c r="F598" s="44"/>
      <c r="G598" s="38">
        <f t="shared" si="33"/>
        <v>0</v>
      </c>
      <c r="H598" s="22"/>
      <c r="I598" s="2">
        <v>0</v>
      </c>
      <c r="J598" s="44"/>
      <c r="K598" s="44"/>
      <c r="L598" s="78">
        <f t="shared" si="34"/>
        <v>0</v>
      </c>
      <c r="M598" s="23">
        <f t="shared" si="35"/>
        <v>0</v>
      </c>
    </row>
    <row r="599" spans="1:20" ht="25" x14ac:dyDescent="0.35">
      <c r="A599" s="25">
        <v>47</v>
      </c>
      <c r="B599" s="24">
        <v>1970</v>
      </c>
      <c r="C599" s="21" t="s">
        <v>48</v>
      </c>
      <c r="D599" s="1">
        <v>0</v>
      </c>
      <c r="E599" s="44"/>
      <c r="F599" s="44"/>
      <c r="G599" s="38">
        <f t="shared" si="33"/>
        <v>0</v>
      </c>
      <c r="H599" s="22"/>
      <c r="I599" s="2">
        <v>0</v>
      </c>
      <c r="J599" s="44"/>
      <c r="K599" s="44"/>
      <c r="L599" s="78">
        <f t="shared" si="34"/>
        <v>0</v>
      </c>
      <c r="M599" s="23">
        <f t="shared" si="35"/>
        <v>0</v>
      </c>
    </row>
    <row r="600" spans="1:20" ht="25" x14ac:dyDescent="0.35">
      <c r="A600" s="7">
        <v>47</v>
      </c>
      <c r="B600" s="24">
        <v>1975</v>
      </c>
      <c r="C600" s="21" t="s">
        <v>49</v>
      </c>
      <c r="D600" s="1">
        <v>0</v>
      </c>
      <c r="E600" s="44"/>
      <c r="F600" s="44"/>
      <c r="G600" s="38">
        <f t="shared" si="33"/>
        <v>0</v>
      </c>
      <c r="H600" s="22"/>
      <c r="I600" s="2">
        <v>0</v>
      </c>
      <c r="J600" s="44"/>
      <c r="K600" s="44"/>
      <c r="L600" s="78">
        <f t="shared" si="34"/>
        <v>0</v>
      </c>
      <c r="M600" s="23">
        <f t="shared" si="35"/>
        <v>0</v>
      </c>
    </row>
    <row r="601" spans="1:20" x14ac:dyDescent="0.35">
      <c r="A601" s="7">
        <v>47</v>
      </c>
      <c r="B601" s="24">
        <v>1980</v>
      </c>
      <c r="C601" s="21" t="s">
        <v>50</v>
      </c>
      <c r="D601" s="1">
        <v>287373.34999999998</v>
      </c>
      <c r="E601" s="44">
        <v>0</v>
      </c>
      <c r="F601" s="44">
        <v>0</v>
      </c>
      <c r="G601" s="38">
        <f t="shared" si="33"/>
        <v>287373.34999999998</v>
      </c>
      <c r="H601" s="22"/>
      <c r="I601" s="2">
        <v>-255264.83</v>
      </c>
      <c r="J601" s="44">
        <v>-13324.025333333337</v>
      </c>
      <c r="K601" s="44">
        <v>0</v>
      </c>
      <c r="L601" s="78">
        <f t="shared" si="34"/>
        <v>-268588.85533333331</v>
      </c>
      <c r="M601" s="23">
        <f t="shared" si="35"/>
        <v>18784.494666666666</v>
      </c>
    </row>
    <row r="602" spans="1:20" x14ac:dyDescent="0.35">
      <c r="A602" s="7">
        <v>47</v>
      </c>
      <c r="B602" s="24">
        <v>1985</v>
      </c>
      <c r="C602" s="21" t="s">
        <v>51</v>
      </c>
      <c r="D602" s="1">
        <v>0.15000000000145519</v>
      </c>
      <c r="E602" s="44"/>
      <c r="F602" s="44"/>
      <c r="G602" s="38">
        <f t="shared" si="33"/>
        <v>0.15000000000145519</v>
      </c>
      <c r="H602" s="22"/>
      <c r="I602" s="2">
        <v>0</v>
      </c>
      <c r="J602" s="44"/>
      <c r="K602" s="44"/>
      <c r="L602" s="78">
        <f t="shared" si="34"/>
        <v>0</v>
      </c>
      <c r="M602" s="23">
        <f t="shared" si="35"/>
        <v>0.15000000000145519</v>
      </c>
    </row>
    <row r="603" spans="1:20" x14ac:dyDescent="0.35">
      <c r="A603" s="25">
        <v>47</v>
      </c>
      <c r="B603" s="24">
        <v>1990</v>
      </c>
      <c r="C603" s="35" t="s">
        <v>52</v>
      </c>
      <c r="D603" s="1">
        <v>0</v>
      </c>
      <c r="E603" s="44"/>
      <c r="F603" s="44"/>
      <c r="G603" s="38">
        <f t="shared" si="33"/>
        <v>0</v>
      </c>
      <c r="H603" s="22"/>
      <c r="I603" s="2">
        <v>0</v>
      </c>
      <c r="J603" s="44"/>
      <c r="K603" s="44"/>
      <c r="L603" s="78">
        <f t="shared" si="34"/>
        <v>0</v>
      </c>
      <c r="M603" s="23">
        <f t="shared" si="35"/>
        <v>0</v>
      </c>
    </row>
    <row r="604" spans="1:20" x14ac:dyDescent="0.35">
      <c r="A604" s="7">
        <v>47</v>
      </c>
      <c r="B604" s="24">
        <v>1995</v>
      </c>
      <c r="C604" s="21" t="s">
        <v>53</v>
      </c>
      <c r="D604" s="1">
        <v>-38595170.290000007</v>
      </c>
      <c r="E604" s="44">
        <v>-1405506.7899999991</v>
      </c>
      <c r="F604" s="44">
        <v>0</v>
      </c>
      <c r="G604" s="38">
        <f t="shared" si="33"/>
        <v>-40000677.080000006</v>
      </c>
      <c r="H604" s="22"/>
      <c r="I604" s="2">
        <v>11487998.611708334</v>
      </c>
      <c r="J604" s="44">
        <v>1637088.1168416666</v>
      </c>
      <c r="K604" s="44">
        <v>0</v>
      </c>
      <c r="L604" s="78">
        <f t="shared" si="34"/>
        <v>13125086.72855</v>
      </c>
      <c r="M604" s="23">
        <f t="shared" si="35"/>
        <v>-26875590.351450004</v>
      </c>
      <c r="N604" s="79"/>
      <c r="O604" s="79"/>
      <c r="P604" s="79"/>
    </row>
    <row r="605" spans="1:20" x14ac:dyDescent="0.35">
      <c r="A605" s="7">
        <v>47</v>
      </c>
      <c r="B605" s="24">
        <v>2440</v>
      </c>
      <c r="C605" s="21" t="s">
        <v>54</v>
      </c>
      <c r="D605" s="1">
        <v>0</v>
      </c>
      <c r="E605" s="44">
        <v>0</v>
      </c>
      <c r="F605" s="44">
        <v>0</v>
      </c>
      <c r="G605" s="38">
        <f t="shared" si="33"/>
        <v>0</v>
      </c>
      <c r="I605" s="2">
        <v>0</v>
      </c>
      <c r="J605" s="44">
        <v>0</v>
      </c>
      <c r="K605" s="44">
        <v>0</v>
      </c>
      <c r="L605" s="78">
        <f t="shared" si="34"/>
        <v>0</v>
      </c>
      <c r="M605" s="23">
        <f t="shared" si="35"/>
        <v>0</v>
      </c>
    </row>
    <row r="606" spans="1:20" x14ac:dyDescent="0.35">
      <c r="A606" s="26"/>
      <c r="B606" s="26"/>
      <c r="C606" s="27"/>
      <c r="D606" s="1">
        <v>0</v>
      </c>
      <c r="E606" s="44"/>
      <c r="F606" s="44"/>
      <c r="G606" s="38">
        <f t="shared" si="33"/>
        <v>0</v>
      </c>
      <c r="I606" s="2">
        <v>0</v>
      </c>
      <c r="J606" s="44"/>
      <c r="K606" s="44"/>
      <c r="L606" s="78">
        <f t="shared" si="34"/>
        <v>0</v>
      </c>
      <c r="M606" s="23">
        <f t="shared" si="35"/>
        <v>0</v>
      </c>
    </row>
    <row r="607" spans="1:20" x14ac:dyDescent="0.35">
      <c r="A607" s="26"/>
      <c r="B607" s="26"/>
      <c r="C607" s="29" t="s">
        <v>55</v>
      </c>
      <c r="D607" s="30">
        <v>125371819.14891432</v>
      </c>
      <c r="E607" s="30">
        <v>4760268.7800000031</v>
      </c>
      <c r="F607" s="30">
        <v>0</v>
      </c>
      <c r="G607" s="30">
        <f>SUM(G567:G606)</f>
        <v>130132087.92891431</v>
      </c>
      <c r="H607" s="5"/>
      <c r="I607" s="30">
        <v>-68942530.707567453</v>
      </c>
      <c r="J607" s="30">
        <v>-4473916.2291784808</v>
      </c>
      <c r="K607" s="30">
        <v>0</v>
      </c>
      <c r="L607" s="30">
        <f>SUM(L567:L606)</f>
        <v>-73416446.936745897</v>
      </c>
      <c r="M607" s="30">
        <f>SUM(M567:M606)</f>
        <v>56715640.992168374</v>
      </c>
    </row>
    <row r="608" spans="1:20" s="81" customFormat="1" ht="37.5" x14ac:dyDescent="0.35">
      <c r="A608" s="26"/>
      <c r="B608" s="26"/>
      <c r="C608" s="31" t="s">
        <v>56</v>
      </c>
      <c r="D608" s="3"/>
      <c r="E608" s="28"/>
      <c r="F608" s="28"/>
      <c r="G608" s="38">
        <f t="shared" ref="G608:G609" si="36">D608+E608+F608</f>
        <v>0</v>
      </c>
      <c r="H608"/>
      <c r="I608" s="113">
        <v>-68942530.707567453</v>
      </c>
      <c r="J608" s="28"/>
      <c r="K608" s="28"/>
      <c r="L608" s="38">
        <v>0</v>
      </c>
      <c r="M608" s="23">
        <v>0</v>
      </c>
      <c r="N608"/>
      <c r="O608"/>
      <c r="P608"/>
      <c r="Q608"/>
      <c r="R608"/>
      <c r="S608"/>
      <c r="T608"/>
    </row>
    <row r="609" spans="1:20" s="81" customFormat="1" ht="26" x14ac:dyDescent="0.35">
      <c r="A609" s="26"/>
      <c r="B609" s="26"/>
      <c r="C609" s="32" t="s">
        <v>57</v>
      </c>
      <c r="D609" s="3"/>
      <c r="E609" s="28"/>
      <c r="F609" s="28"/>
      <c r="G609" s="38">
        <f t="shared" si="36"/>
        <v>0</v>
      </c>
      <c r="H609"/>
      <c r="I609" s="1">
        <v>0</v>
      </c>
      <c r="J609" s="28"/>
      <c r="K609" s="28"/>
      <c r="L609" s="38">
        <v>0</v>
      </c>
      <c r="M609" s="23">
        <v>0</v>
      </c>
      <c r="N609"/>
      <c r="O609"/>
      <c r="P609"/>
      <c r="Q609"/>
      <c r="R609"/>
      <c r="S609"/>
      <c r="T609"/>
    </row>
    <row r="610" spans="1:20" s="81" customFormat="1" x14ac:dyDescent="0.35">
      <c r="A610" s="26"/>
      <c r="B610" s="26"/>
      <c r="C610" s="29" t="s">
        <v>58</v>
      </c>
      <c r="D610" s="30">
        <v>125371819.14891432</v>
      </c>
      <c r="E610" s="30">
        <v>4760268.7800000031</v>
      </c>
      <c r="F610" s="30">
        <v>0</v>
      </c>
      <c r="G610" s="30">
        <f>SUM(G607:G609)</f>
        <v>130132087.92891431</v>
      </c>
      <c r="H610" s="30"/>
      <c r="I610" s="30">
        <v>-137885061.41513491</v>
      </c>
      <c r="J610" s="82">
        <v>-4473916.2291784808</v>
      </c>
      <c r="K610" s="30">
        <v>0</v>
      </c>
      <c r="L610" s="30">
        <f>SUM(L607:L609)</f>
        <v>-73416446.936745897</v>
      </c>
      <c r="M610" s="30">
        <f>SUM(M607:M609)</f>
        <v>56715640.992168374</v>
      </c>
      <c r="N610"/>
      <c r="O610"/>
      <c r="P610"/>
      <c r="Q610"/>
      <c r="R610"/>
      <c r="S610"/>
      <c r="T610"/>
    </row>
    <row r="611" spans="1:20" s="81" customFormat="1" ht="15.5" x14ac:dyDescent="0.35">
      <c r="A611" s="26"/>
      <c r="B611" s="26"/>
      <c r="C611" s="224" t="s">
        <v>59</v>
      </c>
      <c r="D611" s="225"/>
      <c r="E611" s="225"/>
      <c r="F611" s="225"/>
      <c r="G611" s="225"/>
      <c r="H611" s="225"/>
      <c r="I611" s="226"/>
      <c r="J611" s="28"/>
      <c r="K611" s="6"/>
      <c r="L611" s="40"/>
      <c r="M611" s="33"/>
      <c r="N611"/>
      <c r="O611"/>
      <c r="P611"/>
      <c r="Q611"/>
      <c r="R611"/>
      <c r="S611"/>
      <c r="T611"/>
    </row>
    <row r="612" spans="1:20" s="81" customFormat="1" x14ac:dyDescent="0.35">
      <c r="A612" s="26"/>
      <c r="B612" s="26"/>
      <c r="C612" s="224" t="s">
        <v>60</v>
      </c>
      <c r="D612" s="225"/>
      <c r="E612" s="225"/>
      <c r="F612" s="225"/>
      <c r="G612" s="225"/>
      <c r="H612" s="225"/>
      <c r="I612" s="226"/>
      <c r="J612" s="30">
        <v>-4473916.2291784808</v>
      </c>
      <c r="K612"/>
      <c r="L612"/>
      <c r="M612" s="33"/>
      <c r="N612"/>
      <c r="O612"/>
      <c r="P612"/>
      <c r="Q612"/>
      <c r="R612"/>
      <c r="S612"/>
      <c r="T612"/>
    </row>
    <row r="613" spans="1:20" s="81" customFormat="1" x14ac:dyDescent="0.35">
      <c r="A613"/>
      <c r="B613"/>
      <c r="C613"/>
      <c r="D613" s="77"/>
      <c r="E613" s="77"/>
      <c r="F613" s="77"/>
      <c r="G613" s="77"/>
      <c r="H613" s="77"/>
      <c r="I613" s="77"/>
      <c r="J613" s="150"/>
      <c r="K613" s="110"/>
      <c r="L613" s="77"/>
      <c r="M613" s="77"/>
      <c r="N613"/>
      <c r="O613"/>
      <c r="P613"/>
      <c r="Q613"/>
      <c r="R613"/>
      <c r="S613"/>
      <c r="T613"/>
    </row>
    <row r="614" spans="1:20" s="81" customFormat="1" x14ac:dyDescent="0.35">
      <c r="A614"/>
      <c r="B614"/>
      <c r="C614"/>
      <c r="D614"/>
      <c r="E614" s="110"/>
      <c r="F614" s="117"/>
      <c r="G614"/>
      <c r="H614"/>
      <c r="I614" s="6" t="s">
        <v>61</v>
      </c>
      <c r="J614" s="6"/>
      <c r="K614"/>
      <c r="L614"/>
      <c r="M614"/>
      <c r="N614"/>
      <c r="O614"/>
      <c r="P614"/>
      <c r="Q614"/>
      <c r="R614"/>
      <c r="S614"/>
      <c r="T614"/>
    </row>
    <row r="615" spans="1:20" s="81" customFormat="1" x14ac:dyDescent="0.35">
      <c r="A615" s="26">
        <v>10</v>
      </c>
      <c r="B615" s="26"/>
      <c r="C615" s="27" t="s">
        <v>62</v>
      </c>
      <c r="D615"/>
      <c r="E615"/>
      <c r="F615"/>
      <c r="G615"/>
      <c r="H615"/>
      <c r="I615" s="6" t="s">
        <v>62</v>
      </c>
      <c r="J615" s="6"/>
      <c r="K615" s="41"/>
      <c r="L615"/>
      <c r="M615"/>
      <c r="N615"/>
      <c r="O615"/>
      <c r="P615"/>
      <c r="Q615"/>
      <c r="R615"/>
      <c r="S615"/>
      <c r="T615"/>
    </row>
    <row r="616" spans="1:20" s="81" customFormat="1" x14ac:dyDescent="0.35">
      <c r="A616" s="26">
        <v>8</v>
      </c>
      <c r="B616" s="26"/>
      <c r="C616" s="27" t="s">
        <v>41</v>
      </c>
      <c r="D616"/>
      <c r="E616"/>
      <c r="F616"/>
      <c r="G616"/>
      <c r="H616"/>
      <c r="I616" s="6" t="s">
        <v>41</v>
      </c>
      <c r="J616" s="6"/>
      <c r="K616" s="42"/>
      <c r="L616"/>
      <c r="M616"/>
      <c r="N616"/>
      <c r="O616"/>
      <c r="P616"/>
      <c r="Q616"/>
      <c r="R616"/>
      <c r="S616"/>
      <c r="T616"/>
    </row>
    <row r="617" spans="1:20" s="81" customFormat="1" x14ac:dyDescent="0.35">
      <c r="A617"/>
      <c r="B617"/>
      <c r="C617"/>
      <c r="D617"/>
      <c r="E617"/>
      <c r="F617"/>
      <c r="G617"/>
      <c r="H617"/>
      <c r="I617" s="34" t="s">
        <v>63</v>
      </c>
      <c r="J617"/>
      <c r="K617" s="43">
        <v>-4473916.2291784808</v>
      </c>
      <c r="L617"/>
      <c r="M617"/>
      <c r="N617"/>
      <c r="O617"/>
      <c r="P617"/>
      <c r="Q617"/>
      <c r="R617"/>
      <c r="S617"/>
      <c r="T617"/>
    </row>
    <row r="620" spans="1:20" s="81" customFormat="1" ht="18" hidden="1" x14ac:dyDescent="0.35">
      <c r="A620" s="227" t="s">
        <v>0</v>
      </c>
      <c r="B620" s="227"/>
      <c r="C620" s="227"/>
      <c r="D620" s="227"/>
      <c r="E620" s="227"/>
      <c r="F620" s="227"/>
      <c r="G620" s="227"/>
      <c r="H620" s="227"/>
      <c r="I620" s="227"/>
      <c r="J620" s="227"/>
      <c r="K620" s="227"/>
      <c r="L620" s="227"/>
      <c r="M620" s="227"/>
      <c r="N620"/>
      <c r="O620"/>
      <c r="P620"/>
      <c r="Q620"/>
      <c r="R620"/>
      <c r="S620"/>
      <c r="T620"/>
    </row>
    <row r="621" spans="1:20" s="81" customFormat="1" ht="21" hidden="1" x14ac:dyDescent="0.35">
      <c r="A621" s="227" t="s">
        <v>1</v>
      </c>
      <c r="B621" s="227"/>
      <c r="C621" s="227"/>
      <c r="D621" s="227"/>
      <c r="E621" s="227"/>
      <c r="F621" s="227"/>
      <c r="G621" s="227"/>
      <c r="H621" s="227"/>
      <c r="I621" s="227"/>
      <c r="J621" s="227"/>
      <c r="K621" s="227"/>
      <c r="L621" s="227"/>
      <c r="M621" s="227"/>
      <c r="N621"/>
      <c r="O621"/>
      <c r="P621"/>
      <c r="Q621"/>
      <c r="R621"/>
      <c r="S621"/>
      <c r="T621"/>
    </row>
    <row r="622" spans="1:20" s="81" customFormat="1" hidden="1" x14ac:dyDescent="0.35">
      <c r="A622"/>
      <c r="B622"/>
      <c r="C622"/>
      <c r="D622"/>
      <c r="E622"/>
      <c r="F622"/>
      <c r="G622"/>
      <c r="H622" s="6"/>
      <c r="I622"/>
      <c r="J622"/>
      <c r="K622"/>
      <c r="L622"/>
      <c r="M622"/>
      <c r="N622"/>
      <c r="O622"/>
      <c r="P622"/>
      <c r="Q622"/>
      <c r="R622"/>
      <c r="S622"/>
      <c r="T622"/>
    </row>
    <row r="623" spans="1:20" s="81" customFormat="1" hidden="1" x14ac:dyDescent="0.35">
      <c r="A623"/>
      <c r="B623"/>
      <c r="C623"/>
      <c r="D623"/>
      <c r="E623" s="8" t="s">
        <v>2</v>
      </c>
      <c r="F623" s="36" t="s">
        <v>3</v>
      </c>
      <c r="G623" s="45"/>
      <c r="H623" s="6"/>
      <c r="I623"/>
      <c r="J623"/>
      <c r="K623"/>
      <c r="L623"/>
      <c r="M623"/>
      <c r="N623"/>
      <c r="O623"/>
      <c r="P623"/>
      <c r="Q623"/>
      <c r="R623"/>
      <c r="S623"/>
      <c r="T623"/>
    </row>
    <row r="624" spans="1:20" hidden="1" x14ac:dyDescent="0.35">
      <c r="C624" s="6"/>
      <c r="E624" s="8" t="s">
        <v>4</v>
      </c>
      <c r="F624" s="9">
        <v>2017</v>
      </c>
      <c r="G624" s="10"/>
    </row>
    <row r="625" spans="1:20" hidden="1" x14ac:dyDescent="0.35"/>
    <row r="626" spans="1:20" hidden="1" x14ac:dyDescent="0.35">
      <c r="D626" s="228" t="s">
        <v>5</v>
      </c>
      <c r="E626" s="229"/>
      <c r="F626" s="229"/>
      <c r="G626" s="230"/>
      <c r="I626" s="11"/>
      <c r="J626" s="12" t="s">
        <v>6</v>
      </c>
      <c r="K626" s="12"/>
      <c r="L626" s="13"/>
      <c r="M626" s="6"/>
    </row>
    <row r="627" spans="1:20" ht="41.5" hidden="1" x14ac:dyDescent="0.35">
      <c r="A627" s="14" t="s">
        <v>7</v>
      </c>
      <c r="B627" s="14" t="s">
        <v>8</v>
      </c>
      <c r="C627" s="15" t="s">
        <v>9</v>
      </c>
      <c r="D627" s="14" t="s">
        <v>10</v>
      </c>
      <c r="E627" s="16" t="s">
        <v>11</v>
      </c>
      <c r="F627" s="16" t="s">
        <v>12</v>
      </c>
      <c r="G627" s="14" t="s">
        <v>13</v>
      </c>
      <c r="H627" s="17"/>
      <c r="I627" s="18" t="s">
        <v>10</v>
      </c>
      <c r="J627" s="19" t="s">
        <v>14</v>
      </c>
      <c r="K627" s="19" t="s">
        <v>12</v>
      </c>
      <c r="L627" s="20" t="s">
        <v>13</v>
      </c>
      <c r="M627" s="14" t="s">
        <v>15</v>
      </c>
    </row>
    <row r="628" spans="1:20" ht="25" hidden="1" x14ac:dyDescent="0.35">
      <c r="A628" s="7">
        <v>12</v>
      </c>
      <c r="B628" s="24">
        <v>1611</v>
      </c>
      <c r="C628" s="21" t="s">
        <v>16</v>
      </c>
      <c r="D628" s="1">
        <v>1265800.9799999995</v>
      </c>
      <c r="E628" s="76">
        <v>738043.37999999989</v>
      </c>
      <c r="F628" s="76"/>
      <c r="G628" s="38">
        <f>D628+E628+F628</f>
        <v>2003844.3599999994</v>
      </c>
      <c r="H628" s="22"/>
      <c r="I628" s="2">
        <v>-1127798.804</v>
      </c>
      <c r="J628" s="44">
        <v>-161614.79</v>
      </c>
      <c r="K628" s="44"/>
      <c r="L628" s="38">
        <f>I628+J628+K628</f>
        <v>-1289413.594</v>
      </c>
      <c r="M628" s="23">
        <f>L628+G628</f>
        <v>714430.76599999936</v>
      </c>
    </row>
    <row r="629" spans="1:20" ht="25" hidden="1" x14ac:dyDescent="0.35">
      <c r="A629" s="7" t="s">
        <v>17</v>
      </c>
      <c r="B629" s="24">
        <v>1612</v>
      </c>
      <c r="C629" s="21" t="s">
        <v>18</v>
      </c>
      <c r="D629" s="1">
        <v>517173.12</v>
      </c>
      <c r="E629" s="76">
        <v>0</v>
      </c>
      <c r="F629" s="76"/>
      <c r="G629" s="38">
        <f t="shared" ref="G629:G667" si="37">D629+E629+F629</f>
        <v>517173.12</v>
      </c>
      <c r="H629" s="22"/>
      <c r="I629" s="2">
        <v>-166186.20466666663</v>
      </c>
      <c r="J629" s="44">
        <v>-15720.92</v>
      </c>
      <c r="K629" s="44"/>
      <c r="L629" s="38">
        <f t="shared" ref="L629:L667" si="38">I629+J629+K629</f>
        <v>-181907.12466666664</v>
      </c>
      <c r="M629" s="23">
        <f t="shared" ref="M629:M667" si="39">L629+G629</f>
        <v>335265.99533333338</v>
      </c>
    </row>
    <row r="630" spans="1:20" hidden="1" x14ac:dyDescent="0.35">
      <c r="A630" s="7" t="s">
        <v>19</v>
      </c>
      <c r="B630" s="24">
        <v>1805</v>
      </c>
      <c r="C630" s="21" t="s">
        <v>20</v>
      </c>
      <c r="D630" s="1">
        <v>5544171.8499999996</v>
      </c>
      <c r="E630" s="76">
        <v>12301.759999999776</v>
      </c>
      <c r="F630" s="76"/>
      <c r="G630" s="38">
        <f t="shared" si="37"/>
        <v>5556473.6099999994</v>
      </c>
      <c r="H630" s="22"/>
      <c r="I630" s="2">
        <v>0</v>
      </c>
      <c r="J630" s="44">
        <v>0</v>
      </c>
      <c r="K630" s="44"/>
      <c r="L630" s="38">
        <f t="shared" si="38"/>
        <v>0</v>
      </c>
      <c r="M630" s="23">
        <f t="shared" si="39"/>
        <v>5556473.6099999994</v>
      </c>
    </row>
    <row r="631" spans="1:20" hidden="1" x14ac:dyDescent="0.35">
      <c r="A631" s="7">
        <v>47</v>
      </c>
      <c r="B631" s="24">
        <v>1808</v>
      </c>
      <c r="C631" s="21" t="s">
        <v>21</v>
      </c>
      <c r="D631" s="1">
        <v>0</v>
      </c>
      <c r="E631" s="44">
        <v>0</v>
      </c>
      <c r="F631" s="44"/>
      <c r="G631" s="38">
        <f t="shared" si="37"/>
        <v>0</v>
      </c>
      <c r="H631" s="22"/>
      <c r="I631" s="2">
        <v>0</v>
      </c>
      <c r="J631" s="44">
        <v>0</v>
      </c>
      <c r="K631" s="44"/>
      <c r="L631" s="38">
        <f t="shared" si="38"/>
        <v>0</v>
      </c>
      <c r="M631" s="23">
        <f t="shared" si="39"/>
        <v>0</v>
      </c>
    </row>
    <row r="632" spans="1:20" hidden="1" x14ac:dyDescent="0.35">
      <c r="A632" s="7">
        <v>13</v>
      </c>
      <c r="B632" s="24">
        <v>1810</v>
      </c>
      <c r="C632" s="21" t="s">
        <v>22</v>
      </c>
      <c r="D632" s="1">
        <v>0</v>
      </c>
      <c r="E632" s="44">
        <v>0</v>
      </c>
      <c r="F632" s="44"/>
      <c r="G632" s="38">
        <f t="shared" si="37"/>
        <v>0</v>
      </c>
      <c r="H632" s="22"/>
      <c r="I632" s="2">
        <v>0</v>
      </c>
      <c r="J632" s="44">
        <v>0</v>
      </c>
      <c r="K632" s="44"/>
      <c r="L632" s="38">
        <f t="shared" si="38"/>
        <v>0</v>
      </c>
      <c r="M632" s="23">
        <f t="shared" si="39"/>
        <v>0</v>
      </c>
    </row>
    <row r="633" spans="1:20" ht="25" hidden="1" x14ac:dyDescent="0.35">
      <c r="A633" s="7">
        <v>47</v>
      </c>
      <c r="B633" s="24">
        <v>1815</v>
      </c>
      <c r="C633" s="21" t="s">
        <v>23</v>
      </c>
      <c r="D633" s="1">
        <v>0</v>
      </c>
      <c r="E633" s="44">
        <v>0</v>
      </c>
      <c r="F633" s="44"/>
      <c r="G633" s="38">
        <f t="shared" si="37"/>
        <v>0</v>
      </c>
      <c r="H633" s="22"/>
      <c r="I633" s="2">
        <v>-272666.66666666669</v>
      </c>
      <c r="J633" s="44">
        <v>0</v>
      </c>
      <c r="K633" s="44"/>
      <c r="L633" s="38">
        <f t="shared" si="38"/>
        <v>-272666.66666666669</v>
      </c>
      <c r="M633" s="23">
        <f t="shared" si="39"/>
        <v>-272666.66666666669</v>
      </c>
    </row>
    <row r="634" spans="1:20" hidden="1" x14ac:dyDescent="0.35">
      <c r="A634" s="7">
        <v>47</v>
      </c>
      <c r="B634" s="24">
        <v>1820</v>
      </c>
      <c r="C634" s="21" t="s">
        <v>24</v>
      </c>
      <c r="D634" s="1">
        <v>16937293.665714286</v>
      </c>
      <c r="E634" s="44">
        <v>4032.56</v>
      </c>
      <c r="F634" s="44"/>
      <c r="G634" s="38">
        <f t="shared" si="37"/>
        <v>16941326.225714285</v>
      </c>
      <c r="H634" s="22"/>
      <c r="I634" s="2">
        <v>-6310315.603748749</v>
      </c>
      <c r="J634" s="44">
        <v>-539014.03605555603</v>
      </c>
      <c r="K634" s="44"/>
      <c r="L634" s="38">
        <f t="shared" si="38"/>
        <v>-6849329.6398043055</v>
      </c>
      <c r="M634" s="23">
        <f t="shared" si="39"/>
        <v>10091996.585909979</v>
      </c>
    </row>
    <row r="635" spans="1:20" hidden="1" x14ac:dyDescent="0.35">
      <c r="A635" s="7">
        <v>47</v>
      </c>
      <c r="B635" s="24">
        <v>1825</v>
      </c>
      <c r="C635" s="21" t="s">
        <v>25</v>
      </c>
      <c r="D635" s="1">
        <v>0</v>
      </c>
      <c r="E635" s="44">
        <v>0</v>
      </c>
      <c r="F635" s="44"/>
      <c r="G635" s="38">
        <f t="shared" si="37"/>
        <v>0</v>
      </c>
      <c r="H635" s="22"/>
      <c r="I635" s="2">
        <v>0</v>
      </c>
      <c r="J635" s="44"/>
      <c r="K635" s="44"/>
      <c r="L635" s="38">
        <f t="shared" si="38"/>
        <v>0</v>
      </c>
      <c r="M635" s="23">
        <f t="shared" si="39"/>
        <v>0</v>
      </c>
    </row>
    <row r="636" spans="1:20" hidden="1" x14ac:dyDescent="0.35">
      <c r="A636" s="7">
        <v>47</v>
      </c>
      <c r="B636" s="24">
        <v>1830</v>
      </c>
      <c r="C636" s="21" t="s">
        <v>26</v>
      </c>
      <c r="D636" s="1">
        <v>25327174.939999994</v>
      </c>
      <c r="E636" s="44">
        <v>1759418.799999997</v>
      </c>
      <c r="F636" s="44"/>
      <c r="G636" s="38">
        <f t="shared" si="37"/>
        <v>27086593.739999991</v>
      </c>
      <c r="H636" s="22"/>
      <c r="I636" s="2">
        <v>-9868170.0472993311</v>
      </c>
      <c r="J636" s="44">
        <v>-688734.19420000003</v>
      </c>
      <c r="K636" s="44"/>
      <c r="L636" s="38">
        <f t="shared" si="38"/>
        <v>-10556904.241499331</v>
      </c>
      <c r="M636" s="23">
        <f t="shared" si="39"/>
        <v>16529689.49850066</v>
      </c>
    </row>
    <row r="637" spans="1:20" hidden="1" x14ac:dyDescent="0.35">
      <c r="A637" s="7">
        <v>47</v>
      </c>
      <c r="B637" s="24">
        <v>1835</v>
      </c>
      <c r="C637" s="21" t="s">
        <v>27</v>
      </c>
      <c r="D637" s="1">
        <v>22331998.629999999</v>
      </c>
      <c r="E637" s="44">
        <v>1460619.1099999994</v>
      </c>
      <c r="F637" s="44"/>
      <c r="G637" s="38">
        <f t="shared" si="37"/>
        <v>23792617.739999998</v>
      </c>
      <c r="H637" s="22"/>
      <c r="I637" s="2">
        <v>-11374756.955245703</v>
      </c>
      <c r="J637" s="44">
        <v>-1102226.29263333</v>
      </c>
      <c r="K637" s="44"/>
      <c r="L637" s="38">
        <f t="shared" si="38"/>
        <v>-12476983.247879034</v>
      </c>
      <c r="M637" s="23">
        <f t="shared" si="39"/>
        <v>11315634.492120964</v>
      </c>
    </row>
    <row r="638" spans="1:20" hidden="1" x14ac:dyDescent="0.35">
      <c r="A638" s="7">
        <v>47</v>
      </c>
      <c r="B638" s="24">
        <v>1840</v>
      </c>
      <c r="C638" s="21" t="s">
        <v>28</v>
      </c>
      <c r="D638" s="1">
        <v>10796871.420000002</v>
      </c>
      <c r="E638" s="44">
        <v>202965.19000000041</v>
      </c>
      <c r="F638" s="44"/>
      <c r="G638" s="38">
        <f t="shared" si="37"/>
        <v>10999836.610000003</v>
      </c>
      <c r="H638" s="22"/>
      <c r="I638" s="2">
        <v>-5645537.0136340354</v>
      </c>
      <c r="J638" s="44">
        <v>-215774.42230000001</v>
      </c>
      <c r="K638" s="44"/>
      <c r="L638" s="38">
        <f t="shared" si="38"/>
        <v>-5861311.4359340351</v>
      </c>
      <c r="M638" s="23">
        <f t="shared" si="39"/>
        <v>5138525.174065968</v>
      </c>
    </row>
    <row r="639" spans="1:20" hidden="1" x14ac:dyDescent="0.35">
      <c r="A639" s="7">
        <v>47</v>
      </c>
      <c r="B639" s="24">
        <v>1845</v>
      </c>
      <c r="C639" s="21" t="s">
        <v>29</v>
      </c>
      <c r="D639" s="1">
        <v>27768268.210000005</v>
      </c>
      <c r="E639" s="44">
        <v>414006.68999999948</v>
      </c>
      <c r="F639" s="44"/>
      <c r="G639" s="38">
        <f t="shared" si="37"/>
        <v>28182274.900000006</v>
      </c>
      <c r="H639" s="22"/>
      <c r="I639" s="2">
        <v>-16910116.160862565</v>
      </c>
      <c r="J639" s="44">
        <v>-1024549.8412</v>
      </c>
      <c r="K639" s="44"/>
      <c r="L639" s="38">
        <f t="shared" si="38"/>
        <v>-17934666.002062567</v>
      </c>
      <c r="M639" s="23">
        <f t="shared" si="39"/>
        <v>10247608.897937439</v>
      </c>
    </row>
    <row r="640" spans="1:20" s="81" customFormat="1" hidden="1" x14ac:dyDescent="0.35">
      <c r="A640" s="7">
        <v>47</v>
      </c>
      <c r="B640" s="24">
        <v>1850</v>
      </c>
      <c r="C640" s="21" t="s">
        <v>30</v>
      </c>
      <c r="D640" s="1">
        <v>20506547.890000001</v>
      </c>
      <c r="E640" s="44">
        <v>225343.46000000089</v>
      </c>
      <c r="F640" s="44"/>
      <c r="G640" s="38">
        <f t="shared" si="37"/>
        <v>20731891.350000001</v>
      </c>
      <c r="H640" s="22"/>
      <c r="I640" s="2">
        <v>-10611962.604020271</v>
      </c>
      <c r="J640" s="44">
        <v>-682275.62399999995</v>
      </c>
      <c r="K640" s="44"/>
      <c r="L640" s="38">
        <f t="shared" si="38"/>
        <v>-11294238.228020271</v>
      </c>
      <c r="M640" s="23">
        <f t="shared" si="39"/>
        <v>9437653.1219797302</v>
      </c>
      <c r="N640"/>
      <c r="O640"/>
      <c r="P640"/>
      <c r="Q640"/>
      <c r="R640"/>
      <c r="S640"/>
      <c r="T640"/>
    </row>
    <row r="641" spans="1:20" s="81" customFormat="1" hidden="1" x14ac:dyDescent="0.35">
      <c r="A641" s="7">
        <v>47</v>
      </c>
      <c r="B641" s="24">
        <v>1855</v>
      </c>
      <c r="C641" s="21" t="s">
        <v>31</v>
      </c>
      <c r="D641" s="1">
        <v>11755336.4954</v>
      </c>
      <c r="E641" s="44">
        <v>69576.770000001416</v>
      </c>
      <c r="F641" s="44"/>
      <c r="G641" s="38">
        <f t="shared" si="37"/>
        <v>11824913.265400002</v>
      </c>
      <c r="H641" s="22"/>
      <c r="I641" s="2">
        <v>-3898672.1706658043</v>
      </c>
      <c r="J641" s="44">
        <v>-462517.32866666699</v>
      </c>
      <c r="K641" s="44"/>
      <c r="L641" s="38">
        <f t="shared" si="38"/>
        <v>-4361189.4993324708</v>
      </c>
      <c r="M641" s="23">
        <f t="shared" si="39"/>
        <v>7463723.766067531</v>
      </c>
      <c r="N641"/>
      <c r="O641"/>
      <c r="P641"/>
      <c r="Q641"/>
      <c r="R641"/>
      <c r="S641"/>
      <c r="T641"/>
    </row>
    <row r="642" spans="1:20" s="81" customFormat="1" hidden="1" x14ac:dyDescent="0.35">
      <c r="A642" s="7">
        <v>47</v>
      </c>
      <c r="B642" s="24">
        <v>1860</v>
      </c>
      <c r="C642" s="21" t="s">
        <v>32</v>
      </c>
      <c r="D642" s="1">
        <v>3516713.4000000004</v>
      </c>
      <c r="E642" s="44">
        <v>10033.40000000014</v>
      </c>
      <c r="F642" s="44"/>
      <c r="G642" s="38">
        <f t="shared" si="37"/>
        <v>3526746.8000000007</v>
      </c>
      <c r="H642" s="22"/>
      <c r="I642" s="2">
        <v>-1904075.3932171171</v>
      </c>
      <c r="J642" s="44">
        <v>-123718.14</v>
      </c>
      <c r="K642" s="44"/>
      <c r="L642" s="38">
        <f t="shared" si="38"/>
        <v>-2027793.533217117</v>
      </c>
      <c r="M642" s="23">
        <f t="shared" si="39"/>
        <v>1498953.2667828838</v>
      </c>
      <c r="N642"/>
      <c r="O642"/>
      <c r="P642"/>
      <c r="Q642"/>
      <c r="R642"/>
      <c r="S642"/>
      <c r="T642"/>
    </row>
    <row r="643" spans="1:20" s="81" customFormat="1" hidden="1" x14ac:dyDescent="0.35">
      <c r="A643" s="7">
        <v>47</v>
      </c>
      <c r="B643" s="24">
        <v>1860</v>
      </c>
      <c r="C643" s="21" t="s">
        <v>33</v>
      </c>
      <c r="D643" s="1">
        <v>7926534.3399999989</v>
      </c>
      <c r="E643" s="44">
        <v>328176.00999999978</v>
      </c>
      <c r="F643" s="44"/>
      <c r="G643" s="38">
        <f t="shared" si="37"/>
        <v>8254710.3499999987</v>
      </c>
      <c r="H643" s="22"/>
      <c r="I643" s="2">
        <v>-3836347.6626337348</v>
      </c>
      <c r="J643" s="44">
        <v>-511672.05</v>
      </c>
      <c r="K643" s="44"/>
      <c r="L643" s="38">
        <f t="shared" si="38"/>
        <v>-4348019.7126337346</v>
      </c>
      <c r="M643" s="23">
        <f t="shared" si="39"/>
        <v>3906690.6373662641</v>
      </c>
      <c r="N643"/>
      <c r="O643"/>
      <c r="P643"/>
      <c r="Q643"/>
      <c r="R643"/>
      <c r="S643"/>
      <c r="T643"/>
    </row>
    <row r="644" spans="1:20" s="81" customFormat="1" hidden="1" x14ac:dyDescent="0.35">
      <c r="A644" s="7" t="s">
        <v>19</v>
      </c>
      <c r="B644" s="24">
        <v>1905</v>
      </c>
      <c r="C644" s="21" t="s">
        <v>20</v>
      </c>
      <c r="D644" s="1">
        <v>0</v>
      </c>
      <c r="E644" s="44">
        <v>0</v>
      </c>
      <c r="F644" s="44"/>
      <c r="G644" s="38">
        <f t="shared" si="37"/>
        <v>0</v>
      </c>
      <c r="H644" s="22"/>
      <c r="I644" s="2">
        <v>0</v>
      </c>
      <c r="J644" s="44">
        <v>0</v>
      </c>
      <c r="K644" s="44"/>
      <c r="L644" s="38">
        <f t="shared" si="38"/>
        <v>0</v>
      </c>
      <c r="M644" s="23">
        <f t="shared" si="39"/>
        <v>0</v>
      </c>
      <c r="N644"/>
      <c r="O644"/>
      <c r="P644"/>
      <c r="Q644"/>
      <c r="R644"/>
      <c r="S644"/>
      <c r="T644"/>
    </row>
    <row r="645" spans="1:20" s="81" customFormat="1" hidden="1" x14ac:dyDescent="0.35">
      <c r="A645" s="7">
        <v>47</v>
      </c>
      <c r="B645" s="24">
        <v>1908</v>
      </c>
      <c r="C645" s="21" t="s">
        <v>34</v>
      </c>
      <c r="D645" s="1">
        <v>297147.52000000008</v>
      </c>
      <c r="E645" s="44">
        <v>0</v>
      </c>
      <c r="F645" s="44"/>
      <c r="G645" s="38">
        <f t="shared" si="37"/>
        <v>297147.52000000008</v>
      </c>
      <c r="H645" s="22"/>
      <c r="I645" s="2">
        <v>-114813.19932121213</v>
      </c>
      <c r="J645" s="44">
        <v>-9070.6299999999992</v>
      </c>
      <c r="K645" s="44"/>
      <c r="L645" s="38">
        <f t="shared" si="38"/>
        <v>-123883.82932121214</v>
      </c>
      <c r="M645" s="23">
        <f t="shared" si="39"/>
        <v>173263.69067878794</v>
      </c>
      <c r="N645"/>
      <c r="O645"/>
      <c r="P645"/>
      <c r="Q645"/>
      <c r="R645"/>
      <c r="S645"/>
      <c r="T645"/>
    </row>
    <row r="646" spans="1:20" s="81" customFormat="1" hidden="1" x14ac:dyDescent="0.35">
      <c r="A646" s="7">
        <v>13</v>
      </c>
      <c r="B646" s="24">
        <v>1910</v>
      </c>
      <c r="C646" s="21" t="s">
        <v>22</v>
      </c>
      <c r="D646" s="1">
        <v>1327785.9700000002</v>
      </c>
      <c r="E646" s="44">
        <v>539343.85999999987</v>
      </c>
      <c r="F646" s="44"/>
      <c r="G646" s="38">
        <f t="shared" si="37"/>
        <v>1867129.83</v>
      </c>
      <c r="H646" s="22"/>
      <c r="I646" s="2">
        <v>-1083156.0730000001</v>
      </c>
      <c r="J646" s="44">
        <v>-98906.724333333303</v>
      </c>
      <c r="K646" s="44"/>
      <c r="L646" s="38">
        <f t="shared" si="38"/>
        <v>-1182062.7973333334</v>
      </c>
      <c r="M646" s="23">
        <f t="shared" si="39"/>
        <v>685067.03266666667</v>
      </c>
      <c r="N646"/>
      <c r="O646"/>
      <c r="P646"/>
      <c r="Q646"/>
      <c r="R646"/>
      <c r="S646"/>
      <c r="T646"/>
    </row>
    <row r="647" spans="1:20" s="81" customFormat="1" ht="25" hidden="1" x14ac:dyDescent="0.35">
      <c r="A647" s="7">
        <v>8</v>
      </c>
      <c r="B647" s="24">
        <v>1915</v>
      </c>
      <c r="C647" s="21" t="s">
        <v>35</v>
      </c>
      <c r="D647" s="1">
        <v>281135.90000000008</v>
      </c>
      <c r="E647" s="44">
        <v>122622.58000000002</v>
      </c>
      <c r="F647" s="44"/>
      <c r="G647" s="38">
        <f t="shared" si="37"/>
        <v>403758.4800000001</v>
      </c>
      <c r="H647" s="22"/>
      <c r="I647" s="2">
        <v>-193753.67022222219</v>
      </c>
      <c r="J647" s="44">
        <v>-29018.87</v>
      </c>
      <c r="K647" s="44"/>
      <c r="L647" s="38">
        <f t="shared" si="38"/>
        <v>-222772.54022222219</v>
      </c>
      <c r="M647" s="23">
        <f t="shared" si="39"/>
        <v>180985.93977777791</v>
      </c>
      <c r="N647"/>
      <c r="O647"/>
      <c r="P647"/>
      <c r="Q647"/>
      <c r="R647"/>
      <c r="S647"/>
      <c r="T647"/>
    </row>
    <row r="648" spans="1:20" s="81" customFormat="1" ht="25" hidden="1" x14ac:dyDescent="0.35">
      <c r="A648" s="7">
        <v>8</v>
      </c>
      <c r="B648" s="24">
        <v>1915</v>
      </c>
      <c r="C648" s="21" t="s">
        <v>36</v>
      </c>
      <c r="D648" s="1">
        <v>0</v>
      </c>
      <c r="E648" s="44">
        <v>0</v>
      </c>
      <c r="F648" s="44"/>
      <c r="G648" s="38">
        <f t="shared" si="37"/>
        <v>0</v>
      </c>
      <c r="H648" s="22"/>
      <c r="I648" s="2">
        <v>0</v>
      </c>
      <c r="J648" s="44">
        <v>0</v>
      </c>
      <c r="K648" s="44"/>
      <c r="L648" s="38">
        <f t="shared" si="38"/>
        <v>0</v>
      </c>
      <c r="M648" s="23">
        <f t="shared" si="39"/>
        <v>0</v>
      </c>
      <c r="N648"/>
      <c r="O648"/>
      <c r="P648"/>
      <c r="Q648"/>
      <c r="R648"/>
      <c r="S648"/>
      <c r="T648"/>
    </row>
    <row r="649" spans="1:20" s="81" customFormat="1" hidden="1" x14ac:dyDescent="0.35">
      <c r="A649" s="7">
        <v>10</v>
      </c>
      <c r="B649" s="24">
        <v>1920</v>
      </c>
      <c r="C649" s="21" t="s">
        <v>37</v>
      </c>
      <c r="D649" s="1">
        <v>538938.31999999995</v>
      </c>
      <c r="E649" s="44">
        <v>134616.03000000003</v>
      </c>
      <c r="F649" s="44"/>
      <c r="G649" s="38">
        <f t="shared" si="37"/>
        <v>673554.35</v>
      </c>
      <c r="H649" s="22"/>
      <c r="I649" s="2">
        <v>-453385.9470000001</v>
      </c>
      <c r="J649" s="44">
        <v>-60534.67</v>
      </c>
      <c r="K649" s="44"/>
      <c r="L649" s="38">
        <f t="shared" si="38"/>
        <v>-513920.61700000009</v>
      </c>
      <c r="M649" s="23">
        <f t="shared" si="39"/>
        <v>159633.73299999989</v>
      </c>
      <c r="N649"/>
      <c r="O649"/>
      <c r="P649"/>
      <c r="Q649"/>
      <c r="R649"/>
      <c r="S649"/>
      <c r="T649"/>
    </row>
    <row r="650" spans="1:20" s="81" customFormat="1" ht="25" hidden="1" x14ac:dyDescent="0.35">
      <c r="A650" s="7">
        <v>45</v>
      </c>
      <c r="B650" s="24">
        <v>1920</v>
      </c>
      <c r="C650" s="21" t="s">
        <v>38</v>
      </c>
      <c r="D650" s="1">
        <v>0</v>
      </c>
      <c r="E650" s="44">
        <v>0</v>
      </c>
      <c r="F650" s="44"/>
      <c r="G650" s="38">
        <f t="shared" si="37"/>
        <v>0</v>
      </c>
      <c r="H650" s="22"/>
      <c r="I650" s="2">
        <v>0</v>
      </c>
      <c r="J650" s="44">
        <v>0</v>
      </c>
      <c r="K650" s="44"/>
      <c r="L650" s="38">
        <f t="shared" si="38"/>
        <v>0</v>
      </c>
      <c r="M650" s="23">
        <f t="shared" si="39"/>
        <v>0</v>
      </c>
      <c r="N650"/>
      <c r="O650"/>
      <c r="P650"/>
      <c r="Q650"/>
      <c r="R650"/>
      <c r="S650"/>
      <c r="T650"/>
    </row>
    <row r="651" spans="1:20" s="81" customFormat="1" ht="25" hidden="1" x14ac:dyDescent="0.35">
      <c r="A651" s="7">
        <v>45.1</v>
      </c>
      <c r="B651" s="24">
        <v>1920</v>
      </c>
      <c r="C651" s="21" t="s">
        <v>39</v>
      </c>
      <c r="D651" s="1">
        <v>0</v>
      </c>
      <c r="E651" s="44">
        <v>0</v>
      </c>
      <c r="F651" s="44"/>
      <c r="G651" s="38">
        <f t="shared" si="37"/>
        <v>0</v>
      </c>
      <c r="H651" s="22"/>
      <c r="I651" s="2">
        <v>0</v>
      </c>
      <c r="J651" s="44">
        <v>0</v>
      </c>
      <c r="K651" s="44"/>
      <c r="L651" s="38">
        <f t="shared" si="38"/>
        <v>0</v>
      </c>
      <c r="M651" s="23">
        <f t="shared" si="39"/>
        <v>0</v>
      </c>
      <c r="N651"/>
      <c r="O651"/>
      <c r="P651"/>
      <c r="Q651"/>
      <c r="R651"/>
      <c r="S651"/>
      <c r="T651"/>
    </row>
    <row r="652" spans="1:20" s="81" customFormat="1" hidden="1" x14ac:dyDescent="0.35">
      <c r="A652" s="7">
        <v>10</v>
      </c>
      <c r="B652" s="24">
        <v>1930</v>
      </c>
      <c r="C652" s="21" t="s">
        <v>40</v>
      </c>
      <c r="D652" s="1">
        <v>3301070.68</v>
      </c>
      <c r="E652" s="44">
        <v>106896.20999999996</v>
      </c>
      <c r="F652" s="44"/>
      <c r="G652" s="38">
        <f t="shared" si="37"/>
        <v>3407966.89</v>
      </c>
      <c r="H652" s="22"/>
      <c r="I652" s="2">
        <v>-2614071.3462499995</v>
      </c>
      <c r="J652" s="44">
        <v>-119132.265166667</v>
      </c>
      <c r="K652" s="44"/>
      <c r="L652" s="38">
        <f t="shared" si="38"/>
        <v>-2733203.6114166663</v>
      </c>
      <c r="M652" s="23">
        <f t="shared" si="39"/>
        <v>674763.27858333383</v>
      </c>
      <c r="N652"/>
      <c r="O652"/>
      <c r="P652"/>
      <c r="Q652"/>
      <c r="R652"/>
      <c r="S652"/>
      <c r="T652"/>
    </row>
    <row r="653" spans="1:20" s="81" customFormat="1" hidden="1" x14ac:dyDescent="0.35">
      <c r="A653" s="7">
        <v>8</v>
      </c>
      <c r="B653" s="24">
        <v>1935</v>
      </c>
      <c r="C653" s="21" t="s">
        <v>41</v>
      </c>
      <c r="D653" s="1">
        <v>108487.80000000002</v>
      </c>
      <c r="E653" s="44">
        <v>0</v>
      </c>
      <c r="F653" s="44"/>
      <c r="G653" s="38">
        <f t="shared" si="37"/>
        <v>108487.80000000002</v>
      </c>
      <c r="H653" s="22"/>
      <c r="I653" s="2">
        <v>-81128.218999999997</v>
      </c>
      <c r="J653" s="44">
        <v>-4577.79</v>
      </c>
      <c r="K653" s="44"/>
      <c r="L653" s="38">
        <f t="shared" si="38"/>
        <v>-85706.008999999991</v>
      </c>
      <c r="M653" s="23">
        <f t="shared" si="39"/>
        <v>22781.791000000027</v>
      </c>
      <c r="N653"/>
      <c r="O653"/>
      <c r="P653"/>
      <c r="Q653"/>
      <c r="R653"/>
      <c r="S653"/>
      <c r="T653"/>
    </row>
    <row r="654" spans="1:20" s="81" customFormat="1" hidden="1" x14ac:dyDescent="0.35">
      <c r="A654" s="7">
        <v>8</v>
      </c>
      <c r="B654" s="24">
        <v>1940</v>
      </c>
      <c r="C654" s="21" t="s">
        <v>42</v>
      </c>
      <c r="D654" s="1">
        <v>331012.82999999996</v>
      </c>
      <c r="E654" s="44">
        <v>9836.789999999979</v>
      </c>
      <c r="F654" s="44"/>
      <c r="G654" s="38">
        <f t="shared" si="37"/>
        <v>340849.61999999994</v>
      </c>
      <c r="H654" s="22"/>
      <c r="I654" s="2">
        <v>-216386.98425000004</v>
      </c>
      <c r="J654" s="44">
        <v>-23570.16</v>
      </c>
      <c r="K654" s="44"/>
      <c r="L654" s="38">
        <f t="shared" si="38"/>
        <v>-239957.14425000004</v>
      </c>
      <c r="M654" s="23">
        <f t="shared" si="39"/>
        <v>100892.4757499999</v>
      </c>
      <c r="N654"/>
      <c r="O654"/>
      <c r="P654"/>
      <c r="Q654"/>
      <c r="R654"/>
      <c r="S654"/>
      <c r="T654"/>
    </row>
    <row r="655" spans="1:20" s="81" customFormat="1" hidden="1" x14ac:dyDescent="0.35">
      <c r="A655" s="7">
        <v>8</v>
      </c>
      <c r="B655" s="24">
        <v>1945</v>
      </c>
      <c r="C655" s="21" t="s">
        <v>43</v>
      </c>
      <c r="D655" s="1">
        <v>98308.66</v>
      </c>
      <c r="E655" s="44">
        <v>27943.200000000004</v>
      </c>
      <c r="F655" s="44"/>
      <c r="G655" s="38">
        <f t="shared" si="37"/>
        <v>126251.86000000002</v>
      </c>
      <c r="H655" s="22"/>
      <c r="I655" s="2">
        <v>-93448.889500000005</v>
      </c>
      <c r="J655" s="44">
        <v>-3172.9</v>
      </c>
      <c r="K655" s="44"/>
      <c r="L655" s="38">
        <f t="shared" si="38"/>
        <v>-96621.789499999999</v>
      </c>
      <c r="M655" s="23">
        <f t="shared" si="39"/>
        <v>29630.070500000016</v>
      </c>
      <c r="N655"/>
      <c r="O655"/>
      <c r="P655"/>
      <c r="Q655"/>
      <c r="R655"/>
      <c r="S655"/>
      <c r="T655"/>
    </row>
    <row r="656" spans="1:20" s="81" customFormat="1" hidden="1" x14ac:dyDescent="0.35">
      <c r="A656" s="7">
        <v>8</v>
      </c>
      <c r="B656" s="24">
        <v>1950</v>
      </c>
      <c r="C656" s="21" t="s">
        <v>44</v>
      </c>
      <c r="D656" s="1">
        <v>0</v>
      </c>
      <c r="E656" s="44">
        <v>0</v>
      </c>
      <c r="F656" s="44"/>
      <c r="G656" s="38">
        <f t="shared" si="37"/>
        <v>0</v>
      </c>
      <c r="H656" s="22"/>
      <c r="I656" s="2">
        <v>0</v>
      </c>
      <c r="J656" s="44">
        <v>0</v>
      </c>
      <c r="K656" s="44"/>
      <c r="L656" s="38">
        <f t="shared" si="38"/>
        <v>0</v>
      </c>
      <c r="M656" s="23">
        <f t="shared" si="39"/>
        <v>0</v>
      </c>
      <c r="N656"/>
      <c r="O656"/>
      <c r="P656"/>
      <c r="Q656"/>
      <c r="R656"/>
      <c r="S656"/>
      <c r="T656"/>
    </row>
    <row r="657" spans="1:20" s="81" customFormat="1" hidden="1" x14ac:dyDescent="0.35">
      <c r="A657" s="7">
        <v>8</v>
      </c>
      <c r="B657" s="24">
        <v>1955</v>
      </c>
      <c r="C657" s="21" t="s">
        <v>45</v>
      </c>
      <c r="D657" s="1">
        <v>0</v>
      </c>
      <c r="E657" s="44">
        <v>0</v>
      </c>
      <c r="F657" s="44"/>
      <c r="G657" s="38">
        <f t="shared" si="37"/>
        <v>0</v>
      </c>
      <c r="H657" s="22"/>
      <c r="I657" s="2">
        <v>0</v>
      </c>
      <c r="J657" s="44">
        <v>0</v>
      </c>
      <c r="K657" s="44"/>
      <c r="L657" s="38">
        <f t="shared" si="38"/>
        <v>0</v>
      </c>
      <c r="M657" s="23">
        <f t="shared" si="39"/>
        <v>0</v>
      </c>
      <c r="N657"/>
      <c r="O657"/>
      <c r="P657"/>
      <c r="Q657"/>
      <c r="R657"/>
      <c r="S657"/>
      <c r="T657"/>
    </row>
    <row r="658" spans="1:20" s="81" customFormat="1" ht="25" hidden="1" x14ac:dyDescent="0.35">
      <c r="A658" s="7">
        <v>8</v>
      </c>
      <c r="B658" s="24">
        <v>1955</v>
      </c>
      <c r="C658" s="21" t="s">
        <v>46</v>
      </c>
      <c r="D658" s="1">
        <v>0</v>
      </c>
      <c r="E658" s="44">
        <v>0</v>
      </c>
      <c r="F658" s="44"/>
      <c r="G658" s="38">
        <f t="shared" si="37"/>
        <v>0</v>
      </c>
      <c r="H658" s="22"/>
      <c r="I658" s="2">
        <v>0</v>
      </c>
      <c r="J658" s="44">
        <v>0</v>
      </c>
      <c r="K658" s="44"/>
      <c r="L658" s="38">
        <f t="shared" si="38"/>
        <v>0</v>
      </c>
      <c r="M658" s="23">
        <f t="shared" si="39"/>
        <v>0</v>
      </c>
      <c r="N658"/>
      <c r="O658"/>
      <c r="P658"/>
      <c r="Q658"/>
      <c r="R658"/>
      <c r="S658"/>
      <c r="T658"/>
    </row>
    <row r="659" spans="1:20" s="81" customFormat="1" hidden="1" x14ac:dyDescent="0.35">
      <c r="A659" s="7">
        <v>8</v>
      </c>
      <c r="B659" s="24">
        <v>1960</v>
      </c>
      <c r="C659" s="21" t="s">
        <v>47</v>
      </c>
      <c r="D659" s="1">
        <v>0</v>
      </c>
      <c r="E659" s="44">
        <v>0</v>
      </c>
      <c r="F659" s="44"/>
      <c r="G659" s="38">
        <f t="shared" si="37"/>
        <v>0</v>
      </c>
      <c r="H659" s="22"/>
      <c r="I659" s="2">
        <v>0</v>
      </c>
      <c r="J659" s="44">
        <v>0</v>
      </c>
      <c r="K659" s="44"/>
      <c r="L659" s="38">
        <f t="shared" si="38"/>
        <v>0</v>
      </c>
      <c r="M659" s="23">
        <f t="shared" si="39"/>
        <v>0</v>
      </c>
      <c r="N659"/>
      <c r="O659"/>
      <c r="P659"/>
      <c r="Q659"/>
      <c r="R659"/>
      <c r="S659"/>
      <c r="T659"/>
    </row>
    <row r="660" spans="1:20" s="81" customFormat="1" ht="25" hidden="1" x14ac:dyDescent="0.35">
      <c r="A660" s="25">
        <v>47</v>
      </c>
      <c r="B660" s="24">
        <v>1970</v>
      </c>
      <c r="C660" s="21" t="s">
        <v>48</v>
      </c>
      <c r="D660" s="1">
        <v>0</v>
      </c>
      <c r="E660" s="44">
        <v>0</v>
      </c>
      <c r="F660" s="44"/>
      <c r="G660" s="38">
        <f t="shared" si="37"/>
        <v>0</v>
      </c>
      <c r="H660" s="22"/>
      <c r="I660" s="2">
        <v>0</v>
      </c>
      <c r="J660" s="44">
        <v>0</v>
      </c>
      <c r="K660" s="44"/>
      <c r="L660" s="38">
        <f t="shared" si="38"/>
        <v>0</v>
      </c>
      <c r="M660" s="23">
        <f t="shared" si="39"/>
        <v>0</v>
      </c>
      <c r="N660"/>
      <c r="O660"/>
      <c r="P660"/>
      <c r="Q660"/>
      <c r="R660"/>
      <c r="S660"/>
      <c r="T660"/>
    </row>
    <row r="661" spans="1:20" s="81" customFormat="1" ht="25" hidden="1" x14ac:dyDescent="0.35">
      <c r="A661" s="7">
        <v>47</v>
      </c>
      <c r="B661" s="24">
        <v>1975</v>
      </c>
      <c r="C661" s="21" t="s">
        <v>49</v>
      </c>
      <c r="D661" s="1">
        <v>0</v>
      </c>
      <c r="E661" s="44">
        <v>0</v>
      </c>
      <c r="F661" s="44"/>
      <c r="G661" s="38">
        <f t="shared" si="37"/>
        <v>0</v>
      </c>
      <c r="H661" s="22"/>
      <c r="I661" s="2">
        <v>0</v>
      </c>
      <c r="J661" s="44">
        <v>0</v>
      </c>
      <c r="K661" s="44"/>
      <c r="L661" s="38">
        <f t="shared" si="38"/>
        <v>0</v>
      </c>
      <c r="M661" s="23">
        <f t="shared" si="39"/>
        <v>0</v>
      </c>
      <c r="N661"/>
      <c r="O661"/>
      <c r="P661"/>
      <c r="Q661"/>
      <c r="R661"/>
      <c r="S661"/>
      <c r="T661"/>
    </row>
    <row r="662" spans="1:20" s="81" customFormat="1" hidden="1" x14ac:dyDescent="0.35">
      <c r="A662" s="7">
        <v>47</v>
      </c>
      <c r="B662" s="24">
        <v>1980</v>
      </c>
      <c r="C662" s="21" t="s">
        <v>50</v>
      </c>
      <c r="D662" s="1">
        <v>281728.34999999998</v>
      </c>
      <c r="E662" s="44">
        <v>0</v>
      </c>
      <c r="F662" s="44"/>
      <c r="G662" s="38">
        <f t="shared" si="37"/>
        <v>281728.34999999998</v>
      </c>
      <c r="H662" s="22"/>
      <c r="I662" s="2">
        <v>-252634.58333333328</v>
      </c>
      <c r="J662" s="44">
        <v>-13232.72</v>
      </c>
      <c r="K662" s="44"/>
      <c r="L662" s="38">
        <f t="shared" si="38"/>
        <v>-265867.30333333329</v>
      </c>
      <c r="M662" s="23">
        <f t="shared" si="39"/>
        <v>15861.046666666691</v>
      </c>
      <c r="N662"/>
      <c r="O662"/>
      <c r="P662"/>
      <c r="Q662"/>
      <c r="R662"/>
      <c r="S662"/>
      <c r="T662"/>
    </row>
    <row r="663" spans="1:20" s="81" customFormat="1" hidden="1" x14ac:dyDescent="0.35">
      <c r="A663" s="7">
        <v>47</v>
      </c>
      <c r="B663" s="24">
        <v>1985</v>
      </c>
      <c r="C663" s="21" t="s">
        <v>51</v>
      </c>
      <c r="D663" s="1">
        <v>0.15000000000145519</v>
      </c>
      <c r="E663" s="44">
        <v>0</v>
      </c>
      <c r="F663" s="44"/>
      <c r="G663" s="38">
        <f t="shared" si="37"/>
        <v>0.15000000000145519</v>
      </c>
      <c r="H663" s="22"/>
      <c r="I663" s="2">
        <v>0</v>
      </c>
      <c r="J663" s="44"/>
      <c r="K663" s="44"/>
      <c r="L663" s="38">
        <f t="shared" si="38"/>
        <v>0</v>
      </c>
      <c r="M663" s="23">
        <f t="shared" si="39"/>
        <v>0.15000000000145519</v>
      </c>
      <c r="N663"/>
      <c r="O663"/>
      <c r="P663"/>
      <c r="Q663"/>
      <c r="R663"/>
      <c r="S663"/>
      <c r="T663"/>
    </row>
    <row r="664" spans="1:20" s="81" customFormat="1" hidden="1" x14ac:dyDescent="0.35">
      <c r="A664" s="25">
        <v>47</v>
      </c>
      <c r="B664" s="24">
        <v>1990</v>
      </c>
      <c r="C664" s="35" t="s">
        <v>52</v>
      </c>
      <c r="D664" s="1">
        <v>0</v>
      </c>
      <c r="E664" s="44">
        <v>0</v>
      </c>
      <c r="F664" s="44"/>
      <c r="G664" s="38">
        <f t="shared" si="37"/>
        <v>0</v>
      </c>
      <c r="H664" s="22"/>
      <c r="I664" s="2">
        <v>0</v>
      </c>
      <c r="J664" s="44"/>
      <c r="K664" s="44"/>
      <c r="L664" s="38">
        <f t="shared" si="38"/>
        <v>0</v>
      </c>
      <c r="M664" s="23">
        <f t="shared" si="39"/>
        <v>0</v>
      </c>
      <c r="N664"/>
      <c r="O664"/>
      <c r="P664"/>
      <c r="Q664"/>
      <c r="R664"/>
      <c r="S664"/>
      <c r="T664"/>
    </row>
    <row r="665" spans="1:20" s="81" customFormat="1" hidden="1" x14ac:dyDescent="0.35">
      <c r="A665" s="7">
        <v>47</v>
      </c>
      <c r="B665" s="24">
        <v>1995</v>
      </c>
      <c r="C665" s="21" t="s">
        <v>53</v>
      </c>
      <c r="D665" s="1">
        <v>-38585605.290000007</v>
      </c>
      <c r="E665" s="44">
        <v>-1405506.7899999991</v>
      </c>
      <c r="F665" s="44"/>
      <c r="G665" s="38">
        <f t="shared" si="37"/>
        <v>-39991112.080000006</v>
      </c>
      <c r="H665" s="22"/>
      <c r="I665" s="2">
        <v>11139275.538508333</v>
      </c>
      <c r="J665" s="44">
        <v>1579819.5636666699</v>
      </c>
      <c r="K665" s="44"/>
      <c r="L665" s="38">
        <f t="shared" si="38"/>
        <v>12719095.102175003</v>
      </c>
      <c r="M665" s="23">
        <f t="shared" si="39"/>
        <v>-27272016.977825001</v>
      </c>
      <c r="N665"/>
      <c r="O665"/>
      <c r="P665"/>
      <c r="Q665"/>
      <c r="R665"/>
      <c r="S665"/>
      <c r="T665"/>
    </row>
    <row r="666" spans="1:20" s="81" customFormat="1" hidden="1" x14ac:dyDescent="0.35">
      <c r="A666" s="7">
        <v>47</v>
      </c>
      <c r="B666" s="24">
        <v>2440</v>
      </c>
      <c r="C666" s="21" t="s">
        <v>54</v>
      </c>
      <c r="D666" s="1">
        <v>0</v>
      </c>
      <c r="E666" s="44"/>
      <c r="F666" s="44"/>
      <c r="G666" s="38">
        <f t="shared" si="37"/>
        <v>0</v>
      </c>
      <c r="H666"/>
      <c r="I666" s="2">
        <v>0</v>
      </c>
      <c r="J666" s="44"/>
      <c r="K666" s="44"/>
      <c r="L666" s="38">
        <f t="shared" si="38"/>
        <v>0</v>
      </c>
      <c r="M666" s="23">
        <f t="shared" si="39"/>
        <v>0</v>
      </c>
      <c r="N666"/>
      <c r="O666"/>
      <c r="P666"/>
      <c r="Q666"/>
      <c r="R666"/>
      <c r="S666"/>
      <c r="T666"/>
    </row>
    <row r="667" spans="1:20" s="81" customFormat="1" hidden="1" x14ac:dyDescent="0.35">
      <c r="A667" s="26"/>
      <c r="B667" s="26"/>
      <c r="C667" s="27"/>
      <c r="D667" s="1">
        <v>0</v>
      </c>
      <c r="E667" s="44"/>
      <c r="F667" s="44"/>
      <c r="G667" s="38">
        <f t="shared" si="37"/>
        <v>0</v>
      </c>
      <c r="H667"/>
      <c r="I667" s="2">
        <v>0</v>
      </c>
      <c r="J667" s="44"/>
      <c r="K667" s="44"/>
      <c r="L667" s="38">
        <f t="shared" si="38"/>
        <v>0</v>
      </c>
      <c r="M667" s="23">
        <f t="shared" si="39"/>
        <v>0</v>
      </c>
      <c r="N667"/>
      <c r="O667"/>
      <c r="P667"/>
      <c r="Q667"/>
      <c r="R667"/>
      <c r="S667"/>
      <c r="T667"/>
    </row>
    <row r="668" spans="1:20" s="81" customFormat="1" hidden="1" x14ac:dyDescent="0.35">
      <c r="A668" s="26"/>
      <c r="B668" s="26"/>
      <c r="C668" s="29" t="s">
        <v>55</v>
      </c>
      <c r="D668" s="30">
        <v>122173895.83111434</v>
      </c>
      <c r="E668" s="30">
        <v>4760269.01</v>
      </c>
      <c r="F668" s="30">
        <v>0</v>
      </c>
      <c r="G668" s="30">
        <f>SUM(G628:G667)</f>
        <v>126934164.84111428</v>
      </c>
      <c r="H668" s="30"/>
      <c r="I668" s="30">
        <v>-65890108.660029061</v>
      </c>
      <c r="J668" s="30">
        <v>-4309214.8048888827</v>
      </c>
      <c r="K668" s="30">
        <v>0</v>
      </c>
      <c r="L668" s="30">
        <f>SUM(L628:L667)</f>
        <v>-70199323.464917958</v>
      </c>
      <c r="M668" s="30">
        <f>SUM(M628:M667)</f>
        <v>56734841.376196325</v>
      </c>
      <c r="N668"/>
      <c r="O668"/>
      <c r="P668"/>
      <c r="Q668"/>
      <c r="R668"/>
      <c r="S668"/>
      <c r="T668"/>
    </row>
    <row r="669" spans="1:20" s="81" customFormat="1" ht="37.5" hidden="1" x14ac:dyDescent="0.35">
      <c r="A669" s="26"/>
      <c r="B669" s="26"/>
      <c r="C669" s="31" t="s">
        <v>56</v>
      </c>
      <c r="D669" s="3"/>
      <c r="E669" s="28"/>
      <c r="F669" s="28"/>
      <c r="G669" s="38">
        <f t="shared" ref="G669:G670" si="40">D669+E669+F669</f>
        <v>0</v>
      </c>
      <c r="H669"/>
      <c r="I669" s="3"/>
      <c r="J669" s="28"/>
      <c r="K669" s="28"/>
      <c r="L669" s="38">
        <v>0</v>
      </c>
      <c r="M669" s="23">
        <f t="shared" ref="M669:M670" si="41">L669+G669</f>
        <v>0</v>
      </c>
      <c r="N669"/>
      <c r="O669"/>
      <c r="P669"/>
      <c r="Q669"/>
      <c r="R669"/>
      <c r="S669"/>
      <c r="T669"/>
    </row>
    <row r="670" spans="1:20" s="81" customFormat="1" ht="26" hidden="1" x14ac:dyDescent="0.35">
      <c r="A670" s="26"/>
      <c r="B670" s="26"/>
      <c r="C670" s="32" t="s">
        <v>57</v>
      </c>
      <c r="D670" s="3"/>
      <c r="E670" s="28"/>
      <c r="F670" s="28"/>
      <c r="G670" s="38">
        <f t="shared" si="40"/>
        <v>0</v>
      </c>
      <c r="H670"/>
      <c r="I670" s="3"/>
      <c r="J670" s="28"/>
      <c r="K670" s="28"/>
      <c r="L670" s="38">
        <v>0</v>
      </c>
      <c r="M670" s="23">
        <f t="shared" si="41"/>
        <v>0</v>
      </c>
      <c r="N670"/>
      <c r="O670"/>
      <c r="P670"/>
      <c r="Q670"/>
      <c r="R670"/>
      <c r="S670"/>
      <c r="T670"/>
    </row>
    <row r="671" spans="1:20" s="81" customFormat="1" hidden="1" x14ac:dyDescent="0.35">
      <c r="A671" s="26"/>
      <c r="B671" s="26"/>
      <c r="C671" s="29" t="s">
        <v>58</v>
      </c>
      <c r="D671" s="30">
        <v>122173895.83111434</v>
      </c>
      <c r="E671" s="30">
        <v>4760269.01</v>
      </c>
      <c r="F671" s="30">
        <v>0</v>
      </c>
      <c r="G671" s="30">
        <f>SUM(G668:G670)</f>
        <v>126934164.84111428</v>
      </c>
      <c r="H671" s="30"/>
      <c r="I671" s="30">
        <v>-65890108.660029061</v>
      </c>
      <c r="J671" s="30">
        <v>-4309214.8048888827</v>
      </c>
      <c r="K671" s="30">
        <v>0</v>
      </c>
      <c r="L671" s="30">
        <f>SUM(L668:L670)</f>
        <v>-70199323.464917958</v>
      </c>
      <c r="M671" s="30">
        <f>SUM(M668:M670)</f>
        <v>56734841.376196325</v>
      </c>
      <c r="N671"/>
      <c r="O671"/>
      <c r="P671"/>
      <c r="Q671"/>
      <c r="R671"/>
      <c r="S671"/>
      <c r="T671"/>
    </row>
    <row r="672" spans="1:20" ht="15.5" hidden="1" x14ac:dyDescent="0.35">
      <c r="A672" s="26"/>
      <c r="B672" s="26"/>
      <c r="C672" s="224" t="s">
        <v>59</v>
      </c>
      <c r="D672" s="225"/>
      <c r="E672" s="225"/>
      <c r="F672" s="225"/>
      <c r="G672" s="225"/>
      <c r="H672" s="225"/>
      <c r="I672" s="226"/>
      <c r="J672" s="28"/>
      <c r="K672" s="6"/>
      <c r="L672" s="40"/>
      <c r="M672" s="33"/>
    </row>
    <row r="673" spans="1:13" hidden="1" x14ac:dyDescent="0.35">
      <c r="A673" s="26"/>
      <c r="B673" s="26"/>
      <c r="C673" s="224" t="s">
        <v>60</v>
      </c>
      <c r="D673" s="225"/>
      <c r="E673" s="225"/>
      <c r="F673" s="225"/>
      <c r="G673" s="225"/>
      <c r="H673" s="225"/>
      <c r="I673" s="226"/>
      <c r="J673" s="30">
        <v>-4309214.8048888827</v>
      </c>
      <c r="M673" s="33"/>
    </row>
    <row r="674" spans="1:13" hidden="1" x14ac:dyDescent="0.35">
      <c r="J674" s="111">
        <v>-4309214.8048888827</v>
      </c>
      <c r="K674" s="120" t="s">
        <v>105</v>
      </c>
      <c r="L674" t="s">
        <v>113</v>
      </c>
    </row>
    <row r="675" spans="1:13" hidden="1" x14ac:dyDescent="0.35">
      <c r="D675" s="117" t="s">
        <v>106</v>
      </c>
      <c r="E675" s="110">
        <v>4760269.01</v>
      </c>
      <c r="I675" s="6" t="s">
        <v>61</v>
      </c>
      <c r="J675" s="6"/>
      <c r="L675" t="s">
        <v>112</v>
      </c>
    </row>
    <row r="676" spans="1:13" hidden="1" x14ac:dyDescent="0.35">
      <c r="A676" s="26">
        <v>10</v>
      </c>
      <c r="B676" s="26"/>
      <c r="C676" s="27" t="s">
        <v>62</v>
      </c>
      <c r="I676" s="6" t="s">
        <v>62</v>
      </c>
      <c r="J676" s="6"/>
      <c r="K676" s="41"/>
    </row>
    <row r="677" spans="1:13" hidden="1" x14ac:dyDescent="0.35">
      <c r="A677" s="26">
        <v>8</v>
      </c>
      <c r="B677" s="26"/>
      <c r="C677" s="27" t="s">
        <v>41</v>
      </c>
      <c r="I677" s="6" t="s">
        <v>41</v>
      </c>
      <c r="J677" s="6"/>
      <c r="K677" s="42"/>
    </row>
    <row r="678" spans="1:13" hidden="1" x14ac:dyDescent="0.35">
      <c r="I678" s="34" t="s">
        <v>63</v>
      </c>
      <c r="K678" s="43">
        <v>-4309214.8048888827</v>
      </c>
    </row>
    <row r="680" spans="1:13" ht="18" x14ac:dyDescent="0.35">
      <c r="A680" s="227" t="s">
        <v>0</v>
      </c>
      <c r="B680" s="227"/>
      <c r="C680" s="227"/>
      <c r="D680" s="227"/>
      <c r="E680" s="227"/>
      <c r="F680" s="227"/>
      <c r="G680" s="227"/>
      <c r="H680" s="227"/>
      <c r="I680" s="227"/>
      <c r="J680" s="227"/>
      <c r="K680" s="227"/>
      <c r="L680" s="227"/>
      <c r="M680" s="227"/>
    </row>
    <row r="681" spans="1:13" ht="21" x14ac:dyDescent="0.35">
      <c r="A681" s="227" t="s">
        <v>1</v>
      </c>
      <c r="B681" s="227"/>
      <c r="C681" s="227"/>
      <c r="D681" s="227"/>
      <c r="E681" s="227"/>
      <c r="F681" s="227"/>
      <c r="G681" s="227"/>
      <c r="H681" s="227"/>
      <c r="I681" s="227"/>
      <c r="J681" s="227"/>
      <c r="K681" s="227"/>
      <c r="L681" s="227"/>
      <c r="M681" s="227"/>
    </row>
    <row r="682" spans="1:13" x14ac:dyDescent="0.35">
      <c r="H682" s="6"/>
    </row>
    <row r="683" spans="1:13" x14ac:dyDescent="0.35">
      <c r="E683" s="8" t="s">
        <v>2</v>
      </c>
      <c r="F683" s="36" t="s">
        <v>3</v>
      </c>
      <c r="G683" s="45"/>
      <c r="H683" s="6"/>
    </row>
    <row r="684" spans="1:13" x14ac:dyDescent="0.35">
      <c r="C684" s="6"/>
      <c r="E684" s="8" t="s">
        <v>4</v>
      </c>
      <c r="F684" s="9">
        <v>2018</v>
      </c>
      <c r="G684" s="10"/>
    </row>
    <row r="686" spans="1:13" x14ac:dyDescent="0.35">
      <c r="D686" s="228" t="s">
        <v>5</v>
      </c>
      <c r="E686" s="229"/>
      <c r="F686" s="229"/>
      <c r="G686" s="230"/>
      <c r="I686" s="11"/>
      <c r="J686" s="12" t="s">
        <v>6</v>
      </c>
      <c r="K686" s="12"/>
      <c r="L686" s="13"/>
      <c r="M686" s="6"/>
    </row>
    <row r="687" spans="1:13" ht="77.400000000000006" customHeight="1" x14ac:dyDescent="0.35">
      <c r="A687" s="14" t="s">
        <v>7</v>
      </c>
      <c r="B687" s="14" t="s">
        <v>8</v>
      </c>
      <c r="C687" s="15" t="s">
        <v>9</v>
      </c>
      <c r="D687" s="14" t="s">
        <v>10</v>
      </c>
      <c r="E687" s="16" t="s">
        <v>11</v>
      </c>
      <c r="F687" s="16" t="s">
        <v>12</v>
      </c>
      <c r="G687" s="14" t="s">
        <v>13</v>
      </c>
      <c r="H687" s="17"/>
      <c r="I687" s="18" t="s">
        <v>10</v>
      </c>
      <c r="J687" s="98" t="s">
        <v>14</v>
      </c>
      <c r="K687" s="19" t="s">
        <v>12</v>
      </c>
      <c r="L687" s="20" t="s">
        <v>13</v>
      </c>
      <c r="M687" s="141" t="s">
        <v>15</v>
      </c>
    </row>
    <row r="688" spans="1:13" ht="25" x14ac:dyDescent="0.35">
      <c r="A688" s="7">
        <v>12</v>
      </c>
      <c r="B688" s="24">
        <v>1611</v>
      </c>
      <c r="C688" s="21" t="s">
        <v>16</v>
      </c>
      <c r="D688" s="1">
        <v>2003844.3599999994</v>
      </c>
      <c r="E688" s="44">
        <v>0</v>
      </c>
      <c r="F688" s="44">
        <v>-559719.26</v>
      </c>
      <c r="G688" s="38">
        <f>SUM(D688:F688)</f>
        <v>1444125.0999999994</v>
      </c>
      <c r="H688" s="22"/>
      <c r="I688" s="2">
        <v>-1252151.7635000004</v>
      </c>
      <c r="J688" s="44">
        <v>-199901.93099999995</v>
      </c>
      <c r="K688" s="44">
        <v>559719.26</v>
      </c>
      <c r="L688" s="78">
        <f>I688+J688+K688</f>
        <v>-892334.43450000021</v>
      </c>
      <c r="M688" s="142">
        <f>G688+L688</f>
        <v>551790.66549999919</v>
      </c>
    </row>
    <row r="689" spans="1:13" ht="25" x14ac:dyDescent="0.35">
      <c r="A689" s="7" t="s">
        <v>17</v>
      </c>
      <c r="B689" s="24">
        <v>1612</v>
      </c>
      <c r="C689" s="21" t="s">
        <v>18</v>
      </c>
      <c r="D689" s="1">
        <v>517190.12</v>
      </c>
      <c r="E689" s="44">
        <v>0</v>
      </c>
      <c r="F689" s="44">
        <v>0</v>
      </c>
      <c r="G689" s="38">
        <f t="shared" ref="G689:G727" si="42">SUM(D689:F689)</f>
        <v>517190.12</v>
      </c>
      <c r="H689" s="22"/>
      <c r="I689" s="2">
        <v>-187224.64399999997</v>
      </c>
      <c r="J689" s="44">
        <v>-17239.104000000003</v>
      </c>
      <c r="K689" s="44">
        <v>0</v>
      </c>
      <c r="L689" s="78">
        <f t="shared" ref="L689:L727" si="43">I689+J689+K689</f>
        <v>-204463.74799999996</v>
      </c>
      <c r="M689" s="142">
        <f t="shared" ref="M689:M727" si="44">G689+L689</f>
        <v>312726.37200000003</v>
      </c>
    </row>
    <row r="690" spans="1:13" x14ac:dyDescent="0.35">
      <c r="A690" s="7" t="s">
        <v>19</v>
      </c>
      <c r="B690" s="24">
        <v>1805</v>
      </c>
      <c r="C690" s="21" t="s">
        <v>20</v>
      </c>
      <c r="D690" s="1">
        <v>5555766.4500000002</v>
      </c>
      <c r="E690" s="44">
        <v>0</v>
      </c>
      <c r="F690" s="44">
        <v>0</v>
      </c>
      <c r="G690" s="38">
        <f t="shared" si="42"/>
        <v>5555766.4500000002</v>
      </c>
      <c r="H690" s="22"/>
      <c r="I690" s="2">
        <v>709</v>
      </c>
      <c r="J690" s="44">
        <v>0</v>
      </c>
      <c r="K690" s="44">
        <v>0</v>
      </c>
      <c r="L690" s="78">
        <f t="shared" si="43"/>
        <v>709</v>
      </c>
      <c r="M690" s="142">
        <f t="shared" si="44"/>
        <v>5556475.4500000002</v>
      </c>
    </row>
    <row r="691" spans="1:13" x14ac:dyDescent="0.35">
      <c r="A691" s="7">
        <v>47</v>
      </c>
      <c r="B691" s="24">
        <v>1808</v>
      </c>
      <c r="C691" s="21" t="s">
        <v>21</v>
      </c>
      <c r="D691" s="1">
        <v>0</v>
      </c>
      <c r="E691" s="44"/>
      <c r="F691" s="44"/>
      <c r="G691" s="38">
        <f t="shared" si="42"/>
        <v>0</v>
      </c>
      <c r="H691" s="22"/>
      <c r="I691" s="2">
        <v>0</v>
      </c>
      <c r="J691" s="44"/>
      <c r="K691" s="44"/>
      <c r="L691" s="78">
        <f t="shared" si="43"/>
        <v>0</v>
      </c>
      <c r="M691" s="142">
        <f t="shared" si="44"/>
        <v>0</v>
      </c>
    </row>
    <row r="692" spans="1:13" x14ac:dyDescent="0.35">
      <c r="A692" s="7">
        <v>13</v>
      </c>
      <c r="B692" s="24">
        <v>1810</v>
      </c>
      <c r="C692" s="21" t="s">
        <v>22</v>
      </c>
      <c r="D692" s="1">
        <v>0</v>
      </c>
      <c r="E692" s="44"/>
      <c r="F692" s="44"/>
      <c r="G692" s="38">
        <f t="shared" si="42"/>
        <v>0</v>
      </c>
      <c r="H692" s="22"/>
      <c r="I692" s="2">
        <v>0</v>
      </c>
      <c r="J692" s="44"/>
      <c r="K692" s="44"/>
      <c r="L692" s="78">
        <f t="shared" si="43"/>
        <v>0</v>
      </c>
      <c r="M692" s="142">
        <f t="shared" si="44"/>
        <v>0</v>
      </c>
    </row>
    <row r="693" spans="1:13" ht="25" x14ac:dyDescent="0.35">
      <c r="A693" s="7">
        <v>47</v>
      </c>
      <c r="B693" s="24">
        <v>1815</v>
      </c>
      <c r="C693" s="21" t="s">
        <v>23</v>
      </c>
      <c r="D693" s="1">
        <v>8180000</v>
      </c>
      <c r="E693" s="44">
        <v>-8180000</v>
      </c>
      <c r="F693" s="44">
        <v>0</v>
      </c>
      <c r="G693" s="38">
        <f t="shared" si="42"/>
        <v>0</v>
      </c>
      <c r="H693" s="22"/>
      <c r="I693" s="2">
        <v>-681666.66666666674</v>
      </c>
      <c r="J693" s="44">
        <v>-272666.66666666669</v>
      </c>
      <c r="K693" s="44">
        <v>954333</v>
      </c>
      <c r="L693" s="78">
        <f t="shared" si="43"/>
        <v>-0.33333333348855376</v>
      </c>
      <c r="M693" s="142">
        <f t="shared" si="44"/>
        <v>-0.33333333348855376</v>
      </c>
    </row>
    <row r="694" spans="1:13" x14ac:dyDescent="0.35">
      <c r="A694" s="7">
        <v>47</v>
      </c>
      <c r="B694" s="24">
        <v>1820</v>
      </c>
      <c r="C694" s="21" t="s">
        <v>24</v>
      </c>
      <c r="D694" s="1">
        <v>8760919.6657142863</v>
      </c>
      <c r="E694" s="44">
        <v>70717.61999999918</v>
      </c>
      <c r="F694" s="44">
        <v>0</v>
      </c>
      <c r="G694" s="38">
        <f t="shared" si="42"/>
        <v>8831637.2857142854</v>
      </c>
      <c r="H694" s="22"/>
      <c r="I694" s="2">
        <v>-6225297.5011852682</v>
      </c>
      <c r="J694" s="44">
        <v>-253932.54000076631</v>
      </c>
      <c r="K694" s="44">
        <v>0</v>
      </c>
      <c r="L694" s="78">
        <f t="shared" si="43"/>
        <v>-6479230.0411860347</v>
      </c>
      <c r="M694" s="142">
        <f t="shared" si="44"/>
        <v>2352407.2445282508</v>
      </c>
    </row>
    <row r="695" spans="1:13" x14ac:dyDescent="0.35">
      <c r="A695" s="7">
        <v>47</v>
      </c>
      <c r="B695" s="24">
        <v>1825</v>
      </c>
      <c r="C695" s="21" t="s">
        <v>25</v>
      </c>
      <c r="D695" s="1">
        <v>0</v>
      </c>
      <c r="E695" s="44"/>
      <c r="F695" s="44"/>
      <c r="G695" s="38">
        <f t="shared" si="42"/>
        <v>0</v>
      </c>
      <c r="H695" s="22"/>
      <c r="I695" s="2">
        <v>0</v>
      </c>
      <c r="J695" s="44"/>
      <c r="K695" s="44"/>
      <c r="L695" s="78">
        <f t="shared" si="43"/>
        <v>0</v>
      </c>
      <c r="M695" s="142">
        <f t="shared" si="44"/>
        <v>0</v>
      </c>
    </row>
    <row r="696" spans="1:13" x14ac:dyDescent="0.35">
      <c r="A696" s="7">
        <v>47</v>
      </c>
      <c r="B696" s="24">
        <v>1830</v>
      </c>
      <c r="C696" s="21" t="s">
        <v>26</v>
      </c>
      <c r="D696" s="1">
        <v>27455376.5264</v>
      </c>
      <c r="E696" s="44">
        <v>158883</v>
      </c>
      <c r="F696" s="44">
        <v>-56597.29</v>
      </c>
      <c r="G696" s="38">
        <f t="shared" si="42"/>
        <v>27557662.236400001</v>
      </c>
      <c r="H696" s="22"/>
      <c r="I696" s="2">
        <v>-11477585.761535777</v>
      </c>
      <c r="J696" s="44">
        <v>-999449.30362034612</v>
      </c>
      <c r="K696" s="44">
        <v>9895.1200000000008</v>
      </c>
      <c r="L696" s="78">
        <f t="shared" si="43"/>
        <v>-12467139.945156123</v>
      </c>
      <c r="M696" s="142">
        <f t="shared" si="44"/>
        <v>15090522.291243877</v>
      </c>
    </row>
    <row r="697" spans="1:13" x14ac:dyDescent="0.35">
      <c r="A697" s="7">
        <v>47</v>
      </c>
      <c r="B697" s="24">
        <v>1835</v>
      </c>
      <c r="C697" s="21" t="s">
        <v>27</v>
      </c>
      <c r="D697" s="1">
        <v>24248268.392000001</v>
      </c>
      <c r="E697" s="44">
        <v>168440</v>
      </c>
      <c r="F697" s="44">
        <v>-369.25</v>
      </c>
      <c r="G697" s="38">
        <f t="shared" si="42"/>
        <v>24416339.142000001</v>
      </c>
      <c r="H697" s="22"/>
      <c r="I697" s="2">
        <v>-12478712.692063808</v>
      </c>
      <c r="J697" s="44">
        <v>-825619.01836120745</v>
      </c>
      <c r="K697" s="44">
        <v>136.83000000000001</v>
      </c>
      <c r="L697" s="78">
        <f t="shared" si="43"/>
        <v>-13304194.880425015</v>
      </c>
      <c r="M697" s="142">
        <f t="shared" si="44"/>
        <v>11112144.261574985</v>
      </c>
    </row>
    <row r="698" spans="1:13" x14ac:dyDescent="0.35">
      <c r="A698" s="7">
        <v>47</v>
      </c>
      <c r="B698" s="24">
        <v>1840</v>
      </c>
      <c r="C698" s="21" t="s">
        <v>28</v>
      </c>
      <c r="D698" s="1">
        <v>11194099.450000003</v>
      </c>
      <c r="E698" s="44">
        <v>28199.859999999404</v>
      </c>
      <c r="F698" s="44">
        <v>0</v>
      </c>
      <c r="G698" s="38">
        <f t="shared" si="42"/>
        <v>11222299.310000002</v>
      </c>
      <c r="H698" s="22"/>
      <c r="I698" s="2">
        <v>-6176138.6880839374</v>
      </c>
      <c r="J698" s="44">
        <v>-361430.65306510474</v>
      </c>
      <c r="K698" s="44">
        <v>0</v>
      </c>
      <c r="L698" s="78">
        <f t="shared" si="43"/>
        <v>-6537569.3411490424</v>
      </c>
      <c r="M698" s="142">
        <f t="shared" si="44"/>
        <v>4684729.96885096</v>
      </c>
    </row>
    <row r="699" spans="1:13" x14ac:dyDescent="0.35">
      <c r="A699" s="7">
        <v>47</v>
      </c>
      <c r="B699" s="24">
        <v>1845</v>
      </c>
      <c r="C699" s="21" t="s">
        <v>29</v>
      </c>
      <c r="D699" s="1">
        <v>28798372.466000006</v>
      </c>
      <c r="E699" s="44">
        <v>83820.359999999549</v>
      </c>
      <c r="F699" s="44">
        <v>-9399.34</v>
      </c>
      <c r="G699" s="38">
        <f t="shared" si="42"/>
        <v>28872793.486000005</v>
      </c>
      <c r="H699" s="22"/>
      <c r="I699" s="2">
        <v>-18677658.411209755</v>
      </c>
      <c r="J699" s="44">
        <v>-869123.4509062256</v>
      </c>
      <c r="K699" s="44">
        <v>3841.14</v>
      </c>
      <c r="L699" s="78">
        <f t="shared" si="43"/>
        <v>-19542940.722115979</v>
      </c>
      <c r="M699" s="142">
        <f t="shared" si="44"/>
        <v>9329852.7638840266</v>
      </c>
    </row>
    <row r="700" spans="1:13" x14ac:dyDescent="0.35">
      <c r="A700" s="7">
        <v>47</v>
      </c>
      <c r="B700" s="24">
        <v>1850</v>
      </c>
      <c r="C700" s="21" t="s">
        <v>30</v>
      </c>
      <c r="D700" s="1">
        <v>21488673.606000002</v>
      </c>
      <c r="E700" s="44">
        <v>119145.59999999874</v>
      </c>
      <c r="F700" s="44">
        <v>-79597.210000000006</v>
      </c>
      <c r="G700" s="38">
        <f t="shared" si="42"/>
        <v>21528221.995999999</v>
      </c>
      <c r="H700" s="22"/>
      <c r="I700" s="2">
        <v>-12044127.453280829</v>
      </c>
      <c r="J700" s="44">
        <v>-677370.28148013854</v>
      </c>
      <c r="K700" s="44">
        <v>17961.07</v>
      </c>
      <c r="L700" s="78">
        <f t="shared" si="43"/>
        <v>-12703536.664760968</v>
      </c>
      <c r="M700" s="142">
        <f t="shared" si="44"/>
        <v>8824685.3312390316</v>
      </c>
    </row>
    <row r="701" spans="1:13" x14ac:dyDescent="0.35">
      <c r="A701" s="7">
        <v>47</v>
      </c>
      <c r="B701" s="24">
        <v>1855</v>
      </c>
      <c r="C701" s="21" t="s">
        <v>31</v>
      </c>
      <c r="D701" s="1">
        <v>11824513.259800002</v>
      </c>
      <c r="E701" s="44">
        <v>14275.95</v>
      </c>
      <c r="F701" s="44">
        <v>-119.45</v>
      </c>
      <c r="G701" s="38">
        <f t="shared" si="42"/>
        <v>11838669.759800002</v>
      </c>
      <c r="H701" s="22"/>
      <c r="I701" s="2">
        <v>-4570902.4259944065</v>
      </c>
      <c r="J701" s="44">
        <v>-504026.71509040083</v>
      </c>
      <c r="K701" s="44">
        <v>16.690000000000001</v>
      </c>
      <c r="L701" s="78">
        <f t="shared" si="43"/>
        <v>-5074912.4510848066</v>
      </c>
      <c r="M701" s="142">
        <f t="shared" si="44"/>
        <v>6763757.3087151954</v>
      </c>
    </row>
    <row r="702" spans="1:13" x14ac:dyDescent="0.35">
      <c r="A702" s="7">
        <v>47</v>
      </c>
      <c r="B702" s="24">
        <v>1860</v>
      </c>
      <c r="C702" s="21" t="s">
        <v>32</v>
      </c>
      <c r="D702" s="1">
        <v>3997778.5900000008</v>
      </c>
      <c r="E702" s="44">
        <v>92538.530000000028</v>
      </c>
      <c r="F702" s="44">
        <v>0</v>
      </c>
      <c r="G702" s="38">
        <f t="shared" si="42"/>
        <v>4090317.120000001</v>
      </c>
      <c r="H702" s="22"/>
      <c r="I702" s="2">
        <v>-2560686.2037066896</v>
      </c>
      <c r="J702" s="44">
        <v>-132578.45610814422</v>
      </c>
      <c r="K702" s="44">
        <v>0</v>
      </c>
      <c r="L702" s="78">
        <f t="shared" si="43"/>
        <v>-2693264.6598148337</v>
      </c>
      <c r="M702" s="142">
        <f t="shared" si="44"/>
        <v>1397052.4601851674</v>
      </c>
    </row>
    <row r="703" spans="1:13" x14ac:dyDescent="0.35">
      <c r="A703" s="7">
        <v>47</v>
      </c>
      <c r="B703" s="24">
        <v>1860</v>
      </c>
      <c r="C703" s="21" t="s">
        <v>33</v>
      </c>
      <c r="D703" s="1">
        <v>8290577.7300000004</v>
      </c>
      <c r="E703" s="44">
        <v>0</v>
      </c>
      <c r="F703" s="44">
        <v>-365787</v>
      </c>
      <c r="G703" s="38">
        <f t="shared" si="42"/>
        <v>7924790.7300000004</v>
      </c>
      <c r="H703" s="22"/>
      <c r="I703" s="2">
        <v>-4263138.9587888764</v>
      </c>
      <c r="J703" s="44">
        <v>-525928.18284444429</v>
      </c>
      <c r="K703" s="44">
        <v>231433.44578089591</v>
      </c>
      <c r="L703" s="78">
        <f t="shared" si="43"/>
        <v>-4557633.6958524249</v>
      </c>
      <c r="M703" s="142">
        <f t="shared" si="44"/>
        <v>3367157.0341475755</v>
      </c>
    </row>
    <row r="704" spans="1:13" x14ac:dyDescent="0.35">
      <c r="A704" s="7" t="s">
        <v>19</v>
      </c>
      <c r="B704" s="24">
        <v>1905</v>
      </c>
      <c r="C704" s="21" t="s">
        <v>20</v>
      </c>
      <c r="D704" s="1">
        <v>0</v>
      </c>
      <c r="E704" s="44"/>
      <c r="F704" s="44"/>
      <c r="G704" s="38">
        <f t="shared" si="42"/>
        <v>0</v>
      </c>
      <c r="H704" s="22"/>
      <c r="I704" s="2">
        <v>0</v>
      </c>
      <c r="J704" s="44"/>
      <c r="K704" s="44"/>
      <c r="L704" s="78">
        <f t="shared" si="43"/>
        <v>0</v>
      </c>
      <c r="M704" s="142">
        <f t="shared" si="44"/>
        <v>0</v>
      </c>
    </row>
    <row r="705" spans="1:13" x14ac:dyDescent="0.35">
      <c r="A705" s="7">
        <v>47</v>
      </c>
      <c r="B705" s="24">
        <v>1908</v>
      </c>
      <c r="C705" s="21" t="s">
        <v>34</v>
      </c>
      <c r="D705" s="1">
        <v>297182.52200000006</v>
      </c>
      <c r="E705" s="44">
        <v>0</v>
      </c>
      <c r="F705" s="44">
        <v>-69277.649999999994</v>
      </c>
      <c r="G705" s="38">
        <f t="shared" si="42"/>
        <v>227904.87200000006</v>
      </c>
      <c r="H705" s="22"/>
      <c r="I705" s="2">
        <v>-123767.97584935065</v>
      </c>
      <c r="J705" s="44">
        <v>-8970.6382606060615</v>
      </c>
      <c r="K705" s="44">
        <v>8264.35</v>
      </c>
      <c r="L705" s="78">
        <f t="shared" si="43"/>
        <v>-124474.26410995671</v>
      </c>
      <c r="M705" s="142">
        <f t="shared" si="44"/>
        <v>103430.60789004335</v>
      </c>
    </row>
    <row r="706" spans="1:13" x14ac:dyDescent="0.35">
      <c r="A706" s="7">
        <v>13</v>
      </c>
      <c r="B706" s="24">
        <v>1910</v>
      </c>
      <c r="C706" s="21" t="s">
        <v>22</v>
      </c>
      <c r="D706" s="1">
        <v>1904686.58</v>
      </c>
      <c r="E706" s="44">
        <v>254177.76</v>
      </c>
      <c r="F706" s="44">
        <v>0</v>
      </c>
      <c r="G706" s="38">
        <f t="shared" si="42"/>
        <v>2158864.34</v>
      </c>
      <c r="H706" s="22"/>
      <c r="I706" s="2">
        <v>-1335695.7550000001</v>
      </c>
      <c r="J706" s="44">
        <v>-195628.67599999998</v>
      </c>
      <c r="K706" s="44">
        <v>0</v>
      </c>
      <c r="L706" s="78">
        <f t="shared" si="43"/>
        <v>-1531324.4310000001</v>
      </c>
      <c r="M706" s="142">
        <f t="shared" si="44"/>
        <v>627539.90899999975</v>
      </c>
    </row>
    <row r="707" spans="1:13" ht="25" x14ac:dyDescent="0.35">
      <c r="A707" s="7">
        <v>8</v>
      </c>
      <c r="B707" s="24">
        <v>1915</v>
      </c>
      <c r="C707" s="21" t="s">
        <v>35</v>
      </c>
      <c r="D707" s="1">
        <v>497556.35000000009</v>
      </c>
      <c r="E707" s="44">
        <v>49273.350000000013</v>
      </c>
      <c r="F707" s="44">
        <v>-16637.400000000001</v>
      </c>
      <c r="G707" s="38">
        <f t="shared" si="42"/>
        <v>530192.30000000005</v>
      </c>
      <c r="H707" s="22"/>
      <c r="I707" s="2">
        <v>-327705.32672222226</v>
      </c>
      <c r="J707" s="44">
        <v>-35210.229055555559</v>
      </c>
      <c r="K707" s="44">
        <v>16637.400000000001</v>
      </c>
      <c r="L707" s="78">
        <f t="shared" si="43"/>
        <v>-346278.15577777778</v>
      </c>
      <c r="M707" s="142">
        <f t="shared" si="44"/>
        <v>183914.14422222227</v>
      </c>
    </row>
    <row r="708" spans="1:13" ht="25" x14ac:dyDescent="0.35">
      <c r="A708" s="7">
        <v>8</v>
      </c>
      <c r="B708" s="24">
        <v>1915</v>
      </c>
      <c r="C708" s="21" t="s">
        <v>36</v>
      </c>
      <c r="D708" s="1">
        <v>0</v>
      </c>
      <c r="E708" s="44"/>
      <c r="F708" s="44"/>
      <c r="G708" s="38">
        <f t="shared" si="42"/>
        <v>0</v>
      </c>
      <c r="H708" s="22"/>
      <c r="I708" s="2">
        <v>0</v>
      </c>
      <c r="J708" s="44"/>
      <c r="K708" s="44"/>
      <c r="L708" s="78">
        <f t="shared" si="43"/>
        <v>0</v>
      </c>
      <c r="M708" s="142">
        <f t="shared" si="44"/>
        <v>0</v>
      </c>
    </row>
    <row r="709" spans="1:13" x14ac:dyDescent="0.35">
      <c r="A709" s="7">
        <v>10</v>
      </c>
      <c r="B709" s="24">
        <v>1920</v>
      </c>
      <c r="C709" s="21" t="s">
        <v>37</v>
      </c>
      <c r="D709" s="1">
        <v>750334.78999999992</v>
      </c>
      <c r="E709" s="44">
        <v>81332.569999999949</v>
      </c>
      <c r="F709" s="44">
        <v>0</v>
      </c>
      <c r="G709" s="38">
        <f t="shared" si="42"/>
        <v>831667.35999999987</v>
      </c>
      <c r="H709" s="22"/>
      <c r="I709" s="2">
        <v>-561516.34649999999</v>
      </c>
      <c r="J709" s="44">
        <v>-72662.497999999992</v>
      </c>
      <c r="K709" s="44">
        <v>0</v>
      </c>
      <c r="L709" s="78">
        <f t="shared" si="43"/>
        <v>-634178.84450000001</v>
      </c>
      <c r="M709" s="142">
        <f t="shared" si="44"/>
        <v>197488.51549999986</v>
      </c>
    </row>
    <row r="710" spans="1:13" ht="25" x14ac:dyDescent="0.35">
      <c r="A710" s="7">
        <v>45</v>
      </c>
      <c r="B710" s="24">
        <v>1920</v>
      </c>
      <c r="C710" s="21" t="s">
        <v>38</v>
      </c>
      <c r="D710" s="1">
        <v>0</v>
      </c>
      <c r="E710" s="44"/>
      <c r="F710" s="44"/>
      <c r="G710" s="38">
        <f t="shared" si="42"/>
        <v>0</v>
      </c>
      <c r="H710" s="22"/>
      <c r="I710" s="2">
        <v>0</v>
      </c>
      <c r="J710" s="44"/>
      <c r="K710" s="44"/>
      <c r="L710" s="78">
        <f t="shared" si="43"/>
        <v>0</v>
      </c>
      <c r="M710" s="142">
        <f t="shared" si="44"/>
        <v>0</v>
      </c>
    </row>
    <row r="711" spans="1:13" ht="25" x14ac:dyDescent="0.35">
      <c r="A711" s="7">
        <v>45.1</v>
      </c>
      <c r="B711" s="24">
        <v>1920</v>
      </c>
      <c r="C711" s="21" t="s">
        <v>39</v>
      </c>
      <c r="D711" s="1">
        <v>0</v>
      </c>
      <c r="E711" s="44"/>
      <c r="F711" s="44"/>
      <c r="G711" s="38">
        <f t="shared" si="42"/>
        <v>0</v>
      </c>
      <c r="H711" s="22"/>
      <c r="I711" s="2">
        <v>0</v>
      </c>
      <c r="J711" s="44"/>
      <c r="K711" s="44"/>
      <c r="L711" s="78">
        <f t="shared" si="43"/>
        <v>0</v>
      </c>
      <c r="M711" s="142">
        <f t="shared" si="44"/>
        <v>0</v>
      </c>
    </row>
    <row r="712" spans="1:13" x14ac:dyDescent="0.35">
      <c r="A712" s="7">
        <v>10</v>
      </c>
      <c r="B712" s="24">
        <v>1930</v>
      </c>
      <c r="C712" s="21" t="s">
        <v>40</v>
      </c>
      <c r="D712" s="1">
        <v>3503817.3660000009</v>
      </c>
      <c r="E712" s="44">
        <v>32375.039999999921</v>
      </c>
      <c r="F712" s="44">
        <v>-311366.12</v>
      </c>
      <c r="G712" s="38">
        <f t="shared" si="42"/>
        <v>3224826.2860000008</v>
      </c>
      <c r="H712" s="22"/>
      <c r="I712" s="2">
        <v>-2906876.501375</v>
      </c>
      <c r="J712" s="44">
        <v>-165097.32762499998</v>
      </c>
      <c r="K712" s="44">
        <v>226749.32</v>
      </c>
      <c r="L712" s="78">
        <f t="shared" si="43"/>
        <v>-2845224.5090000001</v>
      </c>
      <c r="M712" s="142">
        <f t="shared" si="44"/>
        <v>379601.7770000007</v>
      </c>
    </row>
    <row r="713" spans="1:13" x14ac:dyDescent="0.35">
      <c r="A713" s="7">
        <v>8</v>
      </c>
      <c r="B713" s="24">
        <v>1935</v>
      </c>
      <c r="C713" s="21" t="s">
        <v>41</v>
      </c>
      <c r="D713" s="1">
        <v>108974.80000000002</v>
      </c>
      <c r="E713" s="44">
        <v>0</v>
      </c>
      <c r="F713" s="44">
        <v>-6346.36</v>
      </c>
      <c r="G713" s="38">
        <f t="shared" si="42"/>
        <v>102628.44000000002</v>
      </c>
      <c r="H713" s="22"/>
      <c r="I713" s="2">
        <v>-85922.472500000003</v>
      </c>
      <c r="J713" s="44">
        <v>-4366.3955000000005</v>
      </c>
      <c r="K713" s="44">
        <v>6346.36</v>
      </c>
      <c r="L713" s="78">
        <f t="shared" si="43"/>
        <v>-83942.508000000002</v>
      </c>
      <c r="M713" s="142">
        <f t="shared" si="44"/>
        <v>18685.932000000015</v>
      </c>
    </row>
    <row r="714" spans="1:13" x14ac:dyDescent="0.35">
      <c r="A714" s="7">
        <v>8</v>
      </c>
      <c r="B714" s="24">
        <v>1940</v>
      </c>
      <c r="C714" s="21" t="s">
        <v>42</v>
      </c>
      <c r="D714" s="1">
        <v>340994.62499999994</v>
      </c>
      <c r="E714" s="44">
        <v>24509.32</v>
      </c>
      <c r="F714" s="44">
        <v>-11494.51</v>
      </c>
      <c r="G714" s="38">
        <f t="shared" si="42"/>
        <v>354009.43499999994</v>
      </c>
      <c r="H714" s="22"/>
      <c r="I714" s="2">
        <v>-239684.81500000003</v>
      </c>
      <c r="J714" s="44">
        <v>-23231.435999999994</v>
      </c>
      <c r="K714" s="44">
        <v>11494.51</v>
      </c>
      <c r="L714" s="78">
        <f t="shared" si="43"/>
        <v>-251421.74100000004</v>
      </c>
      <c r="M714" s="142">
        <f t="shared" si="44"/>
        <v>102587.6939999999</v>
      </c>
    </row>
    <row r="715" spans="1:13" x14ac:dyDescent="0.35">
      <c r="A715" s="7">
        <v>8</v>
      </c>
      <c r="B715" s="24">
        <v>1945</v>
      </c>
      <c r="C715" s="21" t="s">
        <v>43</v>
      </c>
      <c r="D715" s="1">
        <v>126463.86000000002</v>
      </c>
      <c r="E715" s="44">
        <v>0</v>
      </c>
      <c r="F715" s="44">
        <v>-21255.18</v>
      </c>
      <c r="G715" s="38">
        <f t="shared" si="42"/>
        <v>105208.68000000002</v>
      </c>
      <c r="H715" s="22"/>
      <c r="I715" s="2">
        <v>-97193.447000000015</v>
      </c>
      <c r="J715" s="44">
        <v>-3099.5990000000006</v>
      </c>
      <c r="K715" s="44">
        <v>21255.18</v>
      </c>
      <c r="L715" s="78">
        <f t="shared" si="43"/>
        <v>-79037.866000000009</v>
      </c>
      <c r="M715" s="142">
        <f t="shared" si="44"/>
        <v>26170.814000000013</v>
      </c>
    </row>
    <row r="716" spans="1:13" x14ac:dyDescent="0.35">
      <c r="A716" s="7">
        <v>8</v>
      </c>
      <c r="B716" s="24">
        <v>1950</v>
      </c>
      <c r="C716" s="21" t="s">
        <v>44</v>
      </c>
      <c r="D716" s="1">
        <v>0</v>
      </c>
      <c r="E716" s="44"/>
      <c r="F716" s="44"/>
      <c r="G716" s="38">
        <f t="shared" si="42"/>
        <v>0</v>
      </c>
      <c r="H716" s="22"/>
      <c r="I716" s="2">
        <v>0</v>
      </c>
      <c r="J716" s="44"/>
      <c r="K716" s="44"/>
      <c r="L716" s="78">
        <f t="shared" si="43"/>
        <v>0</v>
      </c>
      <c r="M716" s="142">
        <f t="shared" si="44"/>
        <v>0</v>
      </c>
    </row>
    <row r="717" spans="1:13" x14ac:dyDescent="0.35">
      <c r="A717" s="7">
        <v>8</v>
      </c>
      <c r="B717" s="24">
        <v>1955</v>
      </c>
      <c r="C717" s="21" t="s">
        <v>45</v>
      </c>
      <c r="D717" s="1">
        <v>0</v>
      </c>
      <c r="E717" s="44"/>
      <c r="F717" s="44"/>
      <c r="G717" s="38">
        <f t="shared" si="42"/>
        <v>0</v>
      </c>
      <c r="H717" s="22"/>
      <c r="I717" s="2">
        <v>0</v>
      </c>
      <c r="J717" s="44"/>
      <c r="K717" s="44"/>
      <c r="L717" s="78">
        <f t="shared" si="43"/>
        <v>0</v>
      </c>
      <c r="M717" s="142">
        <f t="shared" si="44"/>
        <v>0</v>
      </c>
    </row>
    <row r="718" spans="1:13" ht="25" x14ac:dyDescent="0.35">
      <c r="A718" s="7">
        <v>8</v>
      </c>
      <c r="B718" s="24">
        <v>1955</v>
      </c>
      <c r="C718" s="21" t="s">
        <v>46</v>
      </c>
      <c r="D718" s="1">
        <v>0</v>
      </c>
      <c r="E718" s="44"/>
      <c r="F718" s="44"/>
      <c r="G718" s="38">
        <f t="shared" si="42"/>
        <v>0</v>
      </c>
      <c r="H718" s="22"/>
      <c r="I718" s="2">
        <v>0</v>
      </c>
      <c r="J718" s="44"/>
      <c r="K718" s="44"/>
      <c r="L718" s="78">
        <f t="shared" si="43"/>
        <v>0</v>
      </c>
      <c r="M718" s="142">
        <f t="shared" si="44"/>
        <v>0</v>
      </c>
    </row>
    <row r="719" spans="1:13" x14ac:dyDescent="0.35">
      <c r="A719" s="7">
        <v>8</v>
      </c>
      <c r="B719" s="24">
        <v>1960</v>
      </c>
      <c r="C719" s="21" t="s">
        <v>47</v>
      </c>
      <c r="D719" s="1">
        <v>0</v>
      </c>
      <c r="E719" s="44"/>
      <c r="F719" s="44"/>
      <c r="G719" s="38">
        <f t="shared" si="42"/>
        <v>0</v>
      </c>
      <c r="H719" s="22"/>
      <c r="I719" s="2">
        <v>0</v>
      </c>
      <c r="J719" s="44"/>
      <c r="K719" s="44"/>
      <c r="L719" s="78">
        <f t="shared" si="43"/>
        <v>0</v>
      </c>
      <c r="M719" s="142">
        <f t="shared" si="44"/>
        <v>0</v>
      </c>
    </row>
    <row r="720" spans="1:13" ht="25" x14ac:dyDescent="0.35">
      <c r="A720" s="25">
        <v>47</v>
      </c>
      <c r="B720" s="24">
        <v>1970</v>
      </c>
      <c r="C720" s="21" t="s">
        <v>48</v>
      </c>
      <c r="D720" s="1">
        <v>0</v>
      </c>
      <c r="E720" s="44"/>
      <c r="F720" s="44"/>
      <c r="G720" s="38">
        <f t="shared" si="42"/>
        <v>0</v>
      </c>
      <c r="H720" s="22"/>
      <c r="I720" s="2">
        <v>0</v>
      </c>
      <c r="J720" s="44"/>
      <c r="K720" s="44"/>
      <c r="L720" s="78">
        <f t="shared" si="43"/>
        <v>0</v>
      </c>
      <c r="M720" s="142">
        <f t="shared" si="44"/>
        <v>0</v>
      </c>
    </row>
    <row r="721" spans="1:13" ht="25" x14ac:dyDescent="0.35">
      <c r="A721" s="7">
        <v>47</v>
      </c>
      <c r="B721" s="24">
        <v>1975</v>
      </c>
      <c r="C721" s="21" t="s">
        <v>49</v>
      </c>
      <c r="D721" s="1">
        <v>0</v>
      </c>
      <c r="E721" s="44"/>
      <c r="F721" s="44"/>
      <c r="G721" s="38">
        <f t="shared" si="42"/>
        <v>0</v>
      </c>
      <c r="H721" s="22"/>
      <c r="I721" s="2">
        <v>0</v>
      </c>
      <c r="J721" s="44"/>
      <c r="K721" s="44"/>
      <c r="L721" s="78">
        <f t="shared" si="43"/>
        <v>0</v>
      </c>
      <c r="M721" s="142">
        <f t="shared" si="44"/>
        <v>0</v>
      </c>
    </row>
    <row r="722" spans="1:13" x14ac:dyDescent="0.35">
      <c r="A722" s="7">
        <v>47</v>
      </c>
      <c r="B722" s="24">
        <v>1980</v>
      </c>
      <c r="C722" s="21" t="s">
        <v>50</v>
      </c>
      <c r="D722" s="1">
        <v>287373.34999999998</v>
      </c>
      <c r="E722" s="44">
        <v>0</v>
      </c>
      <c r="F722" s="44">
        <v>0</v>
      </c>
      <c r="G722" s="38">
        <f t="shared" si="42"/>
        <v>287373.34999999998</v>
      </c>
      <c r="H722" s="22"/>
      <c r="I722" s="2">
        <v>-268588.85533333331</v>
      </c>
      <c r="J722" s="44">
        <v>-13215.198666666669</v>
      </c>
      <c r="K722" s="44">
        <v>0</v>
      </c>
      <c r="L722" s="78">
        <f t="shared" si="43"/>
        <v>-281804.054</v>
      </c>
      <c r="M722" s="142">
        <f t="shared" si="44"/>
        <v>5569.295999999973</v>
      </c>
    </row>
    <row r="723" spans="1:13" x14ac:dyDescent="0.35">
      <c r="A723" s="7">
        <v>47</v>
      </c>
      <c r="B723" s="24">
        <v>1985</v>
      </c>
      <c r="C723" s="21" t="s">
        <v>51</v>
      </c>
      <c r="D723" s="1">
        <v>0.15000000000145519</v>
      </c>
      <c r="E723" s="44"/>
      <c r="F723" s="44"/>
      <c r="G723" s="38">
        <f t="shared" si="42"/>
        <v>0.15000000000145519</v>
      </c>
      <c r="H723" s="22"/>
      <c r="I723" s="2">
        <v>0</v>
      </c>
      <c r="J723" s="44"/>
      <c r="K723" s="44"/>
      <c r="L723" s="78">
        <f t="shared" si="43"/>
        <v>0</v>
      </c>
      <c r="M723" s="142">
        <f t="shared" si="44"/>
        <v>0.15000000000145519</v>
      </c>
    </row>
    <row r="724" spans="1:13" x14ac:dyDescent="0.35">
      <c r="A724" s="25">
        <v>47</v>
      </c>
      <c r="B724" s="24">
        <v>1990</v>
      </c>
      <c r="C724" s="35" t="s">
        <v>52</v>
      </c>
      <c r="D724" s="1">
        <v>0</v>
      </c>
      <c r="E724" s="44"/>
      <c r="F724" s="44"/>
      <c r="G724" s="38">
        <f t="shared" si="42"/>
        <v>0</v>
      </c>
      <c r="H724" s="22"/>
      <c r="I724" s="2">
        <v>0</v>
      </c>
      <c r="J724" s="44"/>
      <c r="K724" s="44"/>
      <c r="L724" s="78">
        <f t="shared" si="43"/>
        <v>0</v>
      </c>
      <c r="M724" s="142">
        <f t="shared" si="44"/>
        <v>0</v>
      </c>
    </row>
    <row r="725" spans="1:13" x14ac:dyDescent="0.35">
      <c r="A725" s="7">
        <v>47</v>
      </c>
      <c r="B725" s="24">
        <v>1995</v>
      </c>
      <c r="C725" s="21" t="s">
        <v>53</v>
      </c>
      <c r="D725" s="1">
        <v>-40000677.080000006</v>
      </c>
      <c r="E725" s="44">
        <v>-79817.289999999994</v>
      </c>
      <c r="F725" s="44">
        <v>0</v>
      </c>
      <c r="G725" s="38">
        <f t="shared" si="42"/>
        <v>-40080494.370000005</v>
      </c>
      <c r="H725" s="22"/>
      <c r="I725" s="2">
        <v>13125086.72855</v>
      </c>
      <c r="J725" s="44">
        <v>1668032.3685083333</v>
      </c>
      <c r="K725" s="44">
        <v>0</v>
      </c>
      <c r="L725" s="78">
        <f t="shared" si="43"/>
        <v>14793119.097058333</v>
      </c>
      <c r="M725" s="142">
        <f t="shared" si="44"/>
        <v>-25287375.272941671</v>
      </c>
    </row>
    <row r="726" spans="1:13" x14ac:dyDescent="0.35">
      <c r="A726" s="7">
        <v>47</v>
      </c>
      <c r="B726" s="24">
        <v>2440</v>
      </c>
      <c r="C726" s="21" t="s">
        <v>54</v>
      </c>
      <c r="D726" s="1">
        <v>0</v>
      </c>
      <c r="E726" s="44">
        <v>0</v>
      </c>
      <c r="F726" s="44">
        <v>0</v>
      </c>
      <c r="G726" s="38">
        <f t="shared" si="42"/>
        <v>0</v>
      </c>
      <c r="I726" s="2">
        <v>0</v>
      </c>
      <c r="J726" s="44">
        <v>0</v>
      </c>
      <c r="K726" s="44">
        <v>0</v>
      </c>
      <c r="L726" s="78">
        <f t="shared" si="43"/>
        <v>0</v>
      </c>
      <c r="M726" s="142">
        <f t="shared" si="44"/>
        <v>0</v>
      </c>
    </row>
    <row r="727" spans="1:13" x14ac:dyDescent="0.35">
      <c r="A727" s="7">
        <v>47</v>
      </c>
      <c r="B727" s="26">
        <v>1609</v>
      </c>
      <c r="C727" s="27" t="s">
        <v>115</v>
      </c>
      <c r="D727" s="1">
        <v>0</v>
      </c>
      <c r="E727" s="44">
        <v>8180000</v>
      </c>
      <c r="F727" s="44"/>
      <c r="G727" s="38">
        <f t="shared" si="42"/>
        <v>8180000</v>
      </c>
      <c r="I727" s="2">
        <v>0</v>
      </c>
      <c r="J727" s="44"/>
      <c r="K727" s="44">
        <v>-954333</v>
      </c>
      <c r="L727" s="78">
        <f t="shared" si="43"/>
        <v>-954333</v>
      </c>
      <c r="M727" s="142">
        <f t="shared" si="44"/>
        <v>7225667</v>
      </c>
    </row>
    <row r="728" spans="1:13" x14ac:dyDescent="0.35">
      <c r="A728" s="26"/>
      <c r="B728" s="26"/>
      <c r="C728" s="29" t="s">
        <v>55</v>
      </c>
      <c r="D728" s="30">
        <v>130132087.92891431</v>
      </c>
      <c r="E728" s="30">
        <v>1097871.6699999971</v>
      </c>
      <c r="F728" s="30">
        <v>-1507966.0199999998</v>
      </c>
      <c r="G728" s="30">
        <f>SUM(G688:G727)</f>
        <v>129721993.57891431</v>
      </c>
      <c r="H728" s="5"/>
      <c r="I728" s="30">
        <v>-73416446.936745897</v>
      </c>
      <c r="J728" s="30">
        <v>-4492715.9327429384</v>
      </c>
      <c r="K728" s="30">
        <v>1113750.6757808961</v>
      </c>
      <c r="L728" s="30">
        <f>SUM(L688:L727)</f>
        <v>-76795412.193707973</v>
      </c>
      <c r="M728" s="143">
        <f>SUM(M688:M727)</f>
        <v>52926581.385206319</v>
      </c>
    </row>
    <row r="729" spans="1:13" ht="37.5" x14ac:dyDescent="0.35">
      <c r="A729" s="26"/>
      <c r="B729" s="26"/>
      <c r="C729" s="31" t="s">
        <v>56</v>
      </c>
      <c r="D729" s="3"/>
      <c r="E729" s="28"/>
      <c r="F729" s="28"/>
      <c r="G729" s="38">
        <f t="shared" ref="G729:G730" si="45">D729+E729+F729</f>
        <v>0</v>
      </c>
      <c r="I729" s="1">
        <v>0</v>
      </c>
      <c r="J729" s="28"/>
      <c r="K729" s="28"/>
      <c r="L729" s="38">
        <v>0</v>
      </c>
      <c r="M729" s="142">
        <v>0</v>
      </c>
    </row>
    <row r="730" spans="1:13" ht="26" x14ac:dyDescent="0.35">
      <c r="A730" s="26"/>
      <c r="B730" s="26"/>
      <c r="C730" s="32" t="s">
        <v>57</v>
      </c>
      <c r="D730" s="3"/>
      <c r="E730" s="28"/>
      <c r="F730" s="28"/>
      <c r="G730" s="38">
        <f t="shared" si="45"/>
        <v>0</v>
      </c>
      <c r="I730" s="113">
        <v>-73416446.936745897</v>
      </c>
      <c r="J730" s="28"/>
      <c r="K730" s="28"/>
      <c r="L730" s="38">
        <v>0</v>
      </c>
      <c r="M730" s="142">
        <v>0</v>
      </c>
    </row>
    <row r="731" spans="1:13" x14ac:dyDescent="0.35">
      <c r="A731" s="26"/>
      <c r="B731" s="26"/>
      <c r="C731" s="29" t="s">
        <v>58</v>
      </c>
      <c r="D731" s="30">
        <v>130132087.92891431</v>
      </c>
      <c r="E731" s="30">
        <v>1097871.6699999971</v>
      </c>
      <c r="F731" s="30">
        <v>-1507966.0199999998</v>
      </c>
      <c r="G731" s="30">
        <f>SUM(G728:G730)</f>
        <v>129721993.57891431</v>
      </c>
      <c r="H731" s="30"/>
      <c r="I731" s="30">
        <v>-146832893.87349179</v>
      </c>
      <c r="J731" s="82">
        <v>-4492715.9327429384</v>
      </c>
      <c r="K731" s="30">
        <v>1113750.6757808961</v>
      </c>
      <c r="L731" s="30">
        <f>SUM(L728:L730)</f>
        <v>-76795412.193707973</v>
      </c>
      <c r="M731" s="143">
        <f>SUM(M728:M730)</f>
        <v>52926581.385206319</v>
      </c>
    </row>
    <row r="732" spans="1:13" ht="15.5" x14ac:dyDescent="0.35">
      <c r="A732" s="26"/>
      <c r="B732" s="26"/>
      <c r="C732" s="224" t="s">
        <v>59</v>
      </c>
      <c r="D732" s="225"/>
      <c r="E732" s="225"/>
      <c r="F732" s="225"/>
      <c r="G732" s="225"/>
      <c r="H732" s="225"/>
      <c r="I732" s="226"/>
      <c r="J732" s="28"/>
      <c r="K732" s="6"/>
      <c r="L732" s="40"/>
      <c r="M732" s="33"/>
    </row>
    <row r="733" spans="1:13" x14ac:dyDescent="0.35">
      <c r="A733" s="26"/>
      <c r="B733" s="26"/>
      <c r="C733" s="224" t="s">
        <v>60</v>
      </c>
      <c r="D733" s="225"/>
      <c r="E733" s="225"/>
      <c r="F733" s="225"/>
      <c r="G733" s="225"/>
      <c r="H733" s="225"/>
      <c r="I733" s="226"/>
      <c r="J733" s="30">
        <v>-4492715.9327429384</v>
      </c>
      <c r="M733" s="33"/>
    </row>
    <row r="734" spans="1:13" x14ac:dyDescent="0.35">
      <c r="D734" s="77"/>
      <c r="E734" s="77"/>
      <c r="F734" s="77"/>
      <c r="G734" s="77"/>
      <c r="H734" s="77"/>
      <c r="I734" s="77"/>
      <c r="J734" s="150"/>
      <c r="K734" s="120"/>
      <c r="L734" s="77"/>
      <c r="M734" s="77"/>
    </row>
    <row r="735" spans="1:13" x14ac:dyDescent="0.35">
      <c r="E735" s="110"/>
      <c r="F735" s="117"/>
      <c r="I735" s="6" t="s">
        <v>61</v>
      </c>
      <c r="J735" s="6"/>
    </row>
    <row r="736" spans="1:13" x14ac:dyDescent="0.35">
      <c r="I736" s="6" t="s">
        <v>62</v>
      </c>
      <c r="J736" s="6"/>
      <c r="K736" s="41"/>
    </row>
    <row r="737" spans="1:20" x14ac:dyDescent="0.35">
      <c r="I737" s="6" t="s">
        <v>41</v>
      </c>
      <c r="J737" s="6"/>
      <c r="K737" s="42"/>
    </row>
    <row r="738" spans="1:20" x14ac:dyDescent="0.35">
      <c r="I738" s="34" t="s">
        <v>63</v>
      </c>
      <c r="K738" s="43">
        <v>-4492715.9327429384</v>
      </c>
    </row>
    <row r="739" spans="1:20" x14ac:dyDescent="0.35">
      <c r="A739" s="236"/>
      <c r="B739" s="236"/>
      <c r="C739" s="236"/>
      <c r="D739" s="236"/>
      <c r="E739" s="236"/>
      <c r="F739" s="236"/>
      <c r="G739" s="236"/>
      <c r="H739" s="236"/>
      <c r="I739" s="236"/>
      <c r="J739" s="236"/>
      <c r="K739" s="236"/>
      <c r="L739" s="236"/>
      <c r="M739" s="236"/>
    </row>
    <row r="740" spans="1:20" x14ac:dyDescent="0.35">
      <c r="A740" s="135"/>
      <c r="B740" s="135"/>
      <c r="C740" s="135"/>
      <c r="D740" s="135"/>
      <c r="E740" s="135"/>
      <c r="F740" s="135"/>
      <c r="G740" s="135"/>
      <c r="H740" s="135"/>
      <c r="I740" s="135"/>
      <c r="J740" s="135"/>
      <c r="K740" s="135"/>
      <c r="L740" s="135"/>
      <c r="M740" s="135"/>
    </row>
    <row r="741" spans="1:20" ht="18" hidden="1" x14ac:dyDescent="0.35">
      <c r="A741" s="227" t="s">
        <v>0</v>
      </c>
      <c r="B741" s="227"/>
      <c r="C741" s="227"/>
      <c r="D741" s="227"/>
      <c r="E741" s="227"/>
      <c r="F741" s="227"/>
      <c r="G741" s="227"/>
      <c r="H741" s="227"/>
      <c r="I741" s="227"/>
      <c r="J741" s="227"/>
      <c r="K741" s="227"/>
      <c r="L741" s="227"/>
      <c r="M741" s="227"/>
    </row>
    <row r="742" spans="1:20" ht="21" hidden="1" x14ac:dyDescent="0.35">
      <c r="A742" s="227" t="s">
        <v>1</v>
      </c>
      <c r="B742" s="227"/>
      <c r="C742" s="227"/>
      <c r="D742" s="227"/>
      <c r="E742" s="227"/>
      <c r="F742" s="227"/>
      <c r="G742" s="227"/>
      <c r="H742" s="227"/>
      <c r="I742" s="227"/>
      <c r="J742" s="227"/>
      <c r="K742" s="227"/>
      <c r="L742" s="227"/>
      <c r="M742" s="227"/>
    </row>
    <row r="743" spans="1:20" hidden="1" x14ac:dyDescent="0.35">
      <c r="H743" s="6"/>
    </row>
    <row r="744" spans="1:20" hidden="1" x14ac:dyDescent="0.35">
      <c r="E744" s="8" t="s">
        <v>2</v>
      </c>
      <c r="F744" s="36" t="s">
        <v>3</v>
      </c>
      <c r="G744" s="45"/>
      <c r="H744" s="6"/>
    </row>
    <row r="745" spans="1:20" hidden="1" x14ac:dyDescent="0.35">
      <c r="C745" s="6"/>
      <c r="E745" s="8" t="s">
        <v>4</v>
      </c>
      <c r="F745" s="9">
        <v>2018</v>
      </c>
      <c r="G745" s="10"/>
    </row>
    <row r="746" spans="1:20" hidden="1" x14ac:dyDescent="0.35"/>
    <row r="747" spans="1:20" hidden="1" x14ac:dyDescent="0.35">
      <c r="D747" s="228" t="s">
        <v>5</v>
      </c>
      <c r="E747" s="229"/>
      <c r="F747" s="229"/>
      <c r="G747" s="230"/>
      <c r="I747" s="11"/>
      <c r="J747" s="12" t="s">
        <v>6</v>
      </c>
      <c r="K747" s="12"/>
      <c r="L747" s="13"/>
      <c r="M747" s="6"/>
    </row>
    <row r="748" spans="1:20" ht="41.5" hidden="1" x14ac:dyDescent="0.35">
      <c r="A748" s="14" t="s">
        <v>7</v>
      </c>
      <c r="B748" s="14" t="s">
        <v>8</v>
      </c>
      <c r="C748" s="15" t="s">
        <v>9</v>
      </c>
      <c r="D748" s="14" t="s">
        <v>10</v>
      </c>
      <c r="E748" s="16" t="s">
        <v>11</v>
      </c>
      <c r="F748" s="16" t="s">
        <v>12</v>
      </c>
      <c r="G748" s="14" t="s">
        <v>13</v>
      </c>
      <c r="H748" s="17"/>
      <c r="I748" s="18" t="s">
        <v>10</v>
      </c>
      <c r="J748" s="19" t="s">
        <v>14</v>
      </c>
      <c r="K748" s="19" t="s">
        <v>116</v>
      </c>
      <c r="L748" s="20" t="s">
        <v>13</v>
      </c>
      <c r="M748" s="14" t="s">
        <v>15</v>
      </c>
    </row>
    <row r="749" spans="1:20" ht="25" hidden="1" x14ac:dyDescent="0.35">
      <c r="A749" s="7">
        <v>12</v>
      </c>
      <c r="B749" s="24">
        <v>1611</v>
      </c>
      <c r="C749" s="21" t="s">
        <v>16</v>
      </c>
      <c r="D749" s="1">
        <v>2003844.3599999994</v>
      </c>
      <c r="E749" s="76"/>
      <c r="F749" s="76"/>
      <c r="G749" s="122">
        <f t="shared" ref="G749:G788" si="46">D749+E749+F749</f>
        <v>2003844.3599999994</v>
      </c>
      <c r="H749" s="22"/>
      <c r="I749" s="2">
        <v>-1289413.594</v>
      </c>
      <c r="J749" s="103">
        <v>-406750.3</v>
      </c>
      <c r="K749" s="44"/>
      <c r="L749" s="38">
        <f>I749+J749+K749</f>
        <v>-1696163.8940000001</v>
      </c>
      <c r="M749" s="23">
        <f>L749+G749</f>
        <v>307680.46599999932</v>
      </c>
    </row>
    <row r="750" spans="1:20" ht="25" hidden="1" x14ac:dyDescent="0.35">
      <c r="A750" s="7" t="s">
        <v>17</v>
      </c>
      <c r="B750" s="24">
        <v>1612</v>
      </c>
      <c r="C750" s="21" t="s">
        <v>18</v>
      </c>
      <c r="D750" s="1">
        <v>517173.12</v>
      </c>
      <c r="E750" s="76"/>
      <c r="F750" s="76"/>
      <c r="G750" s="122">
        <f t="shared" si="46"/>
        <v>517173.12</v>
      </c>
      <c r="H750" s="22"/>
      <c r="I750" s="2">
        <v>-181907.12466666664</v>
      </c>
      <c r="J750" s="104">
        <v>-13648.38</v>
      </c>
      <c r="K750" s="44"/>
      <c r="L750" s="38">
        <f t="shared" ref="L750:L788" si="47">I750+J750+K750</f>
        <v>-195555.50466666665</v>
      </c>
      <c r="M750" s="23">
        <f t="shared" ref="M750:M788" si="48">L750+G750</f>
        <v>321617.61533333338</v>
      </c>
    </row>
    <row r="751" spans="1:20" hidden="1" x14ac:dyDescent="0.35">
      <c r="A751" s="7" t="s">
        <v>19</v>
      </c>
      <c r="B751" s="24">
        <v>1805</v>
      </c>
      <c r="C751" s="21" t="s">
        <v>20</v>
      </c>
      <c r="D751" s="1">
        <v>5556473.6099999994</v>
      </c>
      <c r="E751" s="76"/>
      <c r="F751" s="76"/>
      <c r="G751" s="122">
        <f t="shared" si="46"/>
        <v>5556473.6099999994</v>
      </c>
      <c r="H751" s="22"/>
      <c r="I751" s="2">
        <v>0</v>
      </c>
      <c r="J751" s="103">
        <v>0</v>
      </c>
      <c r="K751" s="44"/>
      <c r="L751" s="38">
        <f t="shared" si="47"/>
        <v>0</v>
      </c>
      <c r="M751" s="23">
        <f t="shared" si="48"/>
        <v>5556473.6099999994</v>
      </c>
    </row>
    <row r="752" spans="1:20" s="81" customFormat="1" hidden="1" x14ac:dyDescent="0.35">
      <c r="A752" s="7">
        <v>47</v>
      </c>
      <c r="B752" s="24">
        <v>1808</v>
      </c>
      <c r="C752" s="21" t="s">
        <v>21</v>
      </c>
      <c r="D752" s="1">
        <v>0</v>
      </c>
      <c r="E752" s="44">
        <v>0</v>
      </c>
      <c r="F752" s="44"/>
      <c r="G752" s="122">
        <f t="shared" si="46"/>
        <v>0</v>
      </c>
      <c r="H752" s="22"/>
      <c r="I752" s="2">
        <v>0</v>
      </c>
      <c r="J752" s="103">
        <v>0</v>
      </c>
      <c r="K752" s="44"/>
      <c r="L752" s="38">
        <f t="shared" si="47"/>
        <v>0</v>
      </c>
      <c r="M752" s="23">
        <f t="shared" si="48"/>
        <v>0</v>
      </c>
      <c r="N752"/>
      <c r="O752"/>
      <c r="P752"/>
      <c r="Q752"/>
      <c r="R752"/>
      <c r="S752"/>
      <c r="T752"/>
    </row>
    <row r="753" spans="1:20" s="81" customFormat="1" hidden="1" x14ac:dyDescent="0.35">
      <c r="A753" s="7">
        <v>13</v>
      </c>
      <c r="B753" s="24">
        <v>1810</v>
      </c>
      <c r="C753" s="21" t="s">
        <v>22</v>
      </c>
      <c r="D753" s="1">
        <v>0</v>
      </c>
      <c r="E753" s="44">
        <v>0</v>
      </c>
      <c r="F753" s="44"/>
      <c r="G753" s="122">
        <f t="shared" si="46"/>
        <v>0</v>
      </c>
      <c r="H753" s="22"/>
      <c r="I753" s="2">
        <v>0</v>
      </c>
      <c r="J753" s="103">
        <v>0</v>
      </c>
      <c r="K753" s="44"/>
      <c r="L753" s="38">
        <f t="shared" si="47"/>
        <v>0</v>
      </c>
      <c r="M753" s="23">
        <f t="shared" si="48"/>
        <v>0</v>
      </c>
      <c r="N753"/>
      <c r="O753"/>
      <c r="P753"/>
      <c r="Q753"/>
      <c r="R753"/>
      <c r="S753"/>
      <c r="T753"/>
    </row>
    <row r="754" spans="1:20" s="81" customFormat="1" ht="25" hidden="1" x14ac:dyDescent="0.35">
      <c r="A754" s="7">
        <v>47</v>
      </c>
      <c r="B754" s="24">
        <v>1815</v>
      </c>
      <c r="C754" s="21" t="s">
        <v>23</v>
      </c>
      <c r="D754" s="1">
        <v>0</v>
      </c>
      <c r="E754" s="44">
        <v>0</v>
      </c>
      <c r="F754" s="44"/>
      <c r="G754" s="122">
        <f t="shared" si="46"/>
        <v>0</v>
      </c>
      <c r="H754" s="22"/>
      <c r="I754" s="2">
        <v>-272666.66666666669</v>
      </c>
      <c r="J754" s="103">
        <v>0</v>
      </c>
      <c r="K754" s="44"/>
      <c r="L754" s="38">
        <f t="shared" si="47"/>
        <v>-272666.66666666669</v>
      </c>
      <c r="M754" s="23">
        <f t="shared" si="48"/>
        <v>-272666.66666666669</v>
      </c>
      <c r="N754"/>
      <c r="O754"/>
      <c r="P754"/>
      <c r="Q754"/>
      <c r="R754"/>
      <c r="S754"/>
      <c r="T754"/>
    </row>
    <row r="755" spans="1:20" s="81" customFormat="1" hidden="1" x14ac:dyDescent="0.35">
      <c r="A755" s="7">
        <v>47</v>
      </c>
      <c r="B755" s="24">
        <v>1820</v>
      </c>
      <c r="C755" s="21" t="s">
        <v>24</v>
      </c>
      <c r="D755" s="1">
        <v>16941326.225714285</v>
      </c>
      <c r="E755" s="44">
        <v>-8109282.120000001</v>
      </c>
      <c r="F755" s="44"/>
      <c r="G755" s="122">
        <f t="shared" si="46"/>
        <v>8832044.1057142839</v>
      </c>
      <c r="H755" s="22"/>
      <c r="I755" s="2">
        <v>-6849329.6398043055</v>
      </c>
      <c r="J755" s="105">
        <v>-256908.78066666701</v>
      </c>
      <c r="K755" s="44"/>
      <c r="L755" s="38">
        <f t="shared" si="47"/>
        <v>-7106238.4204709725</v>
      </c>
      <c r="M755" s="23">
        <f t="shared" si="48"/>
        <v>1725805.6852433113</v>
      </c>
      <c r="N755"/>
      <c r="O755"/>
      <c r="P755"/>
      <c r="Q755"/>
      <c r="R755"/>
      <c r="S755"/>
      <c r="T755"/>
    </row>
    <row r="756" spans="1:20" s="81" customFormat="1" hidden="1" x14ac:dyDescent="0.35">
      <c r="A756" s="7">
        <v>47</v>
      </c>
      <c r="B756" s="24">
        <v>1825</v>
      </c>
      <c r="C756" s="21" t="s">
        <v>25</v>
      </c>
      <c r="D756" s="1">
        <v>0</v>
      </c>
      <c r="E756" s="44">
        <v>0</v>
      </c>
      <c r="F756" s="44"/>
      <c r="G756" s="122">
        <f t="shared" si="46"/>
        <v>0</v>
      </c>
      <c r="H756" s="22"/>
      <c r="I756" s="2">
        <v>0</v>
      </c>
      <c r="J756" s="103">
        <v>0</v>
      </c>
      <c r="K756" s="44"/>
      <c r="L756" s="38">
        <f t="shared" si="47"/>
        <v>0</v>
      </c>
      <c r="M756" s="23">
        <f t="shared" si="48"/>
        <v>0</v>
      </c>
      <c r="N756"/>
      <c r="O756"/>
      <c r="P756"/>
      <c r="Q756"/>
      <c r="R756"/>
      <c r="S756"/>
      <c r="T756"/>
    </row>
    <row r="757" spans="1:20" s="81" customFormat="1" hidden="1" x14ac:dyDescent="0.35">
      <c r="A757" s="7">
        <v>47</v>
      </c>
      <c r="B757" s="24">
        <v>1830</v>
      </c>
      <c r="C757" s="21" t="s">
        <v>26</v>
      </c>
      <c r="D757" s="1">
        <v>27086593.739999991</v>
      </c>
      <c r="E757" s="44">
        <v>158882.62000000195</v>
      </c>
      <c r="F757" s="44"/>
      <c r="G757" s="122">
        <f t="shared" si="46"/>
        <v>27245476.359999992</v>
      </c>
      <c r="H757" s="22"/>
      <c r="I757" s="2">
        <v>-10556904.241499331</v>
      </c>
      <c r="J757" s="105">
        <v>-720750.13574693794</v>
      </c>
      <c r="K757" s="44"/>
      <c r="L757" s="38">
        <f t="shared" si="47"/>
        <v>-11277654.377246268</v>
      </c>
      <c r="M757" s="23">
        <f t="shared" si="48"/>
        <v>15967821.982753724</v>
      </c>
      <c r="N757"/>
      <c r="O757"/>
      <c r="P757"/>
      <c r="Q757"/>
      <c r="R757"/>
      <c r="S757"/>
      <c r="T757"/>
    </row>
    <row r="758" spans="1:20" s="81" customFormat="1" hidden="1" x14ac:dyDescent="0.35">
      <c r="A758" s="7">
        <v>47</v>
      </c>
      <c r="B758" s="24">
        <v>1835</v>
      </c>
      <c r="C758" s="21" t="s">
        <v>27</v>
      </c>
      <c r="D758" s="1">
        <v>23792617.739999998</v>
      </c>
      <c r="E758" s="44">
        <v>168440.10000000149</v>
      </c>
      <c r="F758" s="44"/>
      <c r="G758" s="122">
        <f t="shared" si="46"/>
        <v>23961057.84</v>
      </c>
      <c r="H758" s="22"/>
      <c r="I758" s="2">
        <v>-12476983.247879034</v>
      </c>
      <c r="J758" s="105">
        <v>-1126655.20288</v>
      </c>
      <c r="K758" s="44"/>
      <c r="L758" s="38">
        <f t="shared" si="47"/>
        <v>-13603638.450759035</v>
      </c>
      <c r="M758" s="23">
        <f t="shared" si="48"/>
        <v>10357419.389240965</v>
      </c>
      <c r="N758"/>
      <c r="O758"/>
      <c r="P758"/>
      <c r="Q758"/>
      <c r="R758"/>
      <c r="S758"/>
      <c r="T758"/>
    </row>
    <row r="759" spans="1:20" s="81" customFormat="1" hidden="1" x14ac:dyDescent="0.35">
      <c r="A759" s="7">
        <v>47</v>
      </c>
      <c r="B759" s="24">
        <v>1840</v>
      </c>
      <c r="C759" s="21" t="s">
        <v>28</v>
      </c>
      <c r="D759" s="1">
        <v>10999836.610000003</v>
      </c>
      <c r="E759" s="44">
        <v>28199.859999999404</v>
      </c>
      <c r="F759" s="44"/>
      <c r="G759" s="122">
        <f t="shared" si="46"/>
        <v>11028036.470000003</v>
      </c>
      <c r="H759" s="22"/>
      <c r="I759" s="2">
        <v>-5861311.4359340351</v>
      </c>
      <c r="J759" s="105">
        <v>-204444.46040000001</v>
      </c>
      <c r="K759" s="44"/>
      <c r="L759" s="38">
        <f t="shared" si="47"/>
        <v>-6065755.8963340353</v>
      </c>
      <c r="M759" s="23">
        <f t="shared" si="48"/>
        <v>4962280.5736659672</v>
      </c>
      <c r="N759"/>
      <c r="O759"/>
      <c r="P759"/>
      <c r="Q759"/>
      <c r="R759"/>
      <c r="S759"/>
      <c r="T759"/>
    </row>
    <row r="760" spans="1:20" s="81" customFormat="1" hidden="1" x14ac:dyDescent="0.35">
      <c r="A760" s="7">
        <v>47</v>
      </c>
      <c r="B760" s="24">
        <v>1845</v>
      </c>
      <c r="C760" s="21" t="s">
        <v>29</v>
      </c>
      <c r="D760" s="1">
        <v>28182274.900000006</v>
      </c>
      <c r="E760" s="44">
        <v>83820.359999999549</v>
      </c>
      <c r="F760" s="44"/>
      <c r="G760" s="122">
        <f t="shared" si="46"/>
        <v>28266095.260000005</v>
      </c>
      <c r="H760" s="22"/>
      <c r="I760" s="2">
        <v>-17934666.002062567</v>
      </c>
      <c r="J760" s="105">
        <v>-1003707.76464</v>
      </c>
      <c r="K760" s="44"/>
      <c r="L760" s="38">
        <f t="shared" si="47"/>
        <v>-18938373.766702566</v>
      </c>
      <c r="M760" s="23">
        <f t="shared" si="48"/>
        <v>9327721.4932974391</v>
      </c>
      <c r="N760"/>
      <c r="O760"/>
      <c r="P760"/>
      <c r="Q760"/>
      <c r="R760"/>
      <c r="S760"/>
      <c r="T760"/>
    </row>
    <row r="761" spans="1:20" s="81" customFormat="1" hidden="1" x14ac:dyDescent="0.35">
      <c r="A761" s="7">
        <v>47</v>
      </c>
      <c r="B761" s="24">
        <v>1850</v>
      </c>
      <c r="C761" s="21" t="s">
        <v>30</v>
      </c>
      <c r="D761" s="1">
        <v>20731891.350000001</v>
      </c>
      <c r="E761" s="44">
        <v>119145.59999999874</v>
      </c>
      <c r="F761" s="44"/>
      <c r="G761" s="122">
        <f t="shared" si="46"/>
        <v>20851036.949999999</v>
      </c>
      <c r="H761" s="22"/>
      <c r="I761" s="2">
        <v>-11294238.228020271</v>
      </c>
      <c r="J761" s="105">
        <v>-674558.06594160001</v>
      </c>
      <c r="K761" s="44"/>
      <c r="L761" s="38">
        <f t="shared" si="47"/>
        <v>-11968796.293961871</v>
      </c>
      <c r="M761" s="23">
        <f t="shared" si="48"/>
        <v>8882240.6560381278</v>
      </c>
      <c r="N761"/>
      <c r="O761"/>
      <c r="P761"/>
      <c r="Q761"/>
      <c r="R761"/>
      <c r="S761"/>
      <c r="T761"/>
    </row>
    <row r="762" spans="1:20" s="81" customFormat="1" hidden="1" x14ac:dyDescent="0.35">
      <c r="A762" s="7">
        <v>47</v>
      </c>
      <c r="B762" s="24">
        <v>1855</v>
      </c>
      <c r="C762" s="21" t="s">
        <v>31</v>
      </c>
      <c r="D762" s="1">
        <v>11824913.265400002</v>
      </c>
      <c r="E762" s="44">
        <v>14275.95</v>
      </c>
      <c r="F762" s="44"/>
      <c r="G762" s="122">
        <f t="shared" si="46"/>
        <v>11839189.215400001</v>
      </c>
      <c r="H762" s="22"/>
      <c r="I762" s="2">
        <v>-4361189.4993324708</v>
      </c>
      <c r="J762" s="105">
        <v>-463774.92254961003</v>
      </c>
      <c r="K762" s="44"/>
      <c r="L762" s="38">
        <f t="shared" si="47"/>
        <v>-4824964.4218820808</v>
      </c>
      <c r="M762" s="23">
        <f t="shared" si="48"/>
        <v>7014224.7935179202</v>
      </c>
      <c r="N762"/>
      <c r="O762"/>
      <c r="P762"/>
      <c r="Q762"/>
      <c r="R762"/>
      <c r="S762"/>
      <c r="T762"/>
    </row>
    <row r="763" spans="1:20" s="81" customFormat="1" hidden="1" x14ac:dyDescent="0.35">
      <c r="A763" s="7">
        <v>47</v>
      </c>
      <c r="B763" s="24">
        <v>1860</v>
      </c>
      <c r="C763" s="21" t="s">
        <v>32</v>
      </c>
      <c r="D763" s="1">
        <v>3526746.8000000007</v>
      </c>
      <c r="E763" s="44">
        <v>92538.530000000028</v>
      </c>
      <c r="F763" s="44"/>
      <c r="G763" s="122">
        <f t="shared" si="46"/>
        <v>3619285.330000001</v>
      </c>
      <c r="H763" s="22"/>
      <c r="I763" s="2">
        <v>-2027793.533217117</v>
      </c>
      <c r="J763" s="103">
        <v>118897.2464</v>
      </c>
      <c r="K763" s="44"/>
      <c r="L763" s="38">
        <f t="shared" si="47"/>
        <v>-1908896.2868171169</v>
      </c>
      <c r="M763" s="23">
        <f t="shared" si="48"/>
        <v>1710389.0431828841</v>
      </c>
      <c r="N763"/>
      <c r="O763"/>
      <c r="P763"/>
      <c r="Q763"/>
      <c r="R763"/>
      <c r="S763"/>
      <c r="T763"/>
    </row>
    <row r="764" spans="1:20" s="81" customFormat="1" hidden="1" x14ac:dyDescent="0.35">
      <c r="A764" s="7">
        <v>47</v>
      </c>
      <c r="B764" s="24">
        <v>1860</v>
      </c>
      <c r="C764" s="21" t="s">
        <v>33</v>
      </c>
      <c r="D764" s="1">
        <v>8254710.3499999987</v>
      </c>
      <c r="E764" s="44">
        <v>0</v>
      </c>
      <c r="F764" s="44"/>
      <c r="G764" s="122">
        <f t="shared" si="46"/>
        <v>8254710.3499999987</v>
      </c>
      <c r="H764" s="22"/>
      <c r="I764" s="2">
        <v>-4348019.7126337346</v>
      </c>
      <c r="J764" s="103">
        <v>5.5800000001772796</v>
      </c>
      <c r="K764" s="44"/>
      <c r="L764" s="38">
        <f t="shared" si="47"/>
        <v>-4348014.1326337345</v>
      </c>
      <c r="M764" s="23">
        <f t="shared" si="48"/>
        <v>3906696.2173662642</v>
      </c>
      <c r="N764"/>
      <c r="O764"/>
      <c r="P764"/>
      <c r="Q764"/>
      <c r="R764"/>
      <c r="S764"/>
      <c r="T764"/>
    </row>
    <row r="765" spans="1:20" s="81" customFormat="1" hidden="1" x14ac:dyDescent="0.35">
      <c r="A765" s="7" t="s">
        <v>19</v>
      </c>
      <c r="B765" s="24">
        <v>1905</v>
      </c>
      <c r="C765" s="21" t="s">
        <v>20</v>
      </c>
      <c r="D765" s="1">
        <v>0</v>
      </c>
      <c r="E765" s="44">
        <v>0</v>
      </c>
      <c r="F765" s="44"/>
      <c r="G765" s="122">
        <f t="shared" si="46"/>
        <v>0</v>
      </c>
      <c r="H765" s="22"/>
      <c r="I765" s="2">
        <v>0</v>
      </c>
      <c r="J765" s="103"/>
      <c r="K765" s="44"/>
      <c r="L765" s="38">
        <f t="shared" si="47"/>
        <v>0</v>
      </c>
      <c r="M765" s="23">
        <f t="shared" si="48"/>
        <v>0</v>
      </c>
      <c r="N765"/>
      <c r="O765"/>
      <c r="P765"/>
      <c r="Q765"/>
      <c r="R765"/>
      <c r="S765"/>
      <c r="T765"/>
    </row>
    <row r="766" spans="1:20" s="81" customFormat="1" hidden="1" x14ac:dyDescent="0.35">
      <c r="A766" s="7">
        <v>47</v>
      </c>
      <c r="B766" s="24">
        <v>1908</v>
      </c>
      <c r="C766" s="21" t="s">
        <v>34</v>
      </c>
      <c r="D766" s="1">
        <v>297147.52000000008</v>
      </c>
      <c r="E766" s="44">
        <v>0</v>
      </c>
      <c r="F766" s="44"/>
      <c r="G766" s="122">
        <f t="shared" si="46"/>
        <v>297147.52000000008</v>
      </c>
      <c r="H766" s="22"/>
      <c r="I766" s="2">
        <v>-123883.82932121214</v>
      </c>
      <c r="J766" s="103">
        <v>-3097.1534285714301</v>
      </c>
      <c r="K766" s="44"/>
      <c r="L766" s="38">
        <f t="shared" si="47"/>
        <v>-126980.98274978356</v>
      </c>
      <c r="M766" s="23">
        <f t="shared" si="48"/>
        <v>170166.53725021653</v>
      </c>
      <c r="N766"/>
      <c r="O766"/>
      <c r="P766"/>
      <c r="Q766"/>
      <c r="R766"/>
      <c r="S766"/>
      <c r="T766"/>
    </row>
    <row r="767" spans="1:20" s="81" customFormat="1" hidden="1" x14ac:dyDescent="0.35">
      <c r="A767" s="7">
        <v>13</v>
      </c>
      <c r="B767" s="24">
        <v>1910</v>
      </c>
      <c r="C767" s="21" t="s">
        <v>22</v>
      </c>
      <c r="D767" s="1">
        <v>1867129.83</v>
      </c>
      <c r="E767" s="44">
        <v>254177.76</v>
      </c>
      <c r="F767" s="44"/>
      <c r="G767" s="122">
        <f t="shared" si="46"/>
        <v>2121307.59</v>
      </c>
      <c r="H767" s="22"/>
      <c r="I767" s="2">
        <v>-1182062.7973333334</v>
      </c>
      <c r="J767" s="103">
        <v>-194779.38416666701</v>
      </c>
      <c r="K767" s="44"/>
      <c r="L767" s="38">
        <f t="shared" si="47"/>
        <v>-1376842.1815000004</v>
      </c>
      <c r="M767" s="23">
        <f t="shared" si="48"/>
        <v>744465.40849999944</v>
      </c>
      <c r="N767"/>
      <c r="O767"/>
      <c r="P767"/>
      <c r="Q767"/>
      <c r="R767"/>
      <c r="S767"/>
      <c r="T767"/>
    </row>
    <row r="768" spans="1:20" s="81" customFormat="1" ht="25" hidden="1" x14ac:dyDescent="0.35">
      <c r="A768" s="7">
        <v>8</v>
      </c>
      <c r="B768" s="24">
        <v>1915</v>
      </c>
      <c r="C768" s="21" t="s">
        <v>35</v>
      </c>
      <c r="D768" s="1">
        <v>403758.4800000001</v>
      </c>
      <c r="E768" s="44">
        <v>49273.350000000013</v>
      </c>
      <c r="F768" s="44"/>
      <c r="G768" s="122">
        <f t="shared" si="46"/>
        <v>453031.83000000013</v>
      </c>
      <c r="H768" s="22"/>
      <c r="I768" s="2">
        <v>-222772.54022222219</v>
      </c>
      <c r="J768" s="103">
        <v>-32084.07</v>
      </c>
      <c r="K768" s="44"/>
      <c r="L768" s="38">
        <f t="shared" si="47"/>
        <v>-254856.6102222222</v>
      </c>
      <c r="M768" s="23">
        <f t="shared" si="48"/>
        <v>198175.21977777794</v>
      </c>
      <c r="N768"/>
      <c r="O768"/>
      <c r="P768"/>
      <c r="Q768"/>
      <c r="R768"/>
      <c r="S768"/>
      <c r="T768"/>
    </row>
    <row r="769" spans="1:20" s="81" customFormat="1" ht="25" hidden="1" x14ac:dyDescent="0.35">
      <c r="A769" s="7">
        <v>8</v>
      </c>
      <c r="B769" s="24">
        <v>1915</v>
      </c>
      <c r="C769" s="21" t="s">
        <v>36</v>
      </c>
      <c r="D769" s="1">
        <v>0</v>
      </c>
      <c r="E769" s="44">
        <v>0</v>
      </c>
      <c r="F769" s="44"/>
      <c r="G769" s="122">
        <f t="shared" si="46"/>
        <v>0</v>
      </c>
      <c r="H769" s="22"/>
      <c r="I769" s="2">
        <v>0</v>
      </c>
      <c r="J769" s="103">
        <v>0</v>
      </c>
      <c r="K769" s="44"/>
      <c r="L769" s="38">
        <f t="shared" si="47"/>
        <v>0</v>
      </c>
      <c r="M769" s="23">
        <f t="shared" si="48"/>
        <v>0</v>
      </c>
      <c r="N769"/>
      <c r="O769"/>
      <c r="P769"/>
      <c r="Q769"/>
      <c r="R769"/>
      <c r="S769"/>
      <c r="T769"/>
    </row>
    <row r="770" spans="1:20" s="81" customFormat="1" hidden="1" x14ac:dyDescent="0.35">
      <c r="A770" s="7">
        <v>10</v>
      </c>
      <c r="B770" s="24">
        <v>1920</v>
      </c>
      <c r="C770" s="21" t="s">
        <v>37</v>
      </c>
      <c r="D770" s="1">
        <v>673554.35</v>
      </c>
      <c r="E770" s="44">
        <v>81332.569999999949</v>
      </c>
      <c r="F770" s="44"/>
      <c r="G770" s="122">
        <f t="shared" si="46"/>
        <v>754886.91999999993</v>
      </c>
      <c r="H770" s="22"/>
      <c r="I770" s="2">
        <v>-513920.61700000009</v>
      </c>
      <c r="J770" s="103">
        <v>-35548.1899999999</v>
      </c>
      <c r="K770" s="44"/>
      <c r="L770" s="38">
        <f t="shared" si="47"/>
        <v>-549468.80700000003</v>
      </c>
      <c r="M770" s="23">
        <f t="shared" si="48"/>
        <v>205418.1129999999</v>
      </c>
      <c r="N770"/>
      <c r="O770"/>
      <c r="P770"/>
      <c r="Q770"/>
      <c r="R770"/>
      <c r="S770"/>
      <c r="T770"/>
    </row>
    <row r="771" spans="1:20" s="81" customFormat="1" ht="25" hidden="1" x14ac:dyDescent="0.35">
      <c r="A771" s="7">
        <v>45</v>
      </c>
      <c r="B771" s="24">
        <v>1920</v>
      </c>
      <c r="C771" s="21" t="s">
        <v>38</v>
      </c>
      <c r="D771" s="1">
        <v>0</v>
      </c>
      <c r="E771" s="44">
        <v>0</v>
      </c>
      <c r="F771" s="44"/>
      <c r="G771" s="122">
        <f t="shared" si="46"/>
        <v>0</v>
      </c>
      <c r="H771" s="22"/>
      <c r="I771" s="2">
        <v>0</v>
      </c>
      <c r="J771" s="103">
        <v>0</v>
      </c>
      <c r="K771" s="44"/>
      <c r="L771" s="38">
        <f t="shared" si="47"/>
        <v>0</v>
      </c>
      <c r="M771" s="23">
        <f t="shared" si="48"/>
        <v>0</v>
      </c>
      <c r="N771"/>
      <c r="O771"/>
      <c r="P771"/>
      <c r="Q771"/>
      <c r="R771"/>
      <c r="S771"/>
      <c r="T771"/>
    </row>
    <row r="772" spans="1:20" s="81" customFormat="1" ht="25" hidden="1" x14ac:dyDescent="0.35">
      <c r="A772" s="7">
        <v>45.1</v>
      </c>
      <c r="B772" s="24">
        <v>1920</v>
      </c>
      <c r="C772" s="21" t="s">
        <v>39</v>
      </c>
      <c r="D772" s="1">
        <v>0</v>
      </c>
      <c r="E772" s="44">
        <v>0</v>
      </c>
      <c r="F772" s="44"/>
      <c r="G772" s="122">
        <f t="shared" si="46"/>
        <v>0</v>
      </c>
      <c r="H772" s="22"/>
      <c r="I772" s="2">
        <v>0</v>
      </c>
      <c r="J772" s="103">
        <v>0</v>
      </c>
      <c r="K772" s="44"/>
      <c r="L772" s="38">
        <f t="shared" si="47"/>
        <v>0</v>
      </c>
      <c r="M772" s="23">
        <f t="shared" si="48"/>
        <v>0</v>
      </c>
      <c r="N772"/>
      <c r="O772"/>
      <c r="P772"/>
      <c r="Q772"/>
      <c r="R772"/>
      <c r="S772"/>
      <c r="T772"/>
    </row>
    <row r="773" spans="1:20" s="81" customFormat="1" hidden="1" x14ac:dyDescent="0.35">
      <c r="A773" s="7">
        <v>10</v>
      </c>
      <c r="B773" s="24">
        <v>1930</v>
      </c>
      <c r="C773" s="21" t="s">
        <v>40</v>
      </c>
      <c r="D773" s="1">
        <v>3407966.89</v>
      </c>
      <c r="E773" s="44">
        <v>32375.039999999921</v>
      </c>
      <c r="F773" s="44"/>
      <c r="G773" s="122">
        <f t="shared" si="46"/>
        <v>3440341.93</v>
      </c>
      <c r="H773" s="22"/>
      <c r="I773" s="2">
        <v>-2733203.6114166663</v>
      </c>
      <c r="J773" s="103">
        <v>-168167.13158333299</v>
      </c>
      <c r="K773" s="44"/>
      <c r="L773" s="38">
        <f t="shared" si="47"/>
        <v>-2901370.7429999993</v>
      </c>
      <c r="M773" s="23">
        <f t="shared" si="48"/>
        <v>538971.18700000085</v>
      </c>
      <c r="N773"/>
      <c r="O773"/>
      <c r="P773"/>
      <c r="Q773"/>
      <c r="R773"/>
      <c r="S773"/>
      <c r="T773"/>
    </row>
    <row r="774" spans="1:20" s="81" customFormat="1" hidden="1" x14ac:dyDescent="0.35">
      <c r="A774" s="7">
        <v>8</v>
      </c>
      <c r="B774" s="24">
        <v>1935</v>
      </c>
      <c r="C774" s="21" t="s">
        <v>41</v>
      </c>
      <c r="D774" s="1">
        <v>108487.80000000002</v>
      </c>
      <c r="E774" s="44"/>
      <c r="F774" s="44"/>
      <c r="G774" s="122">
        <f t="shared" si="46"/>
        <v>108487.80000000002</v>
      </c>
      <c r="H774" s="22"/>
      <c r="I774" s="2">
        <v>-85706.008999999991</v>
      </c>
      <c r="J774" s="103">
        <v>-4970.54</v>
      </c>
      <c r="K774" s="44"/>
      <c r="L774" s="38">
        <f t="shared" si="47"/>
        <v>-90676.548999999985</v>
      </c>
      <c r="M774" s="23">
        <f t="shared" si="48"/>
        <v>17811.251000000033</v>
      </c>
      <c r="N774"/>
      <c r="O774"/>
      <c r="P774"/>
      <c r="Q774"/>
      <c r="R774"/>
      <c r="S774"/>
      <c r="T774"/>
    </row>
    <row r="775" spans="1:20" s="81" customFormat="1" hidden="1" x14ac:dyDescent="0.35">
      <c r="A775" s="7">
        <v>8</v>
      </c>
      <c r="B775" s="24">
        <v>1940</v>
      </c>
      <c r="C775" s="21" t="s">
        <v>42</v>
      </c>
      <c r="D775" s="1">
        <v>340849.61999999994</v>
      </c>
      <c r="E775" s="44">
        <v>24509.32</v>
      </c>
      <c r="F775" s="44"/>
      <c r="G775" s="122">
        <f t="shared" si="46"/>
        <v>365358.93999999994</v>
      </c>
      <c r="H775" s="22"/>
      <c r="I775" s="2">
        <v>-239957.14425000004</v>
      </c>
      <c r="J775" s="103">
        <v>-27732.85</v>
      </c>
      <c r="K775" s="44"/>
      <c r="L775" s="38">
        <f t="shared" si="47"/>
        <v>-267689.99425000005</v>
      </c>
      <c r="M775" s="23">
        <f t="shared" si="48"/>
        <v>97668.945749999897</v>
      </c>
      <c r="N775"/>
      <c r="O775"/>
      <c r="P775"/>
      <c r="Q775"/>
      <c r="R775"/>
      <c r="S775"/>
      <c r="T775"/>
    </row>
    <row r="776" spans="1:20" s="81" customFormat="1" hidden="1" x14ac:dyDescent="0.35">
      <c r="A776" s="7">
        <v>8</v>
      </c>
      <c r="B776" s="24">
        <v>1945</v>
      </c>
      <c r="C776" s="21" t="s">
        <v>43</v>
      </c>
      <c r="D776" s="1">
        <v>126251.86000000002</v>
      </c>
      <c r="E776" s="44"/>
      <c r="F776" s="44"/>
      <c r="G776" s="122">
        <f t="shared" si="46"/>
        <v>126251.86000000002</v>
      </c>
      <c r="H776" s="22"/>
      <c r="I776" s="2">
        <v>-96621.789499999999</v>
      </c>
      <c r="J776" s="103">
        <v>-2298.08</v>
      </c>
      <c r="K776" s="44"/>
      <c r="L776" s="38">
        <f t="shared" si="47"/>
        <v>-98919.869500000001</v>
      </c>
      <c r="M776" s="23">
        <f t="shared" si="48"/>
        <v>27331.990500000014</v>
      </c>
      <c r="N776"/>
      <c r="O776"/>
      <c r="P776"/>
      <c r="Q776"/>
      <c r="R776"/>
      <c r="S776"/>
      <c r="T776"/>
    </row>
    <row r="777" spans="1:20" s="81" customFormat="1" hidden="1" x14ac:dyDescent="0.35">
      <c r="A777" s="7">
        <v>8</v>
      </c>
      <c r="B777" s="24">
        <v>1950</v>
      </c>
      <c r="C777" s="21" t="s">
        <v>44</v>
      </c>
      <c r="D777" s="1">
        <v>0</v>
      </c>
      <c r="E777" s="44"/>
      <c r="F777" s="44"/>
      <c r="G777" s="38">
        <f t="shared" si="46"/>
        <v>0</v>
      </c>
      <c r="H777" s="22"/>
      <c r="I777" s="2">
        <v>0</v>
      </c>
      <c r="J777" s="103">
        <v>0</v>
      </c>
      <c r="K777" s="44"/>
      <c r="L777" s="38">
        <f t="shared" si="47"/>
        <v>0</v>
      </c>
      <c r="M777" s="23">
        <f t="shared" si="48"/>
        <v>0</v>
      </c>
      <c r="N777"/>
      <c r="O777"/>
      <c r="P777"/>
      <c r="Q777"/>
      <c r="R777"/>
      <c r="S777"/>
      <c r="T777"/>
    </row>
    <row r="778" spans="1:20" s="81" customFormat="1" hidden="1" x14ac:dyDescent="0.35">
      <c r="A778" s="7">
        <v>8</v>
      </c>
      <c r="B778" s="24">
        <v>1955</v>
      </c>
      <c r="C778" s="21" t="s">
        <v>45</v>
      </c>
      <c r="D778" s="1">
        <v>0</v>
      </c>
      <c r="E778" s="44"/>
      <c r="F778" s="44"/>
      <c r="G778" s="38">
        <f t="shared" si="46"/>
        <v>0</v>
      </c>
      <c r="H778" s="22"/>
      <c r="I778" s="2">
        <v>0</v>
      </c>
      <c r="J778" s="103">
        <v>0</v>
      </c>
      <c r="K778" s="44"/>
      <c r="L778" s="38">
        <f t="shared" si="47"/>
        <v>0</v>
      </c>
      <c r="M778" s="23">
        <f t="shared" si="48"/>
        <v>0</v>
      </c>
      <c r="N778"/>
      <c r="O778"/>
      <c r="P778"/>
      <c r="Q778"/>
      <c r="R778"/>
      <c r="S778"/>
      <c r="T778"/>
    </row>
    <row r="779" spans="1:20" s="81" customFormat="1" ht="25" hidden="1" x14ac:dyDescent="0.35">
      <c r="A779" s="7">
        <v>8</v>
      </c>
      <c r="B779" s="24">
        <v>1955</v>
      </c>
      <c r="C779" s="21" t="s">
        <v>46</v>
      </c>
      <c r="D779" s="1">
        <v>0</v>
      </c>
      <c r="E779" s="44"/>
      <c r="F779" s="44"/>
      <c r="G779" s="38">
        <f t="shared" si="46"/>
        <v>0</v>
      </c>
      <c r="H779" s="22"/>
      <c r="I779" s="2">
        <v>0</v>
      </c>
      <c r="J779" s="103">
        <v>0</v>
      </c>
      <c r="K779" s="44"/>
      <c r="L779" s="38">
        <f t="shared" si="47"/>
        <v>0</v>
      </c>
      <c r="M779" s="23">
        <f t="shared" si="48"/>
        <v>0</v>
      </c>
      <c r="N779"/>
      <c r="O779"/>
      <c r="P779"/>
      <c r="Q779"/>
      <c r="R779"/>
      <c r="S779"/>
      <c r="T779"/>
    </row>
    <row r="780" spans="1:20" s="81" customFormat="1" hidden="1" x14ac:dyDescent="0.35">
      <c r="A780" s="7">
        <v>8</v>
      </c>
      <c r="B780" s="24">
        <v>1960</v>
      </c>
      <c r="C780" s="21" t="s">
        <v>47</v>
      </c>
      <c r="D780" s="1">
        <v>0</v>
      </c>
      <c r="E780" s="44"/>
      <c r="F780" s="44"/>
      <c r="G780" s="38">
        <f t="shared" si="46"/>
        <v>0</v>
      </c>
      <c r="H780" s="22"/>
      <c r="I780" s="2">
        <v>0</v>
      </c>
      <c r="J780" s="103">
        <v>0</v>
      </c>
      <c r="K780" s="44"/>
      <c r="L780" s="38">
        <f t="shared" si="47"/>
        <v>0</v>
      </c>
      <c r="M780" s="23">
        <f t="shared" si="48"/>
        <v>0</v>
      </c>
      <c r="N780"/>
      <c r="O780"/>
      <c r="P780"/>
      <c r="Q780"/>
      <c r="R780"/>
      <c r="S780"/>
      <c r="T780"/>
    </row>
    <row r="781" spans="1:20" s="81" customFormat="1" ht="25" hidden="1" x14ac:dyDescent="0.35">
      <c r="A781" s="25">
        <v>47</v>
      </c>
      <c r="B781" s="24">
        <v>1970</v>
      </c>
      <c r="C781" s="21" t="s">
        <v>48</v>
      </c>
      <c r="D781" s="1">
        <v>0</v>
      </c>
      <c r="E781" s="44"/>
      <c r="F781" s="44"/>
      <c r="G781" s="38">
        <f t="shared" si="46"/>
        <v>0</v>
      </c>
      <c r="H781" s="22"/>
      <c r="I781" s="2">
        <v>0</v>
      </c>
      <c r="J781" s="103">
        <v>0</v>
      </c>
      <c r="K781" s="44"/>
      <c r="L781" s="38">
        <f t="shared" si="47"/>
        <v>0</v>
      </c>
      <c r="M781" s="23">
        <f t="shared" si="48"/>
        <v>0</v>
      </c>
      <c r="N781"/>
      <c r="O781"/>
      <c r="P781"/>
      <c r="Q781"/>
      <c r="R781"/>
      <c r="S781"/>
      <c r="T781"/>
    </row>
    <row r="782" spans="1:20" s="81" customFormat="1" ht="25" hidden="1" x14ac:dyDescent="0.35">
      <c r="A782" s="7">
        <v>47</v>
      </c>
      <c r="B782" s="24">
        <v>1975</v>
      </c>
      <c r="C782" s="21" t="s">
        <v>49</v>
      </c>
      <c r="D782" s="1">
        <v>0</v>
      </c>
      <c r="E782" s="44"/>
      <c r="F782" s="44"/>
      <c r="G782" s="38">
        <f t="shared" si="46"/>
        <v>0</v>
      </c>
      <c r="H782" s="22"/>
      <c r="I782" s="2">
        <v>0</v>
      </c>
      <c r="J782" s="103">
        <v>0</v>
      </c>
      <c r="K782" s="44"/>
      <c r="L782" s="38">
        <f t="shared" si="47"/>
        <v>0</v>
      </c>
      <c r="M782" s="23">
        <f t="shared" si="48"/>
        <v>0</v>
      </c>
      <c r="N782"/>
      <c r="O782"/>
      <c r="P782"/>
      <c r="Q782"/>
      <c r="R782"/>
      <c r="S782"/>
      <c r="T782"/>
    </row>
    <row r="783" spans="1:20" s="81" customFormat="1" hidden="1" x14ac:dyDescent="0.35">
      <c r="A783" s="7">
        <v>47</v>
      </c>
      <c r="B783" s="24">
        <v>1980</v>
      </c>
      <c r="C783" s="21" t="s">
        <v>50</v>
      </c>
      <c r="D783" s="1">
        <v>281728.34999999998</v>
      </c>
      <c r="E783" s="44"/>
      <c r="F783" s="44"/>
      <c r="G783" s="38">
        <f t="shared" si="46"/>
        <v>281728.34999999998</v>
      </c>
      <c r="H783" s="22"/>
      <c r="I783" s="2">
        <v>-265867.30333333329</v>
      </c>
      <c r="J783" s="103">
        <v>27273.82</v>
      </c>
      <c r="K783" s="44"/>
      <c r="L783" s="38">
        <f t="shared" si="47"/>
        <v>-238593.48333333328</v>
      </c>
      <c r="M783" s="23">
        <f t="shared" si="48"/>
        <v>43134.866666666698</v>
      </c>
      <c r="N783"/>
      <c r="O783"/>
      <c r="P783"/>
      <c r="Q783"/>
      <c r="R783"/>
      <c r="S783"/>
      <c r="T783"/>
    </row>
    <row r="784" spans="1:20" s="81" customFormat="1" hidden="1" x14ac:dyDescent="0.35">
      <c r="A784" s="7">
        <v>47</v>
      </c>
      <c r="B784" s="24">
        <v>1985</v>
      </c>
      <c r="C784" s="21" t="s">
        <v>51</v>
      </c>
      <c r="D784" s="1">
        <v>0.15000000000145519</v>
      </c>
      <c r="E784" s="44"/>
      <c r="F784" s="44"/>
      <c r="G784" s="38">
        <f t="shared" si="46"/>
        <v>0.15000000000145519</v>
      </c>
      <c r="H784" s="22"/>
      <c r="I784" s="2">
        <v>0</v>
      </c>
      <c r="J784" s="103">
        <v>0</v>
      </c>
      <c r="K784" s="44"/>
      <c r="L784" s="38">
        <f t="shared" si="47"/>
        <v>0</v>
      </c>
      <c r="M784" s="23">
        <f t="shared" si="48"/>
        <v>0.15000000000145519</v>
      </c>
      <c r="N784"/>
      <c r="O784"/>
      <c r="P784"/>
      <c r="Q784"/>
      <c r="R784"/>
      <c r="S784"/>
      <c r="T784"/>
    </row>
    <row r="785" spans="1:20" s="81" customFormat="1" hidden="1" x14ac:dyDescent="0.35">
      <c r="A785" s="25">
        <v>47</v>
      </c>
      <c r="B785" s="24">
        <v>1990</v>
      </c>
      <c r="C785" s="35" t="s">
        <v>52</v>
      </c>
      <c r="D785" s="1">
        <v>0</v>
      </c>
      <c r="E785" s="44"/>
      <c r="F785" s="44"/>
      <c r="G785" s="38">
        <f t="shared" si="46"/>
        <v>0</v>
      </c>
      <c r="H785" s="22"/>
      <c r="I785" s="2">
        <v>0</v>
      </c>
      <c r="J785" s="103">
        <v>0</v>
      </c>
      <c r="K785" s="44"/>
      <c r="L785" s="38">
        <f t="shared" si="47"/>
        <v>0</v>
      </c>
      <c r="M785" s="23">
        <f t="shared" si="48"/>
        <v>0</v>
      </c>
      <c r="N785"/>
      <c r="O785"/>
      <c r="P785"/>
      <c r="Q785"/>
      <c r="R785"/>
      <c r="S785"/>
      <c r="T785"/>
    </row>
    <row r="786" spans="1:20" s="81" customFormat="1" hidden="1" x14ac:dyDescent="0.35">
      <c r="A786" s="7">
        <v>47</v>
      </c>
      <c r="B786" s="24">
        <v>1995</v>
      </c>
      <c r="C786" s="21" t="s">
        <v>53</v>
      </c>
      <c r="D786" s="1">
        <v>-39991112.080000006</v>
      </c>
      <c r="E786" s="121">
        <v>-79817.289999999994</v>
      </c>
      <c r="F786" s="44"/>
      <c r="G786" s="38">
        <f t="shared" si="46"/>
        <v>-40070929.370000005</v>
      </c>
      <c r="H786" s="22"/>
      <c r="I786" s="2">
        <v>12719095.102175003</v>
      </c>
      <c r="J786" s="103">
        <v>1600341.0975200001</v>
      </c>
      <c r="K786" s="44"/>
      <c r="L786" s="38">
        <f t="shared" si="47"/>
        <v>14319436.199695002</v>
      </c>
      <c r="M786" s="23">
        <f t="shared" si="48"/>
        <v>-25751493.170305002</v>
      </c>
      <c r="N786"/>
      <c r="O786"/>
      <c r="P786"/>
      <c r="Q786"/>
      <c r="R786"/>
      <c r="S786"/>
      <c r="T786"/>
    </row>
    <row r="787" spans="1:20" s="81" customFormat="1" hidden="1" x14ac:dyDescent="0.35">
      <c r="A787" s="7">
        <v>47</v>
      </c>
      <c r="B787" s="24">
        <v>2440</v>
      </c>
      <c r="C787" s="21" t="s">
        <v>54</v>
      </c>
      <c r="D787" s="1">
        <v>0</v>
      </c>
      <c r="E787" s="44"/>
      <c r="F787" s="44"/>
      <c r="G787" s="38">
        <f t="shared" si="46"/>
        <v>0</v>
      </c>
      <c r="H787"/>
      <c r="I787" s="2">
        <v>0</v>
      </c>
      <c r="J787" s="103">
        <v>0</v>
      </c>
      <c r="K787" s="44"/>
      <c r="L787" s="38">
        <f t="shared" si="47"/>
        <v>0</v>
      </c>
      <c r="M787" s="23">
        <f t="shared" si="48"/>
        <v>0</v>
      </c>
      <c r="N787"/>
      <c r="O787"/>
      <c r="P787"/>
      <c r="Q787"/>
      <c r="R787"/>
      <c r="S787"/>
      <c r="T787"/>
    </row>
    <row r="788" spans="1:20" s="81" customFormat="1" hidden="1" x14ac:dyDescent="0.35">
      <c r="A788" s="26"/>
      <c r="B788" s="26">
        <v>1609</v>
      </c>
      <c r="C788" s="99" t="s">
        <v>115</v>
      </c>
      <c r="D788" s="1">
        <v>0</v>
      </c>
      <c r="E788" s="44">
        <v>8180000</v>
      </c>
      <c r="F788" s="44"/>
      <c r="G788" s="122">
        <f t="shared" si="46"/>
        <v>8180000</v>
      </c>
      <c r="H788"/>
      <c r="I788" s="2">
        <v>0</v>
      </c>
      <c r="J788" s="103">
        <v>-272666.66666666698</v>
      </c>
      <c r="K788" s="44"/>
      <c r="L788" s="38">
        <f t="shared" si="47"/>
        <v>-272666.66666666698</v>
      </c>
      <c r="M788" s="23">
        <f t="shared" si="48"/>
        <v>7907333.333333333</v>
      </c>
      <c r="N788"/>
      <c r="O788"/>
      <c r="P788"/>
      <c r="Q788"/>
      <c r="R788"/>
      <c r="S788"/>
      <c r="T788"/>
    </row>
    <row r="789" spans="1:20" s="81" customFormat="1" hidden="1" x14ac:dyDescent="0.35">
      <c r="A789" s="26"/>
      <c r="B789" s="26"/>
      <c r="C789" s="29" t="s">
        <v>55</v>
      </c>
      <c r="D789" s="30">
        <v>126934164.84111428</v>
      </c>
      <c r="E789" s="30">
        <v>1097871.6500000004</v>
      </c>
      <c r="F789" s="30">
        <v>0</v>
      </c>
      <c r="G789" s="30">
        <f>SUM(G749:G788)</f>
        <v>128032036.49111435</v>
      </c>
      <c r="H789" s="30"/>
      <c r="I789" s="30">
        <v>-70199323.464917958</v>
      </c>
      <c r="J789" s="30">
        <v>-3866024.3347500525</v>
      </c>
      <c r="K789" s="30">
        <v>0</v>
      </c>
      <c r="L789" s="30">
        <f>SUM(L749:L788)</f>
        <v>-74065347.799667999</v>
      </c>
      <c r="M789" s="30">
        <f>SUM(M749:M788)</f>
        <v>53966688.691446282</v>
      </c>
      <c r="N789"/>
      <c r="O789"/>
      <c r="P789"/>
      <c r="Q789"/>
      <c r="R789"/>
      <c r="S789"/>
      <c r="T789"/>
    </row>
    <row r="790" spans="1:20" s="81" customFormat="1" ht="37.5" hidden="1" x14ac:dyDescent="0.35">
      <c r="A790" s="26"/>
      <c r="B790" s="26"/>
      <c r="C790" s="31" t="s">
        <v>56</v>
      </c>
      <c r="D790" s="3"/>
      <c r="E790" s="28"/>
      <c r="F790" s="28"/>
      <c r="G790" s="38">
        <f t="shared" ref="G790:G791" si="49">D790+E790+F790</f>
        <v>0</v>
      </c>
      <c r="H790"/>
      <c r="I790" s="3"/>
      <c r="J790" s="28"/>
      <c r="K790" s="28"/>
      <c r="L790" s="38">
        <f t="shared" ref="L790:L792" si="50">I790+J790+K790</f>
        <v>0</v>
      </c>
      <c r="M790" s="23">
        <f t="shared" ref="M790:M791" si="51">L790+G790</f>
        <v>0</v>
      </c>
      <c r="N790"/>
      <c r="O790"/>
      <c r="P790"/>
      <c r="Q790"/>
      <c r="R790"/>
      <c r="S790"/>
      <c r="T790"/>
    </row>
    <row r="791" spans="1:20" s="81" customFormat="1" ht="26" hidden="1" x14ac:dyDescent="0.35">
      <c r="A791" s="26"/>
      <c r="B791" s="26"/>
      <c r="C791" s="32" t="s">
        <v>57</v>
      </c>
      <c r="D791" s="3"/>
      <c r="E791" s="28"/>
      <c r="F791" s="28"/>
      <c r="G791" s="38">
        <f t="shared" si="49"/>
        <v>0</v>
      </c>
      <c r="H791"/>
      <c r="I791" s="3"/>
      <c r="J791" s="28"/>
      <c r="K791" s="28"/>
      <c r="L791" s="38">
        <f t="shared" si="50"/>
        <v>0</v>
      </c>
      <c r="M791" s="23">
        <f t="shared" si="51"/>
        <v>0</v>
      </c>
      <c r="N791"/>
      <c r="O791"/>
      <c r="P791"/>
      <c r="Q791"/>
      <c r="R791"/>
      <c r="S791"/>
      <c r="T791"/>
    </row>
    <row r="792" spans="1:20" s="81" customFormat="1" hidden="1" x14ac:dyDescent="0.35">
      <c r="A792" s="26"/>
      <c r="B792" s="26"/>
      <c r="C792" s="29" t="s">
        <v>58</v>
      </c>
      <c r="D792" s="30">
        <v>126934164.84111428</v>
      </c>
      <c r="E792" s="30">
        <v>1097871.6500000004</v>
      </c>
      <c r="F792" s="30">
        <v>0</v>
      </c>
      <c r="G792" s="30">
        <f>SUM(G789:G791)</f>
        <v>128032036.49111435</v>
      </c>
      <c r="H792" s="30"/>
      <c r="I792" s="30">
        <v>-70199323.464917958</v>
      </c>
      <c r="J792" s="30">
        <v>-3866024.3347500525</v>
      </c>
      <c r="K792" s="30">
        <v>0</v>
      </c>
      <c r="L792" s="38">
        <f t="shared" si="50"/>
        <v>-74065347.799668014</v>
      </c>
      <c r="M792" s="30">
        <f>SUM(M789:M791)</f>
        <v>53966688.691446282</v>
      </c>
      <c r="N792"/>
      <c r="O792"/>
      <c r="P792"/>
      <c r="Q792"/>
      <c r="R792"/>
      <c r="S792"/>
      <c r="T792"/>
    </row>
    <row r="793" spans="1:20" s="81" customFormat="1" ht="15.5" hidden="1" x14ac:dyDescent="0.35">
      <c r="A793" s="26"/>
      <c r="B793" s="26"/>
      <c r="C793" s="224" t="s">
        <v>59</v>
      </c>
      <c r="D793" s="225"/>
      <c r="E793" s="225"/>
      <c r="F793" s="225"/>
      <c r="G793" s="225"/>
      <c r="H793" s="225"/>
      <c r="I793" s="226"/>
      <c r="J793" s="28"/>
      <c r="K793" s="6"/>
      <c r="L793" s="40"/>
      <c r="M793" s="33"/>
      <c r="N793"/>
      <c r="O793"/>
      <c r="P793"/>
      <c r="Q793"/>
      <c r="R793"/>
      <c r="S793"/>
      <c r="T793"/>
    </row>
    <row r="794" spans="1:20" s="81" customFormat="1" hidden="1" x14ac:dyDescent="0.35">
      <c r="A794" s="26"/>
      <c r="B794" s="26"/>
      <c r="C794" s="224" t="s">
        <v>60</v>
      </c>
      <c r="D794" s="225"/>
      <c r="E794" s="225"/>
      <c r="F794" s="225"/>
      <c r="G794" s="225"/>
      <c r="H794" s="225"/>
      <c r="I794" s="226"/>
      <c r="J794" s="30">
        <v>-3866024.3347500525</v>
      </c>
      <c r="K794"/>
      <c r="L794"/>
      <c r="M794" s="33"/>
      <c r="N794"/>
      <c r="O794"/>
      <c r="P794"/>
      <c r="Q794"/>
      <c r="R794"/>
      <c r="S794"/>
      <c r="T794"/>
    </row>
    <row r="795" spans="1:20" s="81" customFormat="1" hidden="1" x14ac:dyDescent="0.35">
      <c r="A795"/>
      <c r="B795"/>
      <c r="C795"/>
      <c r="D795"/>
      <c r="E795"/>
      <c r="F795"/>
      <c r="G795"/>
      <c r="H795"/>
      <c r="I795"/>
      <c r="J795" s="111">
        <v>-3866024.3347500525</v>
      </c>
      <c r="K795" s="120" t="s">
        <v>105</v>
      </c>
      <c r="L795" t="s">
        <v>113</v>
      </c>
      <c r="M795"/>
      <c r="N795"/>
      <c r="O795"/>
      <c r="P795"/>
      <c r="Q795"/>
      <c r="R795"/>
      <c r="S795"/>
      <c r="T795"/>
    </row>
    <row r="796" spans="1:20" s="81" customFormat="1" hidden="1" x14ac:dyDescent="0.35">
      <c r="A796"/>
      <c r="B796"/>
      <c r="C796"/>
      <c r="D796"/>
      <c r="E796" s="117" t="s">
        <v>106</v>
      </c>
      <c r="F796" s="110">
        <v>1097871.6500000004</v>
      </c>
      <c r="G796"/>
      <c r="H796"/>
      <c r="I796" s="6" t="s">
        <v>61</v>
      </c>
      <c r="J796" s="6"/>
      <c r="K796"/>
      <c r="L796" t="s">
        <v>112</v>
      </c>
      <c r="M796"/>
      <c r="N796"/>
      <c r="O796"/>
      <c r="P796"/>
      <c r="Q796"/>
      <c r="R796"/>
      <c r="S796"/>
      <c r="T796"/>
    </row>
    <row r="797" spans="1:20" s="81" customFormat="1" hidden="1" x14ac:dyDescent="0.35">
      <c r="A797" s="26">
        <v>10</v>
      </c>
      <c r="B797" s="26"/>
      <c r="C797" s="27" t="s">
        <v>62</v>
      </c>
      <c r="D797"/>
      <c r="E797"/>
      <c r="F797"/>
      <c r="G797"/>
      <c r="H797"/>
      <c r="I797" s="6" t="s">
        <v>62</v>
      </c>
      <c r="J797" s="6"/>
      <c r="K797" s="41"/>
      <c r="L797"/>
      <c r="M797"/>
      <c r="N797"/>
      <c r="O797"/>
      <c r="P797"/>
      <c r="Q797"/>
      <c r="R797"/>
      <c r="S797"/>
      <c r="T797"/>
    </row>
    <row r="798" spans="1:20" s="81" customFormat="1" hidden="1" x14ac:dyDescent="0.35">
      <c r="A798" s="26">
        <v>8</v>
      </c>
      <c r="B798" s="26"/>
      <c r="C798" s="27" t="s">
        <v>41</v>
      </c>
      <c r="D798"/>
      <c r="E798"/>
      <c r="F798"/>
      <c r="G798"/>
      <c r="H798"/>
      <c r="I798" s="6" t="s">
        <v>41</v>
      </c>
      <c r="J798" s="6"/>
      <c r="K798" s="42"/>
      <c r="L798"/>
      <c r="M798"/>
      <c r="N798"/>
      <c r="O798"/>
      <c r="P798"/>
      <c r="Q798"/>
      <c r="R798"/>
      <c r="S798"/>
      <c r="T798"/>
    </row>
    <row r="799" spans="1:20" s="81" customFormat="1" hidden="1" x14ac:dyDescent="0.35">
      <c r="A799"/>
      <c r="B799"/>
      <c r="C799"/>
      <c r="D799"/>
      <c r="E799"/>
      <c r="F799"/>
      <c r="G799"/>
      <c r="H799"/>
      <c r="I799" s="34" t="s">
        <v>63</v>
      </c>
      <c r="J799"/>
      <c r="K799" s="43">
        <v>-3866024.3347500525</v>
      </c>
      <c r="L799"/>
      <c r="M799"/>
      <c r="N799"/>
      <c r="O799"/>
      <c r="P799"/>
      <c r="Q799"/>
      <c r="R799"/>
      <c r="S799"/>
      <c r="T799"/>
    </row>
    <row r="800" spans="1:20" hidden="1" x14ac:dyDescent="0.35">
      <c r="I800" s="34"/>
      <c r="K800" s="40"/>
    </row>
    <row r="801" spans="1:14" hidden="1" x14ac:dyDescent="0.35">
      <c r="A801" t="s">
        <v>114</v>
      </c>
      <c r="B801" s="101" t="s">
        <v>117</v>
      </c>
      <c r="C801" s="236"/>
      <c r="D801" s="236"/>
      <c r="E801" s="236"/>
      <c r="F801" s="236"/>
      <c r="G801" s="236"/>
      <c r="H801" s="236"/>
      <c r="I801" s="236"/>
      <c r="J801" s="236"/>
      <c r="K801" s="236"/>
      <c r="L801" s="236"/>
      <c r="M801" s="236"/>
    </row>
    <row r="803" spans="1:14" ht="18" x14ac:dyDescent="0.35">
      <c r="A803" s="227" t="s">
        <v>0</v>
      </c>
      <c r="B803" s="227"/>
      <c r="C803" s="227"/>
      <c r="D803" s="227"/>
      <c r="E803" s="227"/>
      <c r="F803" s="227"/>
      <c r="G803" s="227"/>
      <c r="H803" s="227"/>
      <c r="I803" s="227"/>
      <c r="J803" s="227"/>
      <c r="K803" s="227"/>
      <c r="L803" s="227"/>
      <c r="M803" s="227"/>
    </row>
    <row r="804" spans="1:14" ht="21" x14ac:dyDescent="0.35">
      <c r="A804" s="227" t="s">
        <v>1</v>
      </c>
      <c r="B804" s="227"/>
      <c r="C804" s="227"/>
      <c r="D804" s="227"/>
      <c r="E804" s="227"/>
      <c r="F804" s="227"/>
      <c r="G804" s="227"/>
      <c r="H804" s="227"/>
      <c r="I804" s="227"/>
      <c r="J804" s="227"/>
      <c r="K804" s="227"/>
      <c r="L804" s="227"/>
      <c r="M804" s="227"/>
    </row>
    <row r="805" spans="1:14" x14ac:dyDescent="0.35">
      <c r="H805" s="6"/>
    </row>
    <row r="806" spans="1:14" x14ac:dyDescent="0.35">
      <c r="E806" s="8" t="s">
        <v>2</v>
      </c>
      <c r="F806" s="36" t="s">
        <v>3</v>
      </c>
      <c r="G806" s="45"/>
      <c r="H806" s="6"/>
    </row>
    <row r="807" spans="1:14" x14ac:dyDescent="0.35">
      <c r="C807" s="6"/>
      <c r="E807" s="8" t="s">
        <v>4</v>
      </c>
      <c r="F807" s="9">
        <v>2019</v>
      </c>
      <c r="G807" s="10"/>
    </row>
    <row r="809" spans="1:14" x14ac:dyDescent="0.35">
      <c r="D809" s="228" t="s">
        <v>5</v>
      </c>
      <c r="E809" s="229"/>
      <c r="F809" s="229"/>
      <c r="G809" s="230"/>
      <c r="I809" s="11"/>
      <c r="J809" s="12" t="s">
        <v>6</v>
      </c>
      <c r="K809" s="12"/>
      <c r="L809" s="13"/>
      <c r="M809" s="6"/>
    </row>
    <row r="810" spans="1:14" ht="41.5" x14ac:dyDescent="0.35">
      <c r="A810" s="14" t="s">
        <v>7</v>
      </c>
      <c r="B810" s="14" t="s">
        <v>8</v>
      </c>
      <c r="C810" s="15" t="s">
        <v>9</v>
      </c>
      <c r="D810" s="14" t="s">
        <v>10</v>
      </c>
      <c r="E810" s="16" t="s">
        <v>11</v>
      </c>
      <c r="F810" s="16" t="s">
        <v>12</v>
      </c>
      <c r="G810" s="14" t="s">
        <v>13</v>
      </c>
      <c r="H810" s="17"/>
      <c r="I810" s="18" t="s">
        <v>10</v>
      </c>
      <c r="J810" s="19" t="s">
        <v>14</v>
      </c>
      <c r="K810" s="19" t="s">
        <v>12</v>
      </c>
      <c r="L810" s="20" t="s">
        <v>13</v>
      </c>
      <c r="M810" s="14" t="s">
        <v>15</v>
      </c>
    </row>
    <row r="811" spans="1:14" ht="25" x14ac:dyDescent="0.35">
      <c r="A811" s="7">
        <v>12</v>
      </c>
      <c r="B811" s="24">
        <v>1611</v>
      </c>
      <c r="C811" s="21" t="s">
        <v>16</v>
      </c>
      <c r="D811" s="1">
        <v>1444125.0999999994</v>
      </c>
      <c r="E811" s="44">
        <v>0</v>
      </c>
      <c r="F811" s="44">
        <v>0</v>
      </c>
      <c r="G811" s="38">
        <f t="shared" ref="G811:G851" si="52">SUM(D811:F811)</f>
        <v>1444125.0999999994</v>
      </c>
      <c r="H811" s="22"/>
      <c r="I811" s="2">
        <v>-892334.43450000021</v>
      </c>
      <c r="J811" s="44">
        <v>-174614.84499999997</v>
      </c>
      <c r="K811" s="44">
        <v>0</v>
      </c>
      <c r="L811" s="78">
        <f>I811+J811+K811</f>
        <v>-1066949.2795000002</v>
      </c>
      <c r="M811" s="23">
        <f>G811+L811</f>
        <v>377175.82049999922</v>
      </c>
    </row>
    <row r="812" spans="1:14" ht="25" x14ac:dyDescent="0.35">
      <c r="A812" s="7" t="s">
        <v>17</v>
      </c>
      <c r="B812" s="24">
        <v>1612</v>
      </c>
      <c r="C812" s="21" t="s">
        <v>18</v>
      </c>
      <c r="D812" s="1">
        <v>517190.12</v>
      </c>
      <c r="E812" s="44">
        <v>0</v>
      </c>
      <c r="F812" s="44">
        <v>0</v>
      </c>
      <c r="G812" s="38">
        <f t="shared" si="52"/>
        <v>517190.12</v>
      </c>
      <c r="H812" s="22"/>
      <c r="I812" s="2">
        <v>-204463.74799999996</v>
      </c>
      <c r="J812" s="44">
        <v>-17239.104000000003</v>
      </c>
      <c r="K812" s="44">
        <v>0</v>
      </c>
      <c r="L812" s="78">
        <f t="shared" ref="L812:L851" si="53">I812+J812+K812</f>
        <v>-221702.85199999996</v>
      </c>
      <c r="M812" s="23">
        <f t="shared" ref="M812:M851" si="54">G812+L812</f>
        <v>295487.26800000004</v>
      </c>
      <c r="N812" t="s">
        <v>130</v>
      </c>
    </row>
    <row r="813" spans="1:14" x14ac:dyDescent="0.35">
      <c r="A813" s="7" t="s">
        <v>19</v>
      </c>
      <c r="B813" s="24">
        <v>1805</v>
      </c>
      <c r="C813" s="21" t="s">
        <v>20</v>
      </c>
      <c r="D813" s="1">
        <v>5555766.4500000002</v>
      </c>
      <c r="E813" s="44">
        <v>0</v>
      </c>
      <c r="F813" s="44">
        <v>0</v>
      </c>
      <c r="G813" s="38">
        <f t="shared" si="52"/>
        <v>5555766.4500000002</v>
      </c>
      <c r="H813" s="22"/>
      <c r="I813" s="2">
        <v>709</v>
      </c>
      <c r="J813" s="44">
        <v>0</v>
      </c>
      <c r="K813" s="44">
        <v>0</v>
      </c>
      <c r="L813" s="78">
        <f t="shared" si="53"/>
        <v>709</v>
      </c>
      <c r="M813" s="23">
        <f t="shared" si="54"/>
        <v>5556475.4500000002</v>
      </c>
      <c r="N813" t="s">
        <v>130</v>
      </c>
    </row>
    <row r="814" spans="1:14" x14ac:dyDescent="0.35">
      <c r="A814" s="7">
        <v>47</v>
      </c>
      <c r="B814" s="24">
        <v>1808</v>
      </c>
      <c r="C814" s="21" t="s">
        <v>21</v>
      </c>
      <c r="D814" s="1">
        <v>0</v>
      </c>
      <c r="E814" s="44"/>
      <c r="F814" s="44"/>
      <c r="G814" s="38">
        <f t="shared" si="52"/>
        <v>0</v>
      </c>
      <c r="H814" s="22"/>
      <c r="I814" s="2">
        <v>0</v>
      </c>
      <c r="J814" s="44"/>
      <c r="K814" s="44"/>
      <c r="L814" s="78">
        <f t="shared" si="53"/>
        <v>0</v>
      </c>
      <c r="M814" s="23">
        <f t="shared" si="54"/>
        <v>0</v>
      </c>
    </row>
    <row r="815" spans="1:14" x14ac:dyDescent="0.35">
      <c r="A815" s="7">
        <v>13</v>
      </c>
      <c r="B815" s="24">
        <v>1810</v>
      </c>
      <c r="C815" s="21" t="s">
        <v>22</v>
      </c>
      <c r="D815" s="1">
        <v>0</v>
      </c>
      <c r="E815" s="44"/>
      <c r="F815" s="44"/>
      <c r="G815" s="38">
        <f t="shared" si="52"/>
        <v>0</v>
      </c>
      <c r="H815" s="22"/>
      <c r="I815" s="2">
        <v>0</v>
      </c>
      <c r="J815" s="44"/>
      <c r="K815" s="44"/>
      <c r="L815" s="78">
        <f t="shared" si="53"/>
        <v>0</v>
      </c>
      <c r="M815" s="23">
        <f t="shared" si="54"/>
        <v>0</v>
      </c>
    </row>
    <row r="816" spans="1:14" ht="25" x14ac:dyDescent="0.35">
      <c r="A816" s="7">
        <v>47</v>
      </c>
      <c r="B816" s="24">
        <v>1815</v>
      </c>
      <c r="C816" s="21" t="s">
        <v>23</v>
      </c>
      <c r="D816" s="1">
        <v>0</v>
      </c>
      <c r="E816" s="44">
        <v>0</v>
      </c>
      <c r="F816" s="44">
        <v>0</v>
      </c>
      <c r="G816" s="38">
        <f t="shared" si="52"/>
        <v>0</v>
      </c>
      <c r="H816" s="22"/>
      <c r="I816" s="2">
        <v>-0.33333333348855376</v>
      </c>
      <c r="J816" s="44">
        <v>0</v>
      </c>
      <c r="K816" s="44">
        <v>0</v>
      </c>
      <c r="L816" s="78">
        <f t="shared" si="53"/>
        <v>-0.33333333348855376</v>
      </c>
      <c r="M816" s="23">
        <f t="shared" si="54"/>
        <v>-0.33333333348855376</v>
      </c>
    </row>
    <row r="817" spans="1:15" x14ac:dyDescent="0.35">
      <c r="A817" s="7">
        <v>47</v>
      </c>
      <c r="B817" s="24">
        <v>1820</v>
      </c>
      <c r="C817" s="21" t="s">
        <v>24</v>
      </c>
      <c r="D817" s="1">
        <v>8831637.2857142854</v>
      </c>
      <c r="E817" s="44">
        <v>65741</v>
      </c>
      <c r="F817" s="44">
        <v>-42715</v>
      </c>
      <c r="G817" s="38">
        <f t="shared" si="52"/>
        <v>8854663.2857142854</v>
      </c>
      <c r="H817" s="22"/>
      <c r="I817" s="2">
        <v>-6479230.0411860347</v>
      </c>
      <c r="J817" s="44">
        <v>-241203.65090515499</v>
      </c>
      <c r="K817" s="44">
        <v>18720</v>
      </c>
      <c r="L817" s="78">
        <f t="shared" si="53"/>
        <v>-6701713.6920911893</v>
      </c>
      <c r="M817" s="23">
        <f t="shared" si="54"/>
        <v>2152949.5936230961</v>
      </c>
      <c r="N817" t="s">
        <v>130</v>
      </c>
    </row>
    <row r="818" spans="1:15" x14ac:dyDescent="0.35">
      <c r="A818" s="7">
        <v>47</v>
      </c>
      <c r="B818" s="24">
        <v>1825</v>
      </c>
      <c r="C818" s="21" t="s">
        <v>25</v>
      </c>
      <c r="D818" s="1">
        <v>0</v>
      </c>
      <c r="E818" s="44"/>
      <c r="F818" s="44"/>
      <c r="G818" s="38">
        <f t="shared" si="52"/>
        <v>0</v>
      </c>
      <c r="H818" s="22"/>
      <c r="I818" s="2">
        <v>0</v>
      </c>
      <c r="J818" s="44"/>
      <c r="K818" s="44"/>
      <c r="L818" s="78">
        <f t="shared" si="53"/>
        <v>0</v>
      </c>
      <c r="M818" s="23">
        <f t="shared" si="54"/>
        <v>0</v>
      </c>
    </row>
    <row r="819" spans="1:15" x14ac:dyDescent="0.35">
      <c r="A819" s="7">
        <v>47</v>
      </c>
      <c r="B819" s="24">
        <v>1830</v>
      </c>
      <c r="C819" s="21" t="s">
        <v>26</v>
      </c>
      <c r="D819" s="1">
        <v>27557662.236400001</v>
      </c>
      <c r="E819" s="44">
        <v>550391</v>
      </c>
      <c r="F819" s="44">
        <v>-12075</v>
      </c>
      <c r="G819" s="38">
        <f t="shared" si="52"/>
        <v>28095978.236400001</v>
      </c>
      <c r="H819" s="22"/>
      <c r="I819" s="2">
        <v>-12467139.945156123</v>
      </c>
      <c r="J819" s="44">
        <v>-992014.52080032951</v>
      </c>
      <c r="K819" s="44">
        <v>3683</v>
      </c>
      <c r="L819" s="78">
        <f t="shared" si="53"/>
        <v>-13455471.465956453</v>
      </c>
      <c r="M819" s="23">
        <f t="shared" si="54"/>
        <v>14640506.770443548</v>
      </c>
      <c r="N819" t="s">
        <v>130</v>
      </c>
    </row>
    <row r="820" spans="1:15" x14ac:dyDescent="0.35">
      <c r="A820" s="7">
        <v>47</v>
      </c>
      <c r="B820" s="24">
        <v>1835</v>
      </c>
      <c r="C820" s="21" t="s">
        <v>27</v>
      </c>
      <c r="D820" s="1">
        <v>24416339.142000001</v>
      </c>
      <c r="E820" s="44">
        <v>454149</v>
      </c>
      <c r="F820" s="44">
        <v>0</v>
      </c>
      <c r="G820" s="38">
        <f t="shared" si="52"/>
        <v>24870488.142000001</v>
      </c>
      <c r="H820" s="22"/>
      <c r="I820" s="2">
        <v>-13304194.880425015</v>
      </c>
      <c r="J820" s="44">
        <v>-812425.51512872044</v>
      </c>
      <c r="K820" s="44">
        <v>0</v>
      </c>
      <c r="L820" s="78">
        <f t="shared" si="53"/>
        <v>-14116620.395553736</v>
      </c>
      <c r="M820" s="23">
        <f t="shared" si="54"/>
        <v>10753867.746446265</v>
      </c>
      <c r="N820" t="s">
        <v>130</v>
      </c>
    </row>
    <row r="821" spans="1:15" x14ac:dyDescent="0.35">
      <c r="A821" s="7">
        <v>47</v>
      </c>
      <c r="B821" s="24">
        <v>1840</v>
      </c>
      <c r="C821" s="21" t="s">
        <v>28</v>
      </c>
      <c r="D821" s="1">
        <v>11222299.310000002</v>
      </c>
      <c r="E821" s="44">
        <v>595691</v>
      </c>
      <c r="F821" s="44">
        <v>0</v>
      </c>
      <c r="G821" s="38">
        <f t="shared" si="52"/>
        <v>11817990.310000002</v>
      </c>
      <c r="H821" s="22"/>
      <c r="I821" s="2">
        <v>-6537569.3411490424</v>
      </c>
      <c r="J821" s="44">
        <v>-363281.53372819087</v>
      </c>
      <c r="K821" s="44">
        <v>0</v>
      </c>
      <c r="L821" s="78">
        <f t="shared" si="53"/>
        <v>-6900850.8748772331</v>
      </c>
      <c r="M821" s="23">
        <f t="shared" si="54"/>
        <v>4917139.4351227693</v>
      </c>
      <c r="N821" t="s">
        <v>130</v>
      </c>
    </row>
    <row r="822" spans="1:15" x14ac:dyDescent="0.35">
      <c r="A822" s="7">
        <v>47</v>
      </c>
      <c r="B822" s="24">
        <v>1845</v>
      </c>
      <c r="C822" s="21" t="s">
        <v>29</v>
      </c>
      <c r="D822" s="1">
        <v>28872793.486000005</v>
      </c>
      <c r="E822" s="44">
        <v>578831</v>
      </c>
      <c r="F822" s="44">
        <v>-7242</v>
      </c>
      <c r="G822" s="38">
        <f t="shared" si="52"/>
        <v>29444382.486000005</v>
      </c>
      <c r="H822" s="22"/>
      <c r="I822" s="2">
        <v>-19542940.722115979</v>
      </c>
      <c r="J822" s="44">
        <v>-847046.93106646021</v>
      </c>
      <c r="K822" s="44">
        <v>3174</v>
      </c>
      <c r="L822" s="78">
        <f t="shared" si="53"/>
        <v>-20386813.65318244</v>
      </c>
      <c r="M822" s="23">
        <f t="shared" si="54"/>
        <v>9057568.8328175656</v>
      </c>
      <c r="N822" t="s">
        <v>130</v>
      </c>
    </row>
    <row r="823" spans="1:15" x14ac:dyDescent="0.35">
      <c r="A823" s="7">
        <v>47</v>
      </c>
      <c r="B823" s="24">
        <v>1850</v>
      </c>
      <c r="C823" s="21" t="s">
        <v>30</v>
      </c>
      <c r="D823" s="1">
        <v>21528221.995999999</v>
      </c>
      <c r="E823" s="44">
        <v>859467</v>
      </c>
      <c r="F823" s="44">
        <v>-69317</v>
      </c>
      <c r="G823" s="38">
        <f t="shared" si="52"/>
        <v>22318371.995999999</v>
      </c>
      <c r="H823" s="22"/>
      <c r="I823" s="2">
        <v>-12703536.664760968</v>
      </c>
      <c r="J823" s="44">
        <v>-681404.7862801383</v>
      </c>
      <c r="K823" s="44">
        <v>18716</v>
      </c>
      <c r="L823" s="78">
        <f t="shared" si="53"/>
        <v>-13366225.451041106</v>
      </c>
      <c r="M823" s="23">
        <f t="shared" si="54"/>
        <v>8952146.5449588932</v>
      </c>
      <c r="N823">
        <f>'[3]CGAAP Continuity'!$M$255</f>
        <v>8952146.4295014367</v>
      </c>
      <c r="O823" s="77">
        <f>M823-N823</f>
        <v>0.11545745655894279</v>
      </c>
    </row>
    <row r="824" spans="1:15" x14ac:dyDescent="0.35">
      <c r="A824" s="7">
        <v>47</v>
      </c>
      <c r="B824" s="24">
        <v>1855</v>
      </c>
      <c r="C824" s="21" t="s">
        <v>31</v>
      </c>
      <c r="D824" s="1">
        <v>11838669.759800002</v>
      </c>
      <c r="E824" s="44">
        <v>830458</v>
      </c>
      <c r="F824" s="44">
        <v>-33</v>
      </c>
      <c r="G824" s="38">
        <f t="shared" si="52"/>
        <v>12669094.759800002</v>
      </c>
      <c r="H824" s="22"/>
      <c r="I824" s="2">
        <v>-5074912.4510848066</v>
      </c>
      <c r="J824" s="44">
        <v>-520921.39409040083</v>
      </c>
      <c r="K824" s="44">
        <v>12</v>
      </c>
      <c r="L824" s="78">
        <f t="shared" si="53"/>
        <v>-5595821.8451752076</v>
      </c>
      <c r="M824" s="23">
        <f t="shared" si="54"/>
        <v>7073272.9146247944</v>
      </c>
      <c r="N824" t="s">
        <v>130</v>
      </c>
    </row>
    <row r="825" spans="1:15" x14ac:dyDescent="0.35">
      <c r="A825" s="7">
        <v>47</v>
      </c>
      <c r="B825" s="24">
        <v>1860</v>
      </c>
      <c r="C825" s="21" t="s">
        <v>32</v>
      </c>
      <c r="D825" s="1">
        <v>4090317.120000001</v>
      </c>
      <c r="E825" s="44">
        <v>0</v>
      </c>
      <c r="F825" s="44">
        <v>0</v>
      </c>
      <c r="G825" s="38">
        <f t="shared" si="52"/>
        <v>4090317.120000001</v>
      </c>
      <c r="H825" s="22"/>
      <c r="I825" s="2">
        <v>-2693264.6598148337</v>
      </c>
      <c r="J825" s="44">
        <v>-131425.69679406731</v>
      </c>
      <c r="K825" s="44">
        <v>0</v>
      </c>
      <c r="L825" s="78">
        <f t="shared" si="53"/>
        <v>-2824690.3566089012</v>
      </c>
      <c r="M825" s="23">
        <f t="shared" si="54"/>
        <v>1265626.7633910999</v>
      </c>
      <c r="N825" t="s">
        <v>130</v>
      </c>
    </row>
    <row r="826" spans="1:15" x14ac:dyDescent="0.35">
      <c r="A826" s="7">
        <v>47</v>
      </c>
      <c r="B826" s="24">
        <v>1860</v>
      </c>
      <c r="C826" s="21" t="s">
        <v>33</v>
      </c>
      <c r="D826" s="1">
        <v>7924790.7300000004</v>
      </c>
      <c r="E826" s="44">
        <v>98867</v>
      </c>
      <c r="F826" s="44">
        <v>-207974</v>
      </c>
      <c r="G826" s="38">
        <f t="shared" si="52"/>
        <v>7815683.7300000004</v>
      </c>
      <c r="H826" s="22"/>
      <c r="I826" s="2">
        <v>-4557633.6958524249</v>
      </c>
      <c r="J826" s="44">
        <v>-515358.81617777754</v>
      </c>
      <c r="K826" s="44">
        <v>161266.39999712972</v>
      </c>
      <c r="L826" s="78">
        <f t="shared" si="53"/>
        <v>-4911726.1120330729</v>
      </c>
      <c r="M826" s="23">
        <f t="shared" si="54"/>
        <v>2903957.6179669276</v>
      </c>
      <c r="N826" t="s">
        <v>130</v>
      </c>
    </row>
    <row r="827" spans="1:15" x14ac:dyDescent="0.35">
      <c r="A827" s="7" t="s">
        <v>19</v>
      </c>
      <c r="B827" s="24">
        <v>1905</v>
      </c>
      <c r="C827" s="21" t="s">
        <v>20</v>
      </c>
      <c r="D827" s="1">
        <v>0</v>
      </c>
      <c r="E827" s="44"/>
      <c r="F827" s="44"/>
      <c r="G827" s="38">
        <f t="shared" si="52"/>
        <v>0</v>
      </c>
      <c r="H827" s="22"/>
      <c r="I827" s="2">
        <v>0</v>
      </c>
      <c r="J827" s="44"/>
      <c r="K827" s="44"/>
      <c r="L827" s="78">
        <f t="shared" si="53"/>
        <v>0</v>
      </c>
      <c r="M827" s="23">
        <f t="shared" si="54"/>
        <v>0</v>
      </c>
    </row>
    <row r="828" spans="1:15" x14ac:dyDescent="0.35">
      <c r="A828" s="7">
        <v>47</v>
      </c>
      <c r="B828" s="24">
        <v>1908</v>
      </c>
      <c r="C828" s="21" t="s">
        <v>34</v>
      </c>
      <c r="D828" s="1">
        <v>227904.87200000006</v>
      </c>
      <c r="E828" s="44">
        <v>69278</v>
      </c>
      <c r="F828" s="44">
        <v>-69836</v>
      </c>
      <c r="G828" s="38">
        <f t="shared" si="52"/>
        <v>227346.87200000009</v>
      </c>
      <c r="H828" s="22"/>
      <c r="I828" s="2">
        <v>-124474.26410995671</v>
      </c>
      <c r="J828" s="44">
        <v>-9960.3239748917767</v>
      </c>
      <c r="K828" s="44">
        <v>10789</v>
      </c>
      <c r="L828" s="78">
        <f t="shared" si="53"/>
        <v>-123645.58808484848</v>
      </c>
      <c r="M828" s="23">
        <f t="shared" si="54"/>
        <v>103701.28391515161</v>
      </c>
      <c r="N828">
        <v>103701</v>
      </c>
      <c r="O828" s="77">
        <f>M828-N828</f>
        <v>0.28391515160910785</v>
      </c>
    </row>
    <row r="829" spans="1:15" x14ac:dyDescent="0.35">
      <c r="A829" s="7">
        <v>13</v>
      </c>
      <c r="B829" s="24">
        <v>1910</v>
      </c>
      <c r="C829" s="21" t="s">
        <v>22</v>
      </c>
      <c r="D829" s="1">
        <v>2158864.34</v>
      </c>
      <c r="E829" s="44">
        <v>279372</v>
      </c>
      <c r="F829" s="44">
        <v>0</v>
      </c>
      <c r="G829" s="38">
        <f t="shared" si="52"/>
        <v>2438236.34</v>
      </c>
      <c r="H829" s="22"/>
      <c r="I829" s="2">
        <v>-1531324.4310000001</v>
      </c>
      <c r="J829" s="44">
        <v>-228575.23599999998</v>
      </c>
      <c r="K829" s="44">
        <v>0</v>
      </c>
      <c r="L829" s="78">
        <f t="shared" si="53"/>
        <v>-1759899.6670000001</v>
      </c>
      <c r="M829" s="23">
        <f t="shared" si="54"/>
        <v>678336.67299999972</v>
      </c>
    </row>
    <row r="830" spans="1:15" x14ac:dyDescent="0.35">
      <c r="A830" s="7">
        <v>13</v>
      </c>
      <c r="B830" s="24">
        <v>1912</v>
      </c>
      <c r="C830" s="144" t="s">
        <v>129</v>
      </c>
      <c r="D830" s="1">
        <v>0</v>
      </c>
      <c r="E830" s="44">
        <v>1195610</v>
      </c>
      <c r="F830" s="44">
        <v>0</v>
      </c>
      <c r="G830" s="38">
        <f t="shared" ref="G830" si="55">SUM(D830:F830)</f>
        <v>1195610</v>
      </c>
      <c r="H830" s="22"/>
      <c r="I830" s="2">
        <v>0</v>
      </c>
      <c r="J830" s="44">
        <v>-239122</v>
      </c>
      <c r="K830" s="44">
        <v>0</v>
      </c>
      <c r="L830" s="78">
        <f t="shared" ref="L830" si="56">I830+J830+K830</f>
        <v>-239122</v>
      </c>
      <c r="M830" s="23">
        <f t="shared" ref="M830" si="57">G830+L830</f>
        <v>956488</v>
      </c>
    </row>
    <row r="831" spans="1:15" ht="25" x14ac:dyDescent="0.35">
      <c r="A831" s="7">
        <v>8</v>
      </c>
      <c r="B831" s="24">
        <v>1915</v>
      </c>
      <c r="C831" s="21" t="s">
        <v>35</v>
      </c>
      <c r="D831" s="1">
        <v>530192.30000000005</v>
      </c>
      <c r="E831" s="44">
        <v>26119</v>
      </c>
      <c r="F831" s="44">
        <v>0</v>
      </c>
      <c r="G831" s="38">
        <f t="shared" si="52"/>
        <v>556311.30000000005</v>
      </c>
      <c r="H831" s="22"/>
      <c r="I831" s="2">
        <v>-346278.15577777778</v>
      </c>
      <c r="J831" s="44">
        <v>-31463.482888888891</v>
      </c>
      <c r="K831" s="44">
        <v>0</v>
      </c>
      <c r="L831" s="78">
        <f t="shared" si="53"/>
        <v>-377741.63866666669</v>
      </c>
      <c r="M831" s="23">
        <f t="shared" si="54"/>
        <v>178569.66133333335</v>
      </c>
    </row>
    <row r="832" spans="1:15" ht="25" x14ac:dyDescent="0.35">
      <c r="A832" s="7">
        <v>8</v>
      </c>
      <c r="B832" s="24">
        <v>1915</v>
      </c>
      <c r="C832" s="21" t="s">
        <v>36</v>
      </c>
      <c r="D832" s="1">
        <v>0</v>
      </c>
      <c r="E832" s="44"/>
      <c r="F832" s="44"/>
      <c r="G832" s="38">
        <f t="shared" si="52"/>
        <v>0</v>
      </c>
      <c r="H832" s="22"/>
      <c r="I832" s="2">
        <v>0</v>
      </c>
      <c r="J832" s="44"/>
      <c r="K832" s="44"/>
      <c r="L832" s="78">
        <f t="shared" si="53"/>
        <v>0</v>
      </c>
      <c r="M832" s="23">
        <f t="shared" si="54"/>
        <v>0</v>
      </c>
    </row>
    <row r="833" spans="1:13" x14ac:dyDescent="0.35">
      <c r="A833" s="7">
        <v>10</v>
      </c>
      <c r="B833" s="24">
        <v>1920</v>
      </c>
      <c r="C833" s="21" t="s">
        <v>37</v>
      </c>
      <c r="D833" s="1">
        <v>831667.35999999987</v>
      </c>
      <c r="E833" s="44">
        <v>255393</v>
      </c>
      <c r="F833" s="44">
        <v>-47486</v>
      </c>
      <c r="G833" s="38">
        <f t="shared" si="52"/>
        <v>1039574.3599999999</v>
      </c>
      <c r="H833" s="22"/>
      <c r="I833" s="2">
        <v>-634178.84450000001</v>
      </c>
      <c r="J833" s="44">
        <v>-89572.24099999998</v>
      </c>
      <c r="K833" s="44">
        <v>40134</v>
      </c>
      <c r="L833" s="78">
        <f t="shared" si="53"/>
        <v>-683617.08550000004</v>
      </c>
      <c r="M833" s="23">
        <f t="shared" si="54"/>
        <v>355957.27449999982</v>
      </c>
    </row>
    <row r="834" spans="1:13" ht="25" x14ac:dyDescent="0.35">
      <c r="A834" s="7">
        <v>45</v>
      </c>
      <c r="B834" s="24">
        <v>1920</v>
      </c>
      <c r="C834" s="21" t="s">
        <v>38</v>
      </c>
      <c r="D834" s="1">
        <v>0</v>
      </c>
      <c r="E834" s="44"/>
      <c r="F834" s="44"/>
      <c r="G834" s="38">
        <f t="shared" si="52"/>
        <v>0</v>
      </c>
      <c r="H834" s="22"/>
      <c r="I834" s="2">
        <v>0</v>
      </c>
      <c r="J834" s="44"/>
      <c r="K834" s="44"/>
      <c r="L834" s="78">
        <f t="shared" si="53"/>
        <v>0</v>
      </c>
      <c r="M834" s="23">
        <f t="shared" si="54"/>
        <v>0</v>
      </c>
    </row>
    <row r="835" spans="1:13" ht="25" x14ac:dyDescent="0.35">
      <c r="A835" s="7">
        <v>45.1</v>
      </c>
      <c r="B835" s="24">
        <v>1920</v>
      </c>
      <c r="C835" s="21" t="s">
        <v>39</v>
      </c>
      <c r="D835" s="1">
        <v>0</v>
      </c>
      <c r="E835" s="44"/>
      <c r="F835" s="44"/>
      <c r="G835" s="38">
        <f t="shared" si="52"/>
        <v>0</v>
      </c>
      <c r="H835" s="22"/>
      <c r="I835" s="2">
        <v>0</v>
      </c>
      <c r="J835" s="44"/>
      <c r="K835" s="44"/>
      <c r="L835" s="78">
        <f t="shared" si="53"/>
        <v>0</v>
      </c>
      <c r="M835" s="23">
        <f t="shared" si="54"/>
        <v>0</v>
      </c>
    </row>
    <row r="836" spans="1:13" x14ac:dyDescent="0.35">
      <c r="A836" s="7">
        <v>10</v>
      </c>
      <c r="B836" s="24">
        <v>1930</v>
      </c>
      <c r="C836" s="21" t="s">
        <v>40</v>
      </c>
      <c r="D836" s="1">
        <v>3224826.2860000008</v>
      </c>
      <c r="E836" s="44">
        <v>8945</v>
      </c>
      <c r="F836" s="44">
        <v>-45282</v>
      </c>
      <c r="G836" s="38">
        <f t="shared" si="52"/>
        <v>3188489.2860000008</v>
      </c>
      <c r="H836" s="22"/>
      <c r="I836" s="2">
        <v>-2845224.5090000001</v>
      </c>
      <c r="J836" s="44">
        <v>-153258.16074999998</v>
      </c>
      <c r="K836" s="44">
        <v>67077</v>
      </c>
      <c r="L836" s="78">
        <f t="shared" si="53"/>
        <v>-2931405.6697499999</v>
      </c>
      <c r="M836" s="23">
        <f t="shared" si="54"/>
        <v>257083.61625000089</v>
      </c>
    </row>
    <row r="837" spans="1:13" x14ac:dyDescent="0.35">
      <c r="A837" s="7">
        <v>8</v>
      </c>
      <c r="B837" s="24">
        <v>1935</v>
      </c>
      <c r="C837" s="21" t="s">
        <v>41</v>
      </c>
      <c r="D837" s="1">
        <v>102628.44000000002</v>
      </c>
      <c r="E837" s="44">
        <v>0</v>
      </c>
      <c r="F837" s="44">
        <v>0</v>
      </c>
      <c r="G837" s="38">
        <f t="shared" si="52"/>
        <v>102628.44000000002</v>
      </c>
      <c r="H837" s="22"/>
      <c r="I837" s="2">
        <v>-83942.508000000002</v>
      </c>
      <c r="J837" s="44">
        <v>-4228.192</v>
      </c>
      <c r="K837" s="44">
        <v>0</v>
      </c>
      <c r="L837" s="78">
        <f t="shared" si="53"/>
        <v>-88170.7</v>
      </c>
      <c r="M837" s="23">
        <f t="shared" si="54"/>
        <v>14457.74000000002</v>
      </c>
    </row>
    <row r="838" spans="1:13" x14ac:dyDescent="0.35">
      <c r="A838" s="7">
        <v>8</v>
      </c>
      <c r="B838" s="24">
        <v>1940</v>
      </c>
      <c r="C838" s="21" t="s">
        <v>42</v>
      </c>
      <c r="D838" s="1">
        <v>354009.43499999994</v>
      </c>
      <c r="E838" s="44">
        <v>37607</v>
      </c>
      <c r="F838" s="44">
        <v>0</v>
      </c>
      <c r="G838" s="38">
        <f t="shared" si="52"/>
        <v>391616.43499999994</v>
      </c>
      <c r="H838" s="22"/>
      <c r="I838" s="2">
        <v>-251421.74100000004</v>
      </c>
      <c r="J838" s="44">
        <v>-23298.012249999992</v>
      </c>
      <c r="K838" s="44">
        <v>0</v>
      </c>
      <c r="L838" s="78">
        <f t="shared" si="53"/>
        <v>-274719.75325000001</v>
      </c>
      <c r="M838" s="23">
        <f t="shared" si="54"/>
        <v>116896.68174999993</v>
      </c>
    </row>
    <row r="839" spans="1:13" x14ac:dyDescent="0.35">
      <c r="A839" s="7">
        <v>8</v>
      </c>
      <c r="B839" s="24">
        <v>1945</v>
      </c>
      <c r="C839" s="21" t="s">
        <v>43</v>
      </c>
      <c r="D839" s="1">
        <v>105208.68000000002</v>
      </c>
      <c r="E839" s="44">
        <v>0</v>
      </c>
      <c r="F839" s="44">
        <v>0</v>
      </c>
      <c r="G839" s="38">
        <f t="shared" si="52"/>
        <v>105208.68000000002</v>
      </c>
      <c r="H839" s="22"/>
      <c r="I839" s="2">
        <v>-79037.866000000009</v>
      </c>
      <c r="J839" s="44">
        <v>-3099.5990000000006</v>
      </c>
      <c r="K839" s="44">
        <v>0</v>
      </c>
      <c r="L839" s="78">
        <f t="shared" si="53"/>
        <v>-82137.465000000011</v>
      </c>
      <c r="M839" s="23">
        <f t="shared" si="54"/>
        <v>23071.215000000011</v>
      </c>
    </row>
    <row r="840" spans="1:13" x14ac:dyDescent="0.35">
      <c r="A840" s="7">
        <v>8</v>
      </c>
      <c r="B840" s="24">
        <v>1950</v>
      </c>
      <c r="C840" s="21" t="s">
        <v>44</v>
      </c>
      <c r="D840" s="1">
        <v>0</v>
      </c>
      <c r="E840" s="44"/>
      <c r="F840" s="44"/>
      <c r="G840" s="38">
        <f t="shared" si="52"/>
        <v>0</v>
      </c>
      <c r="H840" s="22"/>
      <c r="I840" s="2">
        <v>0</v>
      </c>
      <c r="J840" s="44"/>
      <c r="K840" s="44"/>
      <c r="L840" s="78">
        <f t="shared" si="53"/>
        <v>0</v>
      </c>
      <c r="M840" s="23">
        <f t="shared" si="54"/>
        <v>0</v>
      </c>
    </row>
    <row r="841" spans="1:13" x14ac:dyDescent="0.35">
      <c r="A841" s="7">
        <v>8</v>
      </c>
      <c r="B841" s="24">
        <v>1955</v>
      </c>
      <c r="C841" s="21" t="s">
        <v>45</v>
      </c>
      <c r="D841" s="1">
        <v>0</v>
      </c>
      <c r="E841" s="44"/>
      <c r="F841" s="44"/>
      <c r="G841" s="38">
        <f t="shared" si="52"/>
        <v>0</v>
      </c>
      <c r="H841" s="22"/>
      <c r="I841" s="2">
        <v>0</v>
      </c>
      <c r="J841" s="44"/>
      <c r="K841" s="44"/>
      <c r="L841" s="78">
        <f t="shared" si="53"/>
        <v>0</v>
      </c>
      <c r="M841" s="23">
        <f t="shared" si="54"/>
        <v>0</v>
      </c>
    </row>
    <row r="842" spans="1:13" ht="25" x14ac:dyDescent="0.35">
      <c r="A842" s="7">
        <v>8</v>
      </c>
      <c r="B842" s="24">
        <v>1955</v>
      </c>
      <c r="C842" s="21" t="s">
        <v>46</v>
      </c>
      <c r="D842" s="1">
        <v>0</v>
      </c>
      <c r="E842" s="44"/>
      <c r="F842" s="44"/>
      <c r="G842" s="38">
        <f t="shared" si="52"/>
        <v>0</v>
      </c>
      <c r="H842" s="22"/>
      <c r="I842" s="2">
        <v>0</v>
      </c>
      <c r="J842" s="44"/>
      <c r="K842" s="44"/>
      <c r="L842" s="78">
        <f t="shared" si="53"/>
        <v>0</v>
      </c>
      <c r="M842" s="23">
        <f t="shared" si="54"/>
        <v>0</v>
      </c>
    </row>
    <row r="843" spans="1:13" x14ac:dyDescent="0.35">
      <c r="A843" s="7">
        <v>8</v>
      </c>
      <c r="B843" s="24">
        <v>1960</v>
      </c>
      <c r="C843" s="21" t="s">
        <v>47</v>
      </c>
      <c r="D843" s="1">
        <v>0</v>
      </c>
      <c r="E843" s="44"/>
      <c r="F843" s="44"/>
      <c r="G843" s="38">
        <f t="shared" si="52"/>
        <v>0</v>
      </c>
      <c r="H843" s="22"/>
      <c r="I843" s="2">
        <v>0</v>
      </c>
      <c r="J843" s="44"/>
      <c r="K843" s="44"/>
      <c r="L843" s="78">
        <f t="shared" si="53"/>
        <v>0</v>
      </c>
      <c r="M843" s="23">
        <f t="shared" si="54"/>
        <v>0</v>
      </c>
    </row>
    <row r="844" spans="1:13" ht="25" x14ac:dyDescent="0.35">
      <c r="A844" s="25">
        <v>47</v>
      </c>
      <c r="B844" s="24">
        <v>1970</v>
      </c>
      <c r="C844" s="21" t="s">
        <v>48</v>
      </c>
      <c r="D844" s="1">
        <v>0</v>
      </c>
      <c r="E844" s="44"/>
      <c r="F844" s="44"/>
      <c r="G844" s="38">
        <f t="shared" si="52"/>
        <v>0</v>
      </c>
      <c r="H844" s="22"/>
      <c r="I844" s="2">
        <v>0</v>
      </c>
      <c r="J844" s="44"/>
      <c r="K844" s="44"/>
      <c r="L844" s="78">
        <f t="shared" si="53"/>
        <v>0</v>
      </c>
      <c r="M844" s="23">
        <f t="shared" si="54"/>
        <v>0</v>
      </c>
    </row>
    <row r="845" spans="1:13" ht="25" x14ac:dyDescent="0.35">
      <c r="A845" s="7">
        <v>47</v>
      </c>
      <c r="B845" s="24">
        <v>1975</v>
      </c>
      <c r="C845" s="21" t="s">
        <v>49</v>
      </c>
      <c r="D845" s="1">
        <v>0</v>
      </c>
      <c r="E845" s="44"/>
      <c r="F845" s="44"/>
      <c r="G845" s="38">
        <f t="shared" si="52"/>
        <v>0</v>
      </c>
      <c r="H845" s="22"/>
      <c r="I845" s="2">
        <v>0</v>
      </c>
      <c r="J845" s="44"/>
      <c r="K845" s="44"/>
      <c r="L845" s="78">
        <f t="shared" si="53"/>
        <v>0</v>
      </c>
      <c r="M845" s="23">
        <f t="shared" si="54"/>
        <v>0</v>
      </c>
    </row>
    <row r="846" spans="1:13" x14ac:dyDescent="0.35">
      <c r="A846" s="7">
        <v>47</v>
      </c>
      <c r="B846" s="24">
        <v>1980</v>
      </c>
      <c r="C846" s="21" t="s">
        <v>50</v>
      </c>
      <c r="D846" s="1">
        <v>287373.34999999998</v>
      </c>
      <c r="E846" s="44">
        <v>0</v>
      </c>
      <c r="F846" s="44">
        <v>0</v>
      </c>
      <c r="G846" s="38">
        <f t="shared" si="52"/>
        <v>287373.34999999998</v>
      </c>
      <c r="H846" s="22"/>
      <c r="I846" s="2">
        <v>-281804.054</v>
      </c>
      <c r="J846" s="44">
        <v>-7754.2046666666665</v>
      </c>
      <c r="K846" s="44">
        <v>0</v>
      </c>
      <c r="L846" s="78">
        <f t="shared" si="53"/>
        <v>-289558.25866666669</v>
      </c>
      <c r="M846" s="23">
        <f t="shared" si="54"/>
        <v>-2184.9086666667135</v>
      </c>
    </row>
    <row r="847" spans="1:13" x14ac:dyDescent="0.35">
      <c r="A847" s="7">
        <v>47</v>
      </c>
      <c r="B847" s="24">
        <v>1985</v>
      </c>
      <c r="C847" s="21" t="s">
        <v>51</v>
      </c>
      <c r="D847" s="1">
        <v>0.15000000000145519</v>
      </c>
      <c r="E847" s="44"/>
      <c r="F847" s="44"/>
      <c r="G847" s="38">
        <f t="shared" si="52"/>
        <v>0.15000000000145519</v>
      </c>
      <c r="H847" s="22"/>
      <c r="I847" s="2">
        <v>0</v>
      </c>
      <c r="J847" s="44"/>
      <c r="K847" s="44"/>
      <c r="L847" s="78">
        <f t="shared" si="53"/>
        <v>0</v>
      </c>
      <c r="M847" s="23">
        <f t="shared" si="54"/>
        <v>0.15000000000145519</v>
      </c>
    </row>
    <row r="848" spans="1:13" x14ac:dyDescent="0.35">
      <c r="A848" s="25">
        <v>47</v>
      </c>
      <c r="B848" s="24">
        <v>1990</v>
      </c>
      <c r="C848" s="35" t="s">
        <v>52</v>
      </c>
      <c r="D848" s="1">
        <v>0</v>
      </c>
      <c r="E848" s="44"/>
      <c r="F848" s="44"/>
      <c r="G848" s="38">
        <f t="shared" si="52"/>
        <v>0</v>
      </c>
      <c r="H848" s="22"/>
      <c r="I848" s="2">
        <v>0</v>
      </c>
      <c r="J848" s="44"/>
      <c r="K848" s="44"/>
      <c r="L848" s="78">
        <f t="shared" si="53"/>
        <v>0</v>
      </c>
      <c r="M848" s="23">
        <f t="shared" si="54"/>
        <v>0</v>
      </c>
    </row>
    <row r="849" spans="1:14" x14ac:dyDescent="0.35">
      <c r="A849" s="7">
        <v>47</v>
      </c>
      <c r="B849" s="24">
        <v>1995</v>
      </c>
      <c r="C849" s="21" t="s">
        <v>53</v>
      </c>
      <c r="D849" s="1">
        <v>-40080494.370000005</v>
      </c>
      <c r="E849" s="44">
        <v>-2777802</v>
      </c>
      <c r="F849" s="44">
        <v>0</v>
      </c>
      <c r="G849" s="38">
        <f t="shared" si="52"/>
        <v>-42858296.370000005</v>
      </c>
      <c r="H849" s="22"/>
      <c r="I849" s="2">
        <v>14793119.097058333</v>
      </c>
      <c r="J849" s="44">
        <v>1727566.1037166668</v>
      </c>
      <c r="K849" s="44">
        <v>0</v>
      </c>
      <c r="L849" s="78">
        <f t="shared" si="53"/>
        <v>16520685.200775001</v>
      </c>
      <c r="M849" s="23">
        <f t="shared" si="54"/>
        <v>-26337611.169225004</v>
      </c>
    </row>
    <row r="850" spans="1:14" x14ac:dyDescent="0.35">
      <c r="A850" s="7">
        <v>47</v>
      </c>
      <c r="B850" s="24">
        <v>2440</v>
      </c>
      <c r="C850" s="21" t="s">
        <v>54</v>
      </c>
      <c r="D850" s="1">
        <v>0</v>
      </c>
      <c r="E850" s="44">
        <v>0</v>
      </c>
      <c r="F850" s="44">
        <v>0</v>
      </c>
      <c r="G850" s="38">
        <f t="shared" si="52"/>
        <v>0</v>
      </c>
      <c r="I850" s="2">
        <v>0</v>
      </c>
      <c r="J850" s="44">
        <v>0</v>
      </c>
      <c r="K850" s="44">
        <v>0</v>
      </c>
      <c r="L850" s="78">
        <f t="shared" si="53"/>
        <v>0</v>
      </c>
      <c r="M850" s="23">
        <f t="shared" si="54"/>
        <v>0</v>
      </c>
    </row>
    <row r="851" spans="1:14" x14ac:dyDescent="0.35">
      <c r="A851" s="7">
        <v>47</v>
      </c>
      <c r="B851" s="26">
        <v>1609</v>
      </c>
      <c r="C851" s="27" t="s">
        <v>115</v>
      </c>
      <c r="D851" s="1">
        <v>8180000</v>
      </c>
      <c r="E851" s="44">
        <v>0</v>
      </c>
      <c r="F851" s="44">
        <v>0</v>
      </c>
      <c r="G851" s="38">
        <f t="shared" si="52"/>
        <v>8180000</v>
      </c>
      <c r="I851" s="2">
        <v>-954333</v>
      </c>
      <c r="J851" s="44">
        <v>-272666.66666666669</v>
      </c>
      <c r="K851" s="44">
        <v>0</v>
      </c>
      <c r="L851" s="78">
        <f t="shared" si="53"/>
        <v>-1226999.6666666667</v>
      </c>
      <c r="M851" s="23">
        <f t="shared" si="54"/>
        <v>6953000.333333333</v>
      </c>
      <c r="N851" t="s">
        <v>130</v>
      </c>
    </row>
    <row r="852" spans="1:14" x14ac:dyDescent="0.35">
      <c r="A852" s="26"/>
      <c r="B852" s="26"/>
      <c r="C852" s="29" t="s">
        <v>55</v>
      </c>
      <c r="D852" s="30">
        <v>129721993.57891431</v>
      </c>
      <c r="E852" s="30">
        <v>3128117</v>
      </c>
      <c r="F852" s="30">
        <v>-501960</v>
      </c>
      <c r="G852" s="30">
        <f>SUM(G811:G851)</f>
        <v>132348150.57891431</v>
      </c>
      <c r="H852" s="5"/>
      <c r="I852" s="30">
        <v>-76795412.193707973</v>
      </c>
      <c r="J852" s="82">
        <v>-4632368.8094516871</v>
      </c>
      <c r="K852" s="30">
        <v>323571.39999712969</v>
      </c>
      <c r="L852" s="30">
        <f t="shared" ref="I852:M852" si="58">SUM(L811:L851)</f>
        <v>-81104209.603162527</v>
      </c>
      <c r="M852" s="30">
        <f t="shared" si="58"/>
        <v>51243940.975751765</v>
      </c>
    </row>
    <row r="853" spans="1:14" ht="37.5" x14ac:dyDescent="0.35">
      <c r="A853" s="26"/>
      <c r="B853" s="26"/>
      <c r="C853" s="31" t="s">
        <v>56</v>
      </c>
      <c r="D853" s="3"/>
      <c r="E853" s="28"/>
      <c r="F853" s="28"/>
      <c r="G853" s="38">
        <f t="shared" ref="G853:G854" si="59">D853+E853+F853</f>
        <v>0</v>
      </c>
      <c r="I853" s="1">
        <v>0</v>
      </c>
      <c r="J853" s="28"/>
      <c r="K853" s="28"/>
      <c r="L853" s="38">
        <v>0</v>
      </c>
      <c r="M853" s="23">
        <v>0</v>
      </c>
    </row>
    <row r="854" spans="1:14" ht="26" x14ac:dyDescent="0.35">
      <c r="A854" s="26"/>
      <c r="B854" s="26"/>
      <c r="C854" s="32" t="s">
        <v>57</v>
      </c>
      <c r="D854" s="3"/>
      <c r="E854" s="28"/>
      <c r="F854" s="28"/>
      <c r="G854" s="38">
        <f t="shared" si="59"/>
        <v>0</v>
      </c>
      <c r="I854" s="38"/>
      <c r="J854" s="28"/>
      <c r="K854" s="28"/>
      <c r="L854" s="38">
        <v>0</v>
      </c>
      <c r="M854" s="23">
        <v>0</v>
      </c>
    </row>
    <row r="855" spans="1:14" x14ac:dyDescent="0.35">
      <c r="A855" s="26"/>
      <c r="B855" s="26"/>
      <c r="C855" s="29" t="s">
        <v>58</v>
      </c>
      <c r="D855" s="30">
        <v>129721993.57891431</v>
      </c>
      <c r="E855" s="30">
        <v>3128117</v>
      </c>
      <c r="F855" s="30">
        <v>-501960</v>
      </c>
      <c r="G855" s="30">
        <f>SUM(G852:G854)</f>
        <v>132348150.57891431</v>
      </c>
      <c r="H855" s="30"/>
      <c r="I855" s="30">
        <v>-76795412.193707973</v>
      </c>
      <c r="J855" s="82">
        <v>-4632368.8094516871</v>
      </c>
      <c r="K855" s="30">
        <v>323571.39999712969</v>
      </c>
      <c r="L855" s="30">
        <f>SUM(L852:L854)</f>
        <v>-81104209.603162527</v>
      </c>
      <c r="M855" s="30">
        <f>SUM(M852:M854)</f>
        <v>51243940.975751765</v>
      </c>
    </row>
    <row r="856" spans="1:14" ht="15.5" x14ac:dyDescent="0.35">
      <c r="A856" s="26"/>
      <c r="B856" s="26"/>
      <c r="C856" s="224" t="s">
        <v>59</v>
      </c>
      <c r="D856" s="225"/>
      <c r="E856" s="225"/>
      <c r="F856" s="225"/>
      <c r="G856" s="225"/>
      <c r="H856" s="225"/>
      <c r="I856" s="226"/>
      <c r="J856" s="28"/>
      <c r="K856" s="6"/>
      <c r="L856" s="40"/>
      <c r="M856" s="100"/>
    </row>
    <row r="857" spans="1:14" x14ac:dyDescent="0.35">
      <c r="A857" s="26"/>
      <c r="B857" s="26"/>
      <c r="C857" s="224" t="s">
        <v>60</v>
      </c>
      <c r="D857" s="225"/>
      <c r="E857" s="225"/>
      <c r="F857" s="225"/>
      <c r="G857" s="225"/>
      <c r="H857" s="225"/>
      <c r="I857" s="226"/>
      <c r="J857" s="30">
        <v>-4632368.8094516871</v>
      </c>
      <c r="M857" s="33"/>
    </row>
    <row r="858" spans="1:14" x14ac:dyDescent="0.35">
      <c r="D858" s="77"/>
      <c r="E858" s="77"/>
      <c r="F858" s="77"/>
      <c r="G858" s="77"/>
      <c r="H858" s="77"/>
      <c r="I858" s="77"/>
      <c r="J858" s="148"/>
      <c r="K858" s="77"/>
      <c r="L858" s="77"/>
      <c r="M858" s="77"/>
    </row>
    <row r="859" spans="1:14" x14ac:dyDescent="0.35">
      <c r="E859" s="110"/>
      <c r="F859" s="117"/>
      <c r="I859" s="6" t="s">
        <v>61</v>
      </c>
      <c r="J859" s="6"/>
    </row>
    <row r="860" spans="1:14" x14ac:dyDescent="0.35">
      <c r="I860" s="6" t="s">
        <v>62</v>
      </c>
      <c r="J860" s="6"/>
      <c r="K860" s="107"/>
    </row>
    <row r="861" spans="1:14" x14ac:dyDescent="0.35">
      <c r="I861" s="6" t="s">
        <v>41</v>
      </c>
      <c r="J861" s="6"/>
      <c r="K861" s="108"/>
    </row>
    <row r="862" spans="1:14" x14ac:dyDescent="0.35">
      <c r="I862" s="34" t="s">
        <v>118</v>
      </c>
      <c r="K862" s="109">
        <v>-4632368.8094516871</v>
      </c>
    </row>
    <row r="863" spans="1:14" x14ac:dyDescent="0.35">
      <c r="K863" s="106"/>
    </row>
    <row r="865" spans="1:14" ht="18" x14ac:dyDescent="0.35">
      <c r="A865" s="227" t="s">
        <v>0</v>
      </c>
      <c r="B865" s="227"/>
      <c r="C865" s="227"/>
      <c r="D865" s="227"/>
      <c r="E865" s="227"/>
      <c r="F865" s="227"/>
      <c r="G865" s="227"/>
      <c r="H865" s="227"/>
      <c r="I865" s="227"/>
      <c r="J865" s="227"/>
      <c r="K865" s="227"/>
      <c r="L865" s="227"/>
      <c r="M865" s="227"/>
    </row>
    <row r="866" spans="1:14" ht="21" x14ac:dyDescent="0.35">
      <c r="A866" s="227" t="s">
        <v>1</v>
      </c>
      <c r="B866" s="227"/>
      <c r="C866" s="227"/>
      <c r="D866" s="227"/>
      <c r="E866" s="227"/>
      <c r="F866" s="227"/>
      <c r="G866" s="227"/>
      <c r="H866" s="227"/>
      <c r="I866" s="227"/>
      <c r="J866" s="227"/>
      <c r="K866" s="227"/>
      <c r="L866" s="227"/>
      <c r="M866" s="227"/>
    </row>
    <row r="867" spans="1:14" x14ac:dyDescent="0.35">
      <c r="H867" s="6"/>
    </row>
    <row r="868" spans="1:14" x14ac:dyDescent="0.35">
      <c r="E868" s="8" t="s">
        <v>2</v>
      </c>
      <c r="F868" s="36" t="s">
        <v>3</v>
      </c>
      <c r="G868" s="45"/>
      <c r="H868" s="6"/>
    </row>
    <row r="869" spans="1:14" x14ac:dyDescent="0.35">
      <c r="C869" s="6"/>
      <c r="E869" s="8" t="s">
        <v>4</v>
      </c>
      <c r="F869" s="9">
        <v>2020</v>
      </c>
      <c r="G869" s="10"/>
    </row>
    <row r="871" spans="1:14" x14ac:dyDescent="0.35">
      <c r="D871" s="228" t="s">
        <v>5</v>
      </c>
      <c r="E871" s="229"/>
      <c r="F871" s="229"/>
      <c r="G871" s="230"/>
      <c r="I871" s="11"/>
      <c r="J871" s="12" t="s">
        <v>6</v>
      </c>
      <c r="K871" s="12"/>
      <c r="L871" s="13"/>
      <c r="M871" s="6"/>
    </row>
    <row r="872" spans="1:14" ht="41.5" x14ac:dyDescent="0.35">
      <c r="A872" s="14" t="s">
        <v>7</v>
      </c>
      <c r="B872" s="14" t="s">
        <v>8</v>
      </c>
      <c r="C872" s="15" t="s">
        <v>9</v>
      </c>
      <c r="D872" s="14" t="s">
        <v>10</v>
      </c>
      <c r="E872" s="16" t="s">
        <v>11</v>
      </c>
      <c r="F872" s="16" t="s">
        <v>12</v>
      </c>
      <c r="G872" s="14" t="s">
        <v>13</v>
      </c>
      <c r="H872" s="17"/>
      <c r="I872" s="18" t="s">
        <v>10</v>
      </c>
      <c r="J872" s="19" t="s">
        <v>14</v>
      </c>
      <c r="K872" s="19" t="s">
        <v>12</v>
      </c>
      <c r="L872" s="20" t="s">
        <v>13</v>
      </c>
      <c r="M872" s="14" t="s">
        <v>15</v>
      </c>
    </row>
    <row r="873" spans="1:14" ht="25" x14ac:dyDescent="0.35">
      <c r="A873" s="7">
        <v>12</v>
      </c>
      <c r="B873" s="24">
        <v>1611</v>
      </c>
      <c r="C873" s="21" t="s">
        <v>16</v>
      </c>
      <c r="D873" s="1">
        <v>1444125.0999999994</v>
      </c>
      <c r="E873" s="44">
        <v>460000</v>
      </c>
      <c r="F873" s="44">
        <v>0</v>
      </c>
      <c r="G873" s="38">
        <f t="shared" ref="G873:G913" si="60">SUM(D873:F873)</f>
        <v>1904125.0999999994</v>
      </c>
      <c r="H873" s="22"/>
      <c r="I873" s="2">
        <v>-1066949.2795000002</v>
      </c>
      <c r="J873" s="44">
        <v>-212662.25999999998</v>
      </c>
      <c r="K873" s="44">
        <v>0</v>
      </c>
      <c r="L873" s="78">
        <f>I873+J873+K873</f>
        <v>-1279611.5395000002</v>
      </c>
      <c r="M873" s="23">
        <f>G873+L873</f>
        <v>624513.56049999921</v>
      </c>
    </row>
    <row r="874" spans="1:14" ht="25" x14ac:dyDescent="0.35">
      <c r="A874" s="7" t="s">
        <v>17</v>
      </c>
      <c r="B874" s="24">
        <v>1612</v>
      </c>
      <c r="C874" s="21" t="s">
        <v>18</v>
      </c>
      <c r="D874" s="1">
        <v>517190.12</v>
      </c>
      <c r="E874" s="44">
        <v>0</v>
      </c>
      <c r="F874" s="44">
        <v>0</v>
      </c>
      <c r="G874" s="38">
        <f t="shared" si="60"/>
        <v>517190.12</v>
      </c>
      <c r="H874" s="22"/>
      <c r="I874" s="2">
        <v>-221702.85199999996</v>
      </c>
      <c r="J874" s="44">
        <v>-17239.104000000003</v>
      </c>
      <c r="K874" s="44">
        <v>0</v>
      </c>
      <c r="L874" s="78">
        <f t="shared" ref="L874:L913" si="61">I874+J874+K874</f>
        <v>-238941.95599999995</v>
      </c>
      <c r="M874" s="23">
        <f t="shared" ref="M874:M913" si="62">G874+L874</f>
        <v>278248.16400000005</v>
      </c>
      <c r="N874" t="s">
        <v>130</v>
      </c>
    </row>
    <row r="875" spans="1:14" x14ac:dyDescent="0.35">
      <c r="A875" s="7" t="s">
        <v>19</v>
      </c>
      <c r="B875" s="24">
        <v>1805</v>
      </c>
      <c r="C875" s="21" t="s">
        <v>20</v>
      </c>
      <c r="D875" s="1">
        <v>5555766.4500000002</v>
      </c>
      <c r="E875" s="44">
        <v>0</v>
      </c>
      <c r="F875" s="44">
        <v>0</v>
      </c>
      <c r="G875" s="38">
        <f t="shared" si="60"/>
        <v>5555766.4500000002</v>
      </c>
      <c r="H875" s="22"/>
      <c r="I875" s="2">
        <v>709</v>
      </c>
      <c r="J875" s="44">
        <v>0</v>
      </c>
      <c r="K875" s="44">
        <v>0</v>
      </c>
      <c r="L875" s="78">
        <f t="shared" si="61"/>
        <v>709</v>
      </c>
      <c r="M875" s="23">
        <f t="shared" si="62"/>
        <v>5556475.4500000002</v>
      </c>
    </row>
    <row r="876" spans="1:14" x14ac:dyDescent="0.35">
      <c r="A876" s="7">
        <v>47</v>
      </c>
      <c r="B876" s="24">
        <v>1808</v>
      </c>
      <c r="C876" s="21" t="s">
        <v>21</v>
      </c>
      <c r="D876" s="1">
        <v>0</v>
      </c>
      <c r="E876" s="44"/>
      <c r="F876" s="44"/>
      <c r="G876" s="38">
        <f t="shared" si="60"/>
        <v>0</v>
      </c>
      <c r="H876" s="22"/>
      <c r="I876" s="2">
        <v>0</v>
      </c>
      <c r="J876" s="44"/>
      <c r="K876" s="44"/>
      <c r="L876" s="78">
        <f t="shared" si="61"/>
        <v>0</v>
      </c>
      <c r="M876" s="23">
        <f t="shared" si="62"/>
        <v>0</v>
      </c>
    </row>
    <row r="877" spans="1:14" x14ac:dyDescent="0.35">
      <c r="A877" s="7">
        <v>13</v>
      </c>
      <c r="B877" s="24">
        <v>1810</v>
      </c>
      <c r="C877" s="21" t="s">
        <v>22</v>
      </c>
      <c r="D877" s="1">
        <v>0</v>
      </c>
      <c r="E877" s="44"/>
      <c r="F877" s="44"/>
      <c r="G877" s="38">
        <f t="shared" si="60"/>
        <v>0</v>
      </c>
      <c r="H877" s="22"/>
      <c r="I877" s="2">
        <v>0</v>
      </c>
      <c r="J877" s="44"/>
      <c r="K877" s="44"/>
      <c r="L877" s="78">
        <f t="shared" si="61"/>
        <v>0</v>
      </c>
      <c r="M877" s="23">
        <f t="shared" si="62"/>
        <v>0</v>
      </c>
    </row>
    <row r="878" spans="1:14" ht="25" x14ac:dyDescent="0.35">
      <c r="A878" s="7">
        <v>47</v>
      </c>
      <c r="B878" s="24">
        <v>1815</v>
      </c>
      <c r="C878" s="21" t="s">
        <v>23</v>
      </c>
      <c r="D878" s="1">
        <v>0</v>
      </c>
      <c r="E878" s="44">
        <v>0</v>
      </c>
      <c r="F878" s="44">
        <v>0</v>
      </c>
      <c r="G878" s="38">
        <f t="shared" si="60"/>
        <v>0</v>
      </c>
      <c r="H878" s="22"/>
      <c r="I878" s="2">
        <v>-0.33333333348855376</v>
      </c>
      <c r="J878" s="44">
        <v>0</v>
      </c>
      <c r="K878" s="44">
        <v>0</v>
      </c>
      <c r="L878" s="78">
        <f t="shared" si="61"/>
        <v>-0.33333333348855376</v>
      </c>
      <c r="M878" s="23">
        <f t="shared" si="62"/>
        <v>-0.33333333348855376</v>
      </c>
    </row>
    <row r="879" spans="1:14" x14ac:dyDescent="0.35">
      <c r="A879" s="7">
        <v>47</v>
      </c>
      <c r="B879" s="24">
        <v>1820</v>
      </c>
      <c r="C879" s="21" t="s">
        <v>24</v>
      </c>
      <c r="D879" s="1">
        <v>8854663.2857142854</v>
      </c>
      <c r="E879" s="44">
        <v>84524</v>
      </c>
      <c r="F879" s="44">
        <v>0</v>
      </c>
      <c r="G879" s="38">
        <f t="shared" si="60"/>
        <v>8939187.2857142854</v>
      </c>
      <c r="H879" s="22"/>
      <c r="I879" s="2">
        <v>-6701713.6920911893</v>
      </c>
      <c r="J879" s="44">
        <v>-237943.98135929447</v>
      </c>
      <c r="K879" s="44">
        <v>0</v>
      </c>
      <c r="L879" s="78">
        <f t="shared" si="61"/>
        <v>-6939657.6734504839</v>
      </c>
      <c r="M879" s="23">
        <f t="shared" si="62"/>
        <v>1999529.6122638015</v>
      </c>
      <c r="N879" t="s">
        <v>130</v>
      </c>
    </row>
    <row r="880" spans="1:14" x14ac:dyDescent="0.35">
      <c r="A880" s="7">
        <v>47</v>
      </c>
      <c r="B880" s="24">
        <v>1825</v>
      </c>
      <c r="C880" s="21" t="s">
        <v>25</v>
      </c>
      <c r="D880" s="1">
        <v>0</v>
      </c>
      <c r="E880" s="44"/>
      <c r="F880" s="44"/>
      <c r="G880" s="38">
        <f t="shared" si="60"/>
        <v>0</v>
      </c>
      <c r="H880" s="22"/>
      <c r="I880" s="2">
        <v>0</v>
      </c>
      <c r="J880" s="44"/>
      <c r="K880" s="44"/>
      <c r="L880" s="78">
        <f t="shared" si="61"/>
        <v>0</v>
      </c>
      <c r="M880" s="23">
        <f t="shared" si="62"/>
        <v>0</v>
      </c>
    </row>
    <row r="881" spans="1:14" x14ac:dyDescent="0.35">
      <c r="A881" s="7">
        <v>47</v>
      </c>
      <c r="B881" s="24">
        <v>1830</v>
      </c>
      <c r="C881" s="21" t="s">
        <v>26</v>
      </c>
      <c r="D881" s="1">
        <v>28095978.236400001</v>
      </c>
      <c r="E881" s="44">
        <v>2395874</v>
      </c>
      <c r="F881" s="44">
        <v>0</v>
      </c>
      <c r="G881" s="38">
        <f t="shared" si="60"/>
        <v>30491852.236400001</v>
      </c>
      <c r="H881" s="22"/>
      <c r="I881" s="2">
        <v>-13455471.465956453</v>
      </c>
      <c r="J881" s="44">
        <v>-1026012.6417811663</v>
      </c>
      <c r="K881" s="44">
        <v>0</v>
      </c>
      <c r="L881" s="78">
        <f t="shared" si="61"/>
        <v>-14481484.107737619</v>
      </c>
      <c r="M881" s="23">
        <f t="shared" si="62"/>
        <v>16010368.128662381</v>
      </c>
      <c r="N881" t="s">
        <v>130</v>
      </c>
    </row>
    <row r="882" spans="1:14" x14ac:dyDescent="0.35">
      <c r="A882" s="7">
        <v>47</v>
      </c>
      <c r="B882" s="24">
        <v>1835</v>
      </c>
      <c r="C882" s="21" t="s">
        <v>27</v>
      </c>
      <c r="D882" s="1">
        <v>24870488.142000001</v>
      </c>
      <c r="E882" s="44">
        <v>1089138</v>
      </c>
      <c r="F882" s="44">
        <v>0</v>
      </c>
      <c r="G882" s="38">
        <f t="shared" si="60"/>
        <v>25959626.142000001</v>
      </c>
      <c r="H882" s="22"/>
      <c r="I882" s="2">
        <v>-14116620.395553736</v>
      </c>
      <c r="J882" s="44">
        <v>-831718.10036288947</v>
      </c>
      <c r="K882" s="44">
        <v>0</v>
      </c>
      <c r="L882" s="78">
        <f t="shared" si="61"/>
        <v>-14948338.495916625</v>
      </c>
      <c r="M882" s="23">
        <f t="shared" si="62"/>
        <v>11011287.646083375</v>
      </c>
      <c r="N882" t="s">
        <v>130</v>
      </c>
    </row>
    <row r="883" spans="1:14" x14ac:dyDescent="0.35">
      <c r="A883" s="7">
        <v>47</v>
      </c>
      <c r="B883" s="24">
        <v>1840</v>
      </c>
      <c r="C883" s="21" t="s">
        <v>28</v>
      </c>
      <c r="D883" s="1">
        <v>11817990.310000002</v>
      </c>
      <c r="E883" s="44">
        <v>461839</v>
      </c>
      <c r="F883" s="44">
        <v>0</v>
      </c>
      <c r="G883" s="38">
        <f t="shared" si="60"/>
        <v>12279829.310000002</v>
      </c>
      <c r="H883" s="22"/>
      <c r="I883" s="2">
        <v>-6900850.8748772331</v>
      </c>
      <c r="J883" s="44">
        <v>-384432.13372819091</v>
      </c>
      <c r="K883" s="44">
        <v>0</v>
      </c>
      <c r="L883" s="78">
        <f t="shared" si="61"/>
        <v>-7285283.0086054243</v>
      </c>
      <c r="M883" s="23">
        <f t="shared" si="62"/>
        <v>4994546.3013945781</v>
      </c>
      <c r="N883" t="s">
        <v>130</v>
      </c>
    </row>
    <row r="884" spans="1:14" x14ac:dyDescent="0.35">
      <c r="A884" s="7">
        <v>47</v>
      </c>
      <c r="B884" s="24">
        <v>1845</v>
      </c>
      <c r="C884" s="21" t="s">
        <v>29</v>
      </c>
      <c r="D884" s="1">
        <v>29444382.486000005</v>
      </c>
      <c r="E884" s="44">
        <v>506401</v>
      </c>
      <c r="F884" s="44">
        <v>0</v>
      </c>
      <c r="G884" s="38">
        <f t="shared" si="60"/>
        <v>29950783.486000005</v>
      </c>
      <c r="H884" s="22"/>
      <c r="I884" s="2">
        <v>-20386813.65318244</v>
      </c>
      <c r="J884" s="44">
        <v>-850992.58814894385</v>
      </c>
      <c r="K884" s="44">
        <v>0</v>
      </c>
      <c r="L884" s="78">
        <f t="shared" si="61"/>
        <v>-21237806.241331384</v>
      </c>
      <c r="M884" s="23">
        <f t="shared" si="62"/>
        <v>8712977.2446686216</v>
      </c>
      <c r="N884" t="s">
        <v>130</v>
      </c>
    </row>
    <row r="885" spans="1:14" x14ac:dyDescent="0.35">
      <c r="A885" s="7">
        <v>47</v>
      </c>
      <c r="B885" s="24">
        <v>1850</v>
      </c>
      <c r="C885" s="21" t="s">
        <v>30</v>
      </c>
      <c r="D885" s="1">
        <v>22318371.995999999</v>
      </c>
      <c r="E885" s="44">
        <v>537319</v>
      </c>
      <c r="F885" s="44">
        <v>0</v>
      </c>
      <c r="G885" s="38">
        <f t="shared" si="60"/>
        <v>22855690.995999999</v>
      </c>
      <c r="H885" s="22"/>
      <c r="I885" s="2">
        <v>-13366225.451041106</v>
      </c>
      <c r="J885" s="44">
        <v>-693439.25388013863</v>
      </c>
      <c r="K885" s="44">
        <v>0</v>
      </c>
      <c r="L885" s="78">
        <f t="shared" si="61"/>
        <v>-14059664.704921246</v>
      </c>
      <c r="M885" s="23">
        <f t="shared" si="62"/>
        <v>8796026.2910787538</v>
      </c>
      <c r="N885" t="s">
        <v>130</v>
      </c>
    </row>
    <row r="886" spans="1:14" x14ac:dyDescent="0.35">
      <c r="A886" s="7">
        <v>47</v>
      </c>
      <c r="B886" s="24">
        <v>1855</v>
      </c>
      <c r="C886" s="21" t="s">
        <v>31</v>
      </c>
      <c r="D886" s="1">
        <v>12669094.759800002</v>
      </c>
      <c r="E886" s="44">
        <v>449456</v>
      </c>
      <c r="F886" s="44">
        <v>0</v>
      </c>
      <c r="G886" s="38">
        <f t="shared" si="60"/>
        <v>13118550.759800002</v>
      </c>
      <c r="H886" s="22"/>
      <c r="I886" s="2">
        <v>-5595821.8451752076</v>
      </c>
      <c r="J886" s="44">
        <v>-546519.6740904008</v>
      </c>
      <c r="K886" s="44">
        <v>0</v>
      </c>
      <c r="L886" s="78">
        <f t="shared" si="61"/>
        <v>-6142341.5192656089</v>
      </c>
      <c r="M886" s="23">
        <f t="shared" si="62"/>
        <v>6976209.2405343931</v>
      </c>
      <c r="N886" t="s">
        <v>130</v>
      </c>
    </row>
    <row r="887" spans="1:14" x14ac:dyDescent="0.35">
      <c r="A887" s="7">
        <v>47</v>
      </c>
      <c r="B887" s="24">
        <v>1860</v>
      </c>
      <c r="C887" s="21" t="s">
        <v>32</v>
      </c>
      <c r="D887" s="1">
        <v>4090317.120000001</v>
      </c>
      <c r="E887" s="44">
        <v>0</v>
      </c>
      <c r="F887" s="44">
        <v>0</v>
      </c>
      <c r="G887" s="38">
        <f t="shared" si="60"/>
        <v>4090317.120000001</v>
      </c>
      <c r="H887" s="22"/>
      <c r="I887" s="2">
        <v>-2824690.3566089012</v>
      </c>
      <c r="J887" s="44">
        <v>-127886.60825164161</v>
      </c>
      <c r="K887" s="44">
        <v>0</v>
      </c>
      <c r="L887" s="78">
        <f t="shared" si="61"/>
        <v>-2952576.9648605427</v>
      </c>
      <c r="M887" s="23">
        <f t="shared" si="62"/>
        <v>1137740.1551394584</v>
      </c>
      <c r="N887" t="s">
        <v>130</v>
      </c>
    </row>
    <row r="888" spans="1:14" x14ac:dyDescent="0.35">
      <c r="A888" s="7">
        <v>47</v>
      </c>
      <c r="B888" s="24">
        <v>1860</v>
      </c>
      <c r="C888" s="21" t="s">
        <v>33</v>
      </c>
      <c r="D888" s="1">
        <v>7815683.7300000004</v>
      </c>
      <c r="E888" s="44">
        <v>470000</v>
      </c>
      <c r="F888" s="44">
        <v>0</v>
      </c>
      <c r="G888" s="38">
        <f t="shared" si="60"/>
        <v>8285683.7300000004</v>
      </c>
      <c r="H888" s="22"/>
      <c r="I888" s="2">
        <v>-4911726.1120330729</v>
      </c>
      <c r="J888" s="44">
        <v>-534321.04951111088</v>
      </c>
      <c r="K888" s="44">
        <v>0</v>
      </c>
      <c r="L888" s="78">
        <f t="shared" si="61"/>
        <v>-5446047.1615441833</v>
      </c>
      <c r="M888" s="23">
        <f t="shared" si="62"/>
        <v>2839636.5684558172</v>
      </c>
      <c r="N888" t="s">
        <v>130</v>
      </c>
    </row>
    <row r="889" spans="1:14" x14ac:dyDescent="0.35">
      <c r="A889" s="7" t="s">
        <v>19</v>
      </c>
      <c r="B889" s="24">
        <v>1905</v>
      </c>
      <c r="C889" s="21" t="s">
        <v>20</v>
      </c>
      <c r="D889" s="1">
        <v>0</v>
      </c>
      <c r="E889" s="44">
        <v>0</v>
      </c>
      <c r="F889" s="44"/>
      <c r="G889" s="38">
        <f t="shared" si="60"/>
        <v>0</v>
      </c>
      <c r="H889" s="22"/>
      <c r="I889" s="2">
        <v>0</v>
      </c>
      <c r="J889" s="44">
        <v>0</v>
      </c>
      <c r="K889" s="44"/>
      <c r="L889" s="78">
        <f t="shared" si="61"/>
        <v>0</v>
      </c>
      <c r="M889" s="23">
        <f t="shared" si="62"/>
        <v>0</v>
      </c>
    </row>
    <row r="890" spans="1:14" x14ac:dyDescent="0.35">
      <c r="A890" s="7">
        <v>47</v>
      </c>
      <c r="B890" s="24">
        <v>1908</v>
      </c>
      <c r="C890" s="21" t="s">
        <v>34</v>
      </c>
      <c r="D890" s="1">
        <v>227346.87200000009</v>
      </c>
      <c r="E890" s="44">
        <v>0</v>
      </c>
      <c r="F890" s="44">
        <v>0</v>
      </c>
      <c r="G890" s="38">
        <f t="shared" si="60"/>
        <v>227346.87200000009</v>
      </c>
      <c r="H890" s="22"/>
      <c r="I890" s="2">
        <v>-123645.58808484848</v>
      </c>
      <c r="J890" s="44">
        <v>-10950.00968917749</v>
      </c>
      <c r="K890" s="44">
        <v>0</v>
      </c>
      <c r="L890" s="78">
        <f t="shared" si="61"/>
        <v>-134595.59777402598</v>
      </c>
      <c r="M890" s="23">
        <f t="shared" si="62"/>
        <v>92751.274225974106</v>
      </c>
      <c r="N890" t="s">
        <v>130</v>
      </c>
    </row>
    <row r="891" spans="1:14" x14ac:dyDescent="0.35">
      <c r="A891" s="7">
        <v>13</v>
      </c>
      <c r="B891" s="24">
        <v>1910</v>
      </c>
      <c r="C891" s="21" t="s">
        <v>22</v>
      </c>
      <c r="D891" s="1">
        <v>2438236.34</v>
      </c>
      <c r="E891" s="44">
        <v>230000</v>
      </c>
      <c r="F891" s="44">
        <v>0</v>
      </c>
      <c r="G891" s="38">
        <f t="shared" si="60"/>
        <v>2668236.34</v>
      </c>
      <c r="H891" s="22"/>
      <c r="I891" s="2">
        <v>-1759899.6670000001</v>
      </c>
      <c r="J891" s="44">
        <v>-254423.97599999997</v>
      </c>
      <c r="K891" s="44">
        <v>0</v>
      </c>
      <c r="L891" s="78">
        <f t="shared" si="61"/>
        <v>-2014323.6430000002</v>
      </c>
      <c r="M891" s="23">
        <f t="shared" si="62"/>
        <v>653912.69699999969</v>
      </c>
      <c r="N891" t="s">
        <v>130</v>
      </c>
    </row>
    <row r="892" spans="1:14" x14ac:dyDescent="0.35">
      <c r="A892" s="153"/>
      <c r="B892" s="24">
        <v>1912</v>
      </c>
      <c r="C892" s="144" t="s">
        <v>128</v>
      </c>
      <c r="D892" s="1">
        <v>1195610</v>
      </c>
      <c r="E892" s="44">
        <v>0</v>
      </c>
      <c r="F892" s="44">
        <v>0</v>
      </c>
      <c r="G892" s="38">
        <f t="shared" ref="G892" si="63">SUM(D892:F892)</f>
        <v>1195610</v>
      </c>
      <c r="H892" s="22"/>
      <c r="I892" s="2">
        <v>-239122</v>
      </c>
      <c r="J892" s="44">
        <v>-239122</v>
      </c>
      <c r="K892" s="44">
        <v>0</v>
      </c>
      <c r="L892" s="78">
        <f t="shared" ref="L892" si="64">I892+J892+K892</f>
        <v>-478244</v>
      </c>
      <c r="M892" s="23">
        <f t="shared" ref="M892" si="65">G892+L892</f>
        <v>717366</v>
      </c>
      <c r="N892" t="s">
        <v>130</v>
      </c>
    </row>
    <row r="893" spans="1:14" ht="25" x14ac:dyDescent="0.35">
      <c r="A893" s="7">
        <v>8</v>
      </c>
      <c r="B893" s="24">
        <v>1915</v>
      </c>
      <c r="C893" s="21" t="s">
        <v>35</v>
      </c>
      <c r="D893" s="1">
        <v>556311.30000000005</v>
      </c>
      <c r="E893" s="44">
        <v>0</v>
      </c>
      <c r="F893" s="44">
        <v>0</v>
      </c>
      <c r="G893" s="38">
        <f t="shared" si="60"/>
        <v>556311.30000000005</v>
      </c>
      <c r="H893" s="22"/>
      <c r="I893" s="2">
        <v>-377741.63866666669</v>
      </c>
      <c r="J893" s="44">
        <v>-25324.30066666667</v>
      </c>
      <c r="K893" s="44">
        <v>0</v>
      </c>
      <c r="L893" s="78">
        <f t="shared" si="61"/>
        <v>-403065.93933333334</v>
      </c>
      <c r="M893" s="23">
        <f t="shared" si="62"/>
        <v>153245.3606666667</v>
      </c>
    </row>
    <row r="894" spans="1:14" ht="25" x14ac:dyDescent="0.35">
      <c r="A894" s="7">
        <v>8</v>
      </c>
      <c r="B894" s="24">
        <v>1915</v>
      </c>
      <c r="C894" s="21" t="s">
        <v>36</v>
      </c>
      <c r="D894" s="1">
        <v>0</v>
      </c>
      <c r="E894" s="44"/>
      <c r="F894" s="44"/>
      <c r="G894" s="38">
        <f t="shared" si="60"/>
        <v>0</v>
      </c>
      <c r="H894" s="22"/>
      <c r="I894" s="2">
        <v>0</v>
      </c>
      <c r="J894" s="44"/>
      <c r="K894" s="44"/>
      <c r="L894" s="78">
        <f t="shared" si="61"/>
        <v>0</v>
      </c>
      <c r="M894" s="23">
        <f t="shared" si="62"/>
        <v>0</v>
      </c>
    </row>
    <row r="895" spans="1:14" x14ac:dyDescent="0.35">
      <c r="A895" s="7">
        <v>10</v>
      </c>
      <c r="B895" s="24">
        <v>1920</v>
      </c>
      <c r="C895" s="21" t="s">
        <v>37</v>
      </c>
      <c r="D895" s="1">
        <v>1039574.3599999999</v>
      </c>
      <c r="E895" s="44">
        <v>200000</v>
      </c>
      <c r="F895" s="44">
        <v>0</v>
      </c>
      <c r="G895" s="38">
        <f t="shared" si="60"/>
        <v>1239574.3599999999</v>
      </c>
      <c r="H895" s="22"/>
      <c r="I895" s="2">
        <v>-683617.08550000004</v>
      </c>
      <c r="J895" s="44">
        <v>-123498.34999999998</v>
      </c>
      <c r="K895" s="44">
        <v>0</v>
      </c>
      <c r="L895" s="78">
        <f t="shared" si="61"/>
        <v>-807115.43550000002</v>
      </c>
      <c r="M895" s="23">
        <f t="shared" si="62"/>
        <v>432458.92449999985</v>
      </c>
    </row>
    <row r="896" spans="1:14" ht="25" x14ac:dyDescent="0.35">
      <c r="A896" s="7">
        <v>45</v>
      </c>
      <c r="B896" s="24">
        <v>1920</v>
      </c>
      <c r="C896" s="21" t="s">
        <v>38</v>
      </c>
      <c r="D896" s="1">
        <v>0</v>
      </c>
      <c r="E896" s="44"/>
      <c r="F896" s="44"/>
      <c r="G896" s="38">
        <f t="shared" si="60"/>
        <v>0</v>
      </c>
      <c r="H896" s="22"/>
      <c r="I896" s="2">
        <v>0</v>
      </c>
      <c r="J896" s="44"/>
      <c r="K896" s="44"/>
      <c r="L896" s="78">
        <f t="shared" si="61"/>
        <v>0</v>
      </c>
      <c r="M896" s="23">
        <f t="shared" si="62"/>
        <v>0</v>
      </c>
    </row>
    <row r="897" spans="1:13" ht="25" x14ac:dyDescent="0.35">
      <c r="A897" s="7">
        <v>45.1</v>
      </c>
      <c r="B897" s="24">
        <v>1920</v>
      </c>
      <c r="C897" s="21" t="s">
        <v>39</v>
      </c>
      <c r="D897" s="1">
        <v>0</v>
      </c>
      <c r="E897" s="44"/>
      <c r="F897" s="44"/>
      <c r="G897" s="38">
        <f t="shared" si="60"/>
        <v>0</v>
      </c>
      <c r="H897" s="22"/>
      <c r="I897" s="2">
        <v>0</v>
      </c>
      <c r="J897" s="44"/>
      <c r="K897" s="44"/>
      <c r="L897" s="78">
        <f t="shared" si="61"/>
        <v>0</v>
      </c>
      <c r="M897" s="23">
        <f t="shared" si="62"/>
        <v>0</v>
      </c>
    </row>
    <row r="898" spans="1:13" x14ac:dyDescent="0.35">
      <c r="A898" s="7">
        <v>10</v>
      </c>
      <c r="B898" s="24">
        <v>1930</v>
      </c>
      <c r="C898" s="21" t="s">
        <v>40</v>
      </c>
      <c r="D898" s="1">
        <v>3188489.2860000008</v>
      </c>
      <c r="E898" s="44">
        <v>1030000</v>
      </c>
      <c r="F898" s="44">
        <v>0</v>
      </c>
      <c r="G898" s="38">
        <f t="shared" si="60"/>
        <v>4218489.2860000003</v>
      </c>
      <c r="H898" s="22"/>
      <c r="I898" s="2">
        <v>-2931405.6697499999</v>
      </c>
      <c r="J898" s="44">
        <v>-178463.70262499998</v>
      </c>
      <c r="K898" s="44">
        <v>0</v>
      </c>
      <c r="L898" s="78">
        <f t="shared" si="61"/>
        <v>-3109869.3723749998</v>
      </c>
      <c r="M898" s="23">
        <f t="shared" si="62"/>
        <v>1108619.9136250005</v>
      </c>
    </row>
    <row r="899" spans="1:13" x14ac:dyDescent="0.35">
      <c r="A899" s="7">
        <v>8</v>
      </c>
      <c r="B899" s="24">
        <v>1935</v>
      </c>
      <c r="C899" s="21" t="s">
        <v>41</v>
      </c>
      <c r="D899" s="1">
        <v>102628.44000000002</v>
      </c>
      <c r="E899" s="44">
        <v>0</v>
      </c>
      <c r="F899" s="44">
        <v>0</v>
      </c>
      <c r="G899" s="38">
        <f t="shared" si="60"/>
        <v>102628.44000000002</v>
      </c>
      <c r="H899" s="22"/>
      <c r="I899" s="2">
        <v>-88170.7</v>
      </c>
      <c r="J899" s="44">
        <v>-4228.192</v>
      </c>
      <c r="K899" s="44">
        <v>0</v>
      </c>
      <c r="L899" s="78">
        <f t="shared" si="61"/>
        <v>-92398.891999999993</v>
      </c>
      <c r="M899" s="23">
        <f t="shared" si="62"/>
        <v>10229.548000000024</v>
      </c>
    </row>
    <row r="900" spans="1:13" x14ac:dyDescent="0.35">
      <c r="A900" s="7">
        <v>8</v>
      </c>
      <c r="B900" s="24">
        <v>1940</v>
      </c>
      <c r="C900" s="21" t="s">
        <v>42</v>
      </c>
      <c r="D900" s="1">
        <v>391616.43499999994</v>
      </c>
      <c r="E900" s="44">
        <v>45000</v>
      </c>
      <c r="F900" s="44">
        <v>0</v>
      </c>
      <c r="G900" s="38">
        <f t="shared" si="60"/>
        <v>436616.43499999994</v>
      </c>
      <c r="H900" s="22"/>
      <c r="I900" s="2">
        <v>-274719.75325000001</v>
      </c>
      <c r="J900" s="44">
        <v>-24772.613999999994</v>
      </c>
      <c r="K900" s="44">
        <v>0</v>
      </c>
      <c r="L900" s="78">
        <f t="shared" si="61"/>
        <v>-299492.36725000001</v>
      </c>
      <c r="M900" s="23">
        <f t="shared" si="62"/>
        <v>137124.06774999993</v>
      </c>
    </row>
    <row r="901" spans="1:13" x14ac:dyDescent="0.35">
      <c r="A901" s="7">
        <v>8</v>
      </c>
      <c r="B901" s="24">
        <v>1945</v>
      </c>
      <c r="C901" s="21" t="s">
        <v>43</v>
      </c>
      <c r="D901" s="1">
        <v>105208.68000000002</v>
      </c>
      <c r="E901" s="44">
        <v>0</v>
      </c>
      <c r="F901" s="44">
        <v>0</v>
      </c>
      <c r="G901" s="38">
        <f t="shared" si="60"/>
        <v>105208.68000000002</v>
      </c>
      <c r="H901" s="22"/>
      <c r="I901" s="2">
        <v>-82137.465000000011</v>
      </c>
      <c r="J901" s="44">
        <v>-2996.7570000000005</v>
      </c>
      <c r="K901" s="44">
        <v>0</v>
      </c>
      <c r="L901" s="78">
        <f t="shared" si="61"/>
        <v>-85134.222000000009</v>
      </c>
      <c r="M901" s="23">
        <f t="shared" si="62"/>
        <v>20074.458000000013</v>
      </c>
    </row>
    <row r="902" spans="1:13" x14ac:dyDescent="0.35">
      <c r="A902" s="7">
        <v>8</v>
      </c>
      <c r="B902" s="24">
        <v>1950</v>
      </c>
      <c r="C902" s="21" t="s">
        <v>44</v>
      </c>
      <c r="D902" s="1">
        <v>0</v>
      </c>
      <c r="E902" s="44"/>
      <c r="F902" s="44"/>
      <c r="G902" s="38">
        <f t="shared" si="60"/>
        <v>0</v>
      </c>
      <c r="H902" s="22"/>
      <c r="I902" s="2">
        <v>0</v>
      </c>
      <c r="J902" s="44"/>
      <c r="K902" s="44"/>
      <c r="L902" s="78">
        <f t="shared" si="61"/>
        <v>0</v>
      </c>
      <c r="M902" s="23">
        <f t="shared" si="62"/>
        <v>0</v>
      </c>
    </row>
    <row r="903" spans="1:13" x14ac:dyDescent="0.35">
      <c r="A903" s="7">
        <v>8</v>
      </c>
      <c r="B903" s="24">
        <v>1955</v>
      </c>
      <c r="C903" s="21" t="s">
        <v>45</v>
      </c>
      <c r="D903" s="1">
        <v>0</v>
      </c>
      <c r="E903" s="44"/>
      <c r="F903" s="44"/>
      <c r="G903" s="38">
        <f t="shared" si="60"/>
        <v>0</v>
      </c>
      <c r="H903" s="22"/>
      <c r="I903" s="2">
        <v>0</v>
      </c>
      <c r="J903" s="44"/>
      <c r="K903" s="44"/>
      <c r="L903" s="78">
        <f t="shared" si="61"/>
        <v>0</v>
      </c>
      <c r="M903" s="23">
        <f t="shared" si="62"/>
        <v>0</v>
      </c>
    </row>
    <row r="904" spans="1:13" ht="25" x14ac:dyDescent="0.35">
      <c r="A904" s="7">
        <v>8</v>
      </c>
      <c r="B904" s="24">
        <v>1955</v>
      </c>
      <c r="C904" s="21" t="s">
        <v>46</v>
      </c>
      <c r="D904" s="1">
        <v>0</v>
      </c>
      <c r="E904" s="44"/>
      <c r="F904" s="44"/>
      <c r="G904" s="38">
        <f t="shared" si="60"/>
        <v>0</v>
      </c>
      <c r="H904" s="22"/>
      <c r="I904" s="2">
        <v>0</v>
      </c>
      <c r="J904" s="44"/>
      <c r="K904" s="44"/>
      <c r="L904" s="78">
        <f t="shared" si="61"/>
        <v>0</v>
      </c>
      <c r="M904" s="23">
        <f t="shared" si="62"/>
        <v>0</v>
      </c>
    </row>
    <row r="905" spans="1:13" x14ac:dyDescent="0.35">
      <c r="A905" s="7">
        <v>8</v>
      </c>
      <c r="B905" s="24">
        <v>1960</v>
      </c>
      <c r="C905" s="21" t="s">
        <v>47</v>
      </c>
      <c r="D905" s="1">
        <v>0</v>
      </c>
      <c r="E905" s="44"/>
      <c r="F905" s="44"/>
      <c r="G905" s="38">
        <f t="shared" si="60"/>
        <v>0</v>
      </c>
      <c r="H905" s="22"/>
      <c r="I905" s="2">
        <v>0</v>
      </c>
      <c r="J905" s="44"/>
      <c r="K905" s="44"/>
      <c r="L905" s="78">
        <f t="shared" si="61"/>
        <v>0</v>
      </c>
      <c r="M905" s="23">
        <f t="shared" si="62"/>
        <v>0</v>
      </c>
    </row>
    <row r="906" spans="1:13" ht="25" x14ac:dyDescent="0.35">
      <c r="A906" s="25">
        <v>47</v>
      </c>
      <c r="B906" s="24">
        <v>1970</v>
      </c>
      <c r="C906" s="21" t="s">
        <v>48</v>
      </c>
      <c r="D906" s="1">
        <v>0</v>
      </c>
      <c r="E906" s="44"/>
      <c r="F906" s="44"/>
      <c r="G906" s="38">
        <f t="shared" si="60"/>
        <v>0</v>
      </c>
      <c r="H906" s="22"/>
      <c r="I906" s="2">
        <v>0</v>
      </c>
      <c r="J906" s="44"/>
      <c r="K906" s="44"/>
      <c r="L906" s="78">
        <f t="shared" si="61"/>
        <v>0</v>
      </c>
      <c r="M906" s="23">
        <f t="shared" si="62"/>
        <v>0</v>
      </c>
    </row>
    <row r="907" spans="1:13" ht="25" x14ac:dyDescent="0.35">
      <c r="A907" s="7">
        <v>47</v>
      </c>
      <c r="B907" s="24">
        <v>1975</v>
      </c>
      <c r="C907" s="21" t="s">
        <v>49</v>
      </c>
      <c r="D907" s="1">
        <v>0</v>
      </c>
      <c r="E907" s="44"/>
      <c r="F907" s="44"/>
      <c r="G907" s="38">
        <f t="shared" si="60"/>
        <v>0</v>
      </c>
      <c r="H907" s="22"/>
      <c r="I907" s="2">
        <v>0</v>
      </c>
      <c r="J907" s="44"/>
      <c r="K907" s="44"/>
      <c r="L907" s="78">
        <f t="shared" si="61"/>
        <v>0</v>
      </c>
      <c r="M907" s="23">
        <f t="shared" si="62"/>
        <v>0</v>
      </c>
    </row>
    <row r="908" spans="1:13" x14ac:dyDescent="0.35">
      <c r="A908" s="7">
        <v>47</v>
      </c>
      <c r="B908" s="24">
        <v>1980</v>
      </c>
      <c r="C908" s="21" t="s">
        <v>50</v>
      </c>
      <c r="D908" s="1">
        <v>287373.34999999998</v>
      </c>
      <c r="E908" s="44">
        <v>0</v>
      </c>
      <c r="F908" s="44">
        <v>0</v>
      </c>
      <c r="G908" s="38">
        <f t="shared" si="60"/>
        <v>287373.34999999998</v>
      </c>
      <c r="H908" s="22"/>
      <c r="I908" s="2">
        <v>-289558.25866666669</v>
      </c>
      <c r="J908" s="44">
        <v>-1658.1653333333331</v>
      </c>
      <c r="K908" s="44">
        <v>0</v>
      </c>
      <c r="L908" s="78">
        <f t="shared" si="61"/>
        <v>-291216.424</v>
      </c>
      <c r="M908" s="23">
        <f t="shared" si="62"/>
        <v>-3843.0740000000224</v>
      </c>
    </row>
    <row r="909" spans="1:13" x14ac:dyDescent="0.35">
      <c r="A909" s="7">
        <v>47</v>
      </c>
      <c r="B909" s="24">
        <v>1985</v>
      </c>
      <c r="C909" s="21" t="s">
        <v>51</v>
      </c>
      <c r="D909" s="1">
        <v>0.15000000000145519</v>
      </c>
      <c r="E909" s="44"/>
      <c r="F909" s="44"/>
      <c r="G909" s="38">
        <f t="shared" si="60"/>
        <v>0.15000000000145519</v>
      </c>
      <c r="H909" s="22"/>
      <c r="I909" s="2">
        <v>0</v>
      </c>
      <c r="J909" s="44"/>
      <c r="K909" s="44"/>
      <c r="L909" s="78">
        <f t="shared" si="61"/>
        <v>0</v>
      </c>
      <c r="M909" s="23">
        <f t="shared" si="62"/>
        <v>0.15000000000145519</v>
      </c>
    </row>
    <row r="910" spans="1:13" x14ac:dyDescent="0.35">
      <c r="A910" s="25">
        <v>47</v>
      </c>
      <c r="B910" s="24">
        <v>1990</v>
      </c>
      <c r="C910" s="35" t="s">
        <v>52</v>
      </c>
      <c r="D910" s="1">
        <v>0</v>
      </c>
      <c r="E910" s="44"/>
      <c r="F910" s="44"/>
      <c r="G910" s="38">
        <f t="shared" si="60"/>
        <v>0</v>
      </c>
      <c r="H910" s="22"/>
      <c r="I910" s="2">
        <v>0</v>
      </c>
      <c r="J910" s="44"/>
      <c r="K910" s="44"/>
      <c r="L910" s="78">
        <f t="shared" si="61"/>
        <v>0</v>
      </c>
      <c r="M910" s="23">
        <f t="shared" si="62"/>
        <v>0</v>
      </c>
    </row>
    <row r="911" spans="1:13" x14ac:dyDescent="0.35">
      <c r="A911" s="7">
        <v>47</v>
      </c>
      <c r="B911" s="24">
        <v>1995</v>
      </c>
      <c r="C911" s="21" t="s">
        <v>53</v>
      </c>
      <c r="D911" s="1">
        <v>-42858296.370000005</v>
      </c>
      <c r="E911" s="44">
        <v>-2136250</v>
      </c>
      <c r="F911" s="44">
        <v>0</v>
      </c>
      <c r="G911" s="38">
        <f t="shared" si="60"/>
        <v>-44994546.370000005</v>
      </c>
      <c r="H911" s="22"/>
      <c r="I911" s="2">
        <v>16520685.200775001</v>
      </c>
      <c r="J911" s="44">
        <v>1829942.1870500001</v>
      </c>
      <c r="K911" s="44">
        <v>0</v>
      </c>
      <c r="L911" s="78">
        <f t="shared" si="61"/>
        <v>18350627.387825001</v>
      </c>
      <c r="M911" s="23">
        <f t="shared" si="62"/>
        <v>-26643918.982175004</v>
      </c>
    </row>
    <row r="912" spans="1:13" x14ac:dyDescent="0.35">
      <c r="A912" s="7">
        <v>47</v>
      </c>
      <c r="B912" s="24">
        <v>2440</v>
      </c>
      <c r="C912" s="21" t="s">
        <v>54</v>
      </c>
      <c r="D912" s="1">
        <v>0</v>
      </c>
      <c r="E912" s="44">
        <v>0</v>
      </c>
      <c r="F912" s="44">
        <v>0</v>
      </c>
      <c r="G912" s="38">
        <f t="shared" si="60"/>
        <v>0</v>
      </c>
      <c r="I912" s="2">
        <v>0</v>
      </c>
      <c r="J912" s="44">
        <v>0</v>
      </c>
      <c r="K912" s="44">
        <v>0</v>
      </c>
      <c r="L912" s="78">
        <f t="shared" si="61"/>
        <v>0</v>
      </c>
      <c r="M912" s="23">
        <f t="shared" si="62"/>
        <v>0</v>
      </c>
    </row>
    <row r="913" spans="1:14" x14ac:dyDescent="0.35">
      <c r="A913" s="7">
        <v>47</v>
      </c>
      <c r="B913" s="26">
        <v>1609</v>
      </c>
      <c r="C913" s="27" t="s">
        <v>115</v>
      </c>
      <c r="D913" s="1">
        <v>8180000</v>
      </c>
      <c r="E913" s="44">
        <v>0</v>
      </c>
      <c r="F913" s="44">
        <v>0</v>
      </c>
      <c r="G913" s="38">
        <f t="shared" si="60"/>
        <v>8180000</v>
      </c>
      <c r="I913" s="2">
        <v>-1226999.6666666667</v>
      </c>
      <c r="J913" s="44">
        <v>-272666.66666666669</v>
      </c>
      <c r="K913" s="44">
        <v>0</v>
      </c>
      <c r="L913" s="78">
        <f t="shared" si="61"/>
        <v>-1499666.3333333335</v>
      </c>
      <c r="M913" s="23">
        <f t="shared" si="62"/>
        <v>6680333.666666666</v>
      </c>
      <c r="N913" t="s">
        <v>130</v>
      </c>
    </row>
    <row r="914" spans="1:14" x14ac:dyDescent="0.35">
      <c r="A914" s="26"/>
      <c r="B914" s="26"/>
      <c r="C914" s="29" t="s">
        <v>55</v>
      </c>
      <c r="D914" s="30">
        <v>132348150.57891431</v>
      </c>
      <c r="E914" s="30">
        <v>5823301</v>
      </c>
      <c r="F914" s="30">
        <v>0</v>
      </c>
      <c r="G914" s="30">
        <f>SUM(G873:G913)</f>
        <v>138171451.57891431</v>
      </c>
      <c r="H914" s="5"/>
      <c r="I914" s="30">
        <v>-81104209.603162527</v>
      </c>
      <c r="J914" s="82">
        <v>-4771329.9420446213</v>
      </c>
      <c r="K914" s="30">
        <v>0</v>
      </c>
      <c r="L914" s="30">
        <f t="shared" ref="I914:M914" si="66">SUM(L873:L913)</f>
        <v>-85875539.545207143</v>
      </c>
      <c r="M914" s="30">
        <f t="shared" si="66"/>
        <v>52295912.033707164</v>
      </c>
    </row>
    <row r="915" spans="1:14" ht="37.5" x14ac:dyDescent="0.35">
      <c r="A915" s="26"/>
      <c r="B915" s="26"/>
      <c r="C915" s="31" t="s">
        <v>56</v>
      </c>
      <c r="D915" s="3"/>
      <c r="E915" s="28"/>
      <c r="F915" s="28"/>
      <c r="G915" s="38">
        <f t="shared" ref="G915:G916" si="67">D915+E915+F915</f>
        <v>0</v>
      </c>
      <c r="I915" s="1"/>
      <c r="J915" s="28"/>
      <c r="K915" s="28"/>
      <c r="L915" s="38">
        <v>0</v>
      </c>
      <c r="M915" s="23">
        <v>0</v>
      </c>
    </row>
    <row r="916" spans="1:14" ht="26" x14ac:dyDescent="0.35">
      <c r="A916" s="26"/>
      <c r="B916" s="26"/>
      <c r="C916" s="32" t="s">
        <v>57</v>
      </c>
      <c r="D916" s="3"/>
      <c r="E916" s="28"/>
      <c r="F916" s="28"/>
      <c r="G916" s="38">
        <f t="shared" si="67"/>
        <v>0</v>
      </c>
      <c r="I916" s="38"/>
      <c r="J916" s="28"/>
      <c r="K916" s="28"/>
      <c r="L916" s="38">
        <v>0</v>
      </c>
      <c r="M916" s="23">
        <v>0</v>
      </c>
    </row>
    <row r="917" spans="1:14" x14ac:dyDescent="0.35">
      <c r="A917" s="26"/>
      <c r="B917" s="26"/>
      <c r="C917" s="29" t="s">
        <v>58</v>
      </c>
      <c r="D917" s="30">
        <v>132348150.57891431</v>
      </c>
      <c r="E917" s="30">
        <v>5823301</v>
      </c>
      <c r="F917" s="30">
        <v>0</v>
      </c>
      <c r="G917" s="30">
        <f>SUM(G914:G916)</f>
        <v>138171451.57891431</v>
      </c>
      <c r="H917" s="30"/>
      <c r="I917" s="30">
        <v>-81104209.603162527</v>
      </c>
      <c r="J917" s="82">
        <v>-4771329.9420446213</v>
      </c>
      <c r="K917" s="30">
        <v>0</v>
      </c>
      <c r="L917" s="30">
        <f>SUM(L914:L916)</f>
        <v>-85875539.545207143</v>
      </c>
      <c r="M917" s="30">
        <f>SUM(M914:M916)</f>
        <v>52295912.033707164</v>
      </c>
    </row>
    <row r="918" spans="1:14" ht="15.5" x14ac:dyDescent="0.35">
      <c r="A918" s="26"/>
      <c r="B918" s="26"/>
      <c r="C918" s="224" t="s">
        <v>59</v>
      </c>
      <c r="D918" s="225"/>
      <c r="E918" s="225"/>
      <c r="F918" s="225"/>
      <c r="G918" s="225"/>
      <c r="H918" s="225"/>
      <c r="I918" s="226"/>
      <c r="J918" s="28"/>
      <c r="K918" s="6"/>
      <c r="L918" s="40"/>
      <c r="M918" s="100"/>
    </row>
    <row r="919" spans="1:14" x14ac:dyDescent="0.35">
      <c r="A919" s="26"/>
      <c r="B919" s="26"/>
      <c r="C919" s="224" t="s">
        <v>60</v>
      </c>
      <c r="D919" s="225"/>
      <c r="E919" s="225"/>
      <c r="F919" s="225"/>
      <c r="G919" s="225"/>
      <c r="H919" s="225"/>
      <c r="I919" s="226"/>
      <c r="J919" s="30">
        <v>-4771329.9420446213</v>
      </c>
      <c r="M919" s="33"/>
    </row>
    <row r="921" spans="1:14" x14ac:dyDescent="0.35">
      <c r="E921" s="110"/>
      <c r="F921" s="117"/>
      <c r="I921" s="6" t="s">
        <v>61</v>
      </c>
      <c r="J921" s="6"/>
    </row>
    <row r="922" spans="1:14" x14ac:dyDescent="0.35">
      <c r="I922" s="6" t="s">
        <v>62</v>
      </c>
      <c r="J922" s="6"/>
      <c r="K922" s="107"/>
    </row>
    <row r="923" spans="1:14" x14ac:dyDescent="0.35">
      <c r="I923" s="6" t="s">
        <v>41</v>
      </c>
      <c r="J923" s="6"/>
      <c r="K923" s="108"/>
    </row>
    <row r="924" spans="1:14" x14ac:dyDescent="0.35">
      <c r="I924" s="34" t="s">
        <v>118</v>
      </c>
      <c r="K924" s="109">
        <v>-4771329.9420446213</v>
      </c>
    </row>
  </sheetData>
  <mergeCells count="81">
    <mergeCell ref="A865:M865"/>
    <mergeCell ref="A866:M866"/>
    <mergeCell ref="D871:G871"/>
    <mergeCell ref="C918:I918"/>
    <mergeCell ref="C919:I919"/>
    <mergeCell ref="A804:M804"/>
    <mergeCell ref="D809:G809"/>
    <mergeCell ref="C856:I856"/>
    <mergeCell ref="C857:I857"/>
    <mergeCell ref="A742:M742"/>
    <mergeCell ref="D747:G747"/>
    <mergeCell ref="C793:I793"/>
    <mergeCell ref="C794:I794"/>
    <mergeCell ref="C801:M801"/>
    <mergeCell ref="A803:M803"/>
    <mergeCell ref="A741:M741"/>
    <mergeCell ref="A620:M620"/>
    <mergeCell ref="A621:M621"/>
    <mergeCell ref="D626:G626"/>
    <mergeCell ref="C672:I672"/>
    <mergeCell ref="C673:I673"/>
    <mergeCell ref="A680:M680"/>
    <mergeCell ref="A681:M681"/>
    <mergeCell ref="D686:G686"/>
    <mergeCell ref="C732:I732"/>
    <mergeCell ref="C733:I733"/>
    <mergeCell ref="A739:M739"/>
    <mergeCell ref="C612:I612"/>
    <mergeCell ref="C489:I489"/>
    <mergeCell ref="C490:I490"/>
    <mergeCell ref="A499:M499"/>
    <mergeCell ref="A500:M500"/>
    <mergeCell ref="D505:G505"/>
    <mergeCell ref="C551:I551"/>
    <mergeCell ref="C552:I552"/>
    <mergeCell ref="A559:M559"/>
    <mergeCell ref="A560:M560"/>
    <mergeCell ref="D565:G565"/>
    <mergeCell ref="C611:I611"/>
    <mergeCell ref="D443:G443"/>
    <mergeCell ref="A318:M318"/>
    <mergeCell ref="D323:G323"/>
    <mergeCell ref="C369:I369"/>
    <mergeCell ref="C370:I370"/>
    <mergeCell ref="A377:M377"/>
    <mergeCell ref="A378:M378"/>
    <mergeCell ref="D383:G383"/>
    <mergeCell ref="C429:I429"/>
    <mergeCell ref="C430:I430"/>
    <mergeCell ref="A437:M437"/>
    <mergeCell ref="A438:M438"/>
    <mergeCell ref="A317:M317"/>
    <mergeCell ref="C191:I191"/>
    <mergeCell ref="A198:M198"/>
    <mergeCell ref="A199:M199"/>
    <mergeCell ref="D204:G204"/>
    <mergeCell ref="C250:I250"/>
    <mergeCell ref="C251:I251"/>
    <mergeCell ref="A257:M257"/>
    <mergeCell ref="A258:M258"/>
    <mergeCell ref="D263:G263"/>
    <mergeCell ref="C309:I309"/>
    <mergeCell ref="C310:I310"/>
    <mergeCell ref="C190:I190"/>
    <mergeCell ref="B66:M67"/>
    <mergeCell ref="B69:M69"/>
    <mergeCell ref="B75:M76"/>
    <mergeCell ref="A78:M78"/>
    <mergeCell ref="A79:M79"/>
    <mergeCell ref="D84:G84"/>
    <mergeCell ref="C130:I130"/>
    <mergeCell ref="C131:I131"/>
    <mergeCell ref="A138:M138"/>
    <mergeCell ref="A139:M139"/>
    <mergeCell ref="D144:G144"/>
    <mergeCell ref="B63:M64"/>
    <mergeCell ref="A1:M1"/>
    <mergeCell ref="A2:M2"/>
    <mergeCell ref="D7:G7"/>
    <mergeCell ref="C53:I53"/>
    <mergeCell ref="C54:I54"/>
  </mergeCells>
  <pageMargins left="0.31496062992125984" right="0" top="0.15748031496062992" bottom="0.55118110236220474" header="0" footer="0"/>
  <pageSetup orientation="landscape" r:id="rId1"/>
  <headerFooter>
    <oddFooter>&amp;R&amp;Z&amp;F
&amp;A</oddFooter>
  </headerFooter>
  <rowBreaks count="8" manualBreakCount="8">
    <brk id="77" max="16383" man="1"/>
    <brk id="137" max="16383" man="1"/>
    <brk id="197" max="16383" man="1"/>
    <brk id="256" max="16383" man="1"/>
    <brk id="316" max="16383" man="1"/>
    <brk id="376" max="16383" man="1"/>
    <brk id="436" max="16383" man="1"/>
    <brk id="802"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Revenue Require NTRZ</vt:lpstr>
      <vt:lpstr>App.2-EC_Account 1576 Final</vt:lpstr>
      <vt:lpstr>App.2-BA_FAC_IFRS</vt:lpstr>
      <vt:lpstr>App.2-BA_FAC_CGAAP</vt:lpstr>
      <vt:lpstr>'App.2-BA_FAC_CGAAP'!Print_Area</vt:lpstr>
      <vt:lpstr>'App.2-EC_Account 1576 Final'!Print_Area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Green</dc:creator>
  <cp:lastModifiedBy>Michelle Reesor</cp:lastModifiedBy>
  <cp:lastPrinted>2020-03-07T22:49:07Z</cp:lastPrinted>
  <dcterms:created xsi:type="dcterms:W3CDTF">2016-10-24T13:38:15Z</dcterms:created>
  <dcterms:modified xsi:type="dcterms:W3CDTF">2020-11-21T11:50:41Z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