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Regulatory\OEB\IRM\2021 IRM\8- Appendix\NTRZ\Completed PDF Excel Models\"/>
    </mc:Choice>
  </mc:AlternateContent>
  <xr:revisionPtr revIDLastSave="0" documentId="13_ncr:1_{60587E5B-FA5C-4104-9CED-3B4223C81E88}" xr6:coauthVersionLast="45" xr6:coauthVersionMax="45" xr10:uidLastSave="{00000000-0000-0000-0000-000000000000}"/>
  <bookViews>
    <workbookView xWindow="-110" yWindow="-110" windowWidth="25820" windowHeight="14060" tabRatio="832" firstSheet="2" activeTab="9" xr2:uid="{C5A9C21F-AD1E-47D5-ADF3-908762C77D2E}"/>
  </bookViews>
  <sheets>
    <sheet name="2-BB Service Life" sheetId="2" r:id="rId1"/>
    <sheet name="2-C MIFRS Dep 2020" sheetId="10" r:id="rId2"/>
    <sheet name="2-C MIFRS Dep 2019" sheetId="9" r:id="rId3"/>
    <sheet name="2-C MIFRS Dep 2018" sheetId="8" r:id="rId4"/>
    <sheet name="2-C MIFRS Dep 2017" sheetId="7" r:id="rId5"/>
    <sheet name="2-C MIFRS Dep 2016" sheetId="6" r:id="rId6"/>
    <sheet name="2-C MIFRS Dep 2015" sheetId="5" r:id="rId7"/>
    <sheet name="2-C MIFRS Dep 2014" sheetId="4" r:id="rId8"/>
    <sheet name="2-C RCGAAP Dep 2013" sheetId="3" r:id="rId9"/>
    <sheet name="2-C RCGAAP Dep 2012" sheetId="1" r:id="rId10"/>
  </sheets>
  <externalReferences>
    <externalReference r:id="rId11"/>
    <externalReference r:id="rId12"/>
    <externalReference r:id="rId13"/>
  </externalReferences>
  <definedNames>
    <definedName name="solver_adj" localSheetId="7" hidden="1">'2-C MIFRS Dep 2014'!$J$32</definedName>
    <definedName name="solver_adj" localSheetId="6" hidden="1">'2-C MIFRS Dep 2015'!$J$32</definedName>
    <definedName name="solver_adj" localSheetId="5" hidden="1">'2-C MIFRS Dep 2016'!$J$48</definedName>
    <definedName name="solver_adj" localSheetId="4" hidden="1">'2-C MIFRS Dep 2017'!$J$48</definedName>
    <definedName name="solver_adj" localSheetId="3" hidden="1">'2-C MIFRS Dep 2018'!$D$36</definedName>
    <definedName name="solver_adj" localSheetId="2" hidden="1">'2-C MIFRS Dep 2019'!$G$37</definedName>
    <definedName name="solver_adj" localSheetId="1" hidden="1">'2-C MIFRS Dep 2020'!$L$50</definedName>
    <definedName name="solver_adj" localSheetId="9" hidden="1">'2-C RCGAAP Dep 2012'!$J$48</definedName>
    <definedName name="solver_adj" localSheetId="8" hidden="1">'2-C RCGAAP Dep 2013'!$J$32</definedName>
    <definedName name="solver_cvg" localSheetId="7" hidden="1">0.0001</definedName>
    <definedName name="solver_cvg" localSheetId="6" hidden="1">0.0001</definedName>
    <definedName name="solver_cvg" localSheetId="5" hidden="1">0.0001</definedName>
    <definedName name="solver_cvg" localSheetId="4" hidden="1">0.0001</definedName>
    <definedName name="solver_cvg" localSheetId="3" hidden="1">0.0001</definedName>
    <definedName name="solver_cvg" localSheetId="2" hidden="1">0.0001</definedName>
    <definedName name="solver_cvg" localSheetId="1" hidden="1">0.0001</definedName>
    <definedName name="solver_cvg" localSheetId="9" hidden="1">0.0001</definedName>
    <definedName name="solver_cvg" localSheetId="8" hidden="1">0.0001</definedName>
    <definedName name="solver_drv" localSheetId="7" hidden="1">1</definedName>
    <definedName name="solver_drv" localSheetId="6" hidden="1">2</definedName>
    <definedName name="solver_drv" localSheetId="5" hidden="1">1</definedName>
    <definedName name="solver_drv" localSheetId="4" hidden="1">1</definedName>
    <definedName name="solver_drv" localSheetId="3" hidden="1">1</definedName>
    <definedName name="solver_drv" localSheetId="2" hidden="1">1</definedName>
    <definedName name="solver_drv" localSheetId="1" hidden="1">1</definedName>
    <definedName name="solver_drv" localSheetId="9" hidden="1">1</definedName>
    <definedName name="solver_drv" localSheetId="8" hidden="1">1</definedName>
    <definedName name="solver_eng" localSheetId="7" hidden="1">1</definedName>
    <definedName name="solver_eng" localSheetId="6" hidden="1">1</definedName>
    <definedName name="solver_eng" localSheetId="5" hidden="1">1</definedName>
    <definedName name="solver_eng" localSheetId="4" hidden="1">1</definedName>
    <definedName name="solver_eng" localSheetId="3" hidden="1">1</definedName>
    <definedName name="solver_eng" localSheetId="2" hidden="1">1</definedName>
    <definedName name="solver_eng" localSheetId="1" hidden="1">1</definedName>
    <definedName name="solver_eng" localSheetId="9" hidden="1">1</definedName>
    <definedName name="solver_eng" localSheetId="8" hidden="1">1</definedName>
    <definedName name="solver_est" localSheetId="7" hidden="1">1</definedName>
    <definedName name="solver_est" localSheetId="6" hidden="1">1</definedName>
    <definedName name="solver_est" localSheetId="5" hidden="1">1</definedName>
    <definedName name="solver_est" localSheetId="4" hidden="1">1</definedName>
    <definedName name="solver_est" localSheetId="3" hidden="1">1</definedName>
    <definedName name="solver_est" localSheetId="2" hidden="1">1</definedName>
    <definedName name="solver_est" localSheetId="1" hidden="1">1</definedName>
    <definedName name="solver_est" localSheetId="9" hidden="1">1</definedName>
    <definedName name="solver_est" localSheetId="8" hidden="1">1</definedName>
    <definedName name="solver_itr" localSheetId="7" hidden="1">2147483647</definedName>
    <definedName name="solver_itr" localSheetId="6" hidden="1">2147483647</definedName>
    <definedName name="solver_itr" localSheetId="5" hidden="1">2147483647</definedName>
    <definedName name="solver_itr" localSheetId="4" hidden="1">2147483647</definedName>
    <definedName name="solver_itr" localSheetId="3" hidden="1">2147483647</definedName>
    <definedName name="solver_itr" localSheetId="2" hidden="1">2147483647</definedName>
    <definedName name="solver_itr" localSheetId="1" hidden="1">2147483647</definedName>
    <definedName name="solver_itr" localSheetId="9" hidden="1">2147483647</definedName>
    <definedName name="solver_itr" localSheetId="8" hidden="1">2147483647</definedName>
    <definedName name="solver_mip" localSheetId="7" hidden="1">2147483647</definedName>
    <definedName name="solver_mip" localSheetId="6" hidden="1">2147483647</definedName>
    <definedName name="solver_mip" localSheetId="5" hidden="1">2147483647</definedName>
    <definedName name="solver_mip" localSheetId="4" hidden="1">2147483647</definedName>
    <definedName name="solver_mip" localSheetId="3" hidden="1">2147483647</definedName>
    <definedName name="solver_mip" localSheetId="2" hidden="1">2147483647</definedName>
    <definedName name="solver_mip" localSheetId="1" hidden="1">2147483647</definedName>
    <definedName name="solver_mip" localSheetId="9" hidden="1">2147483647</definedName>
    <definedName name="solver_mip" localSheetId="8" hidden="1">2147483647</definedName>
    <definedName name="solver_mni" localSheetId="7" hidden="1">30</definedName>
    <definedName name="solver_mni" localSheetId="6" hidden="1">30</definedName>
    <definedName name="solver_mni" localSheetId="5" hidden="1">30</definedName>
    <definedName name="solver_mni" localSheetId="4" hidden="1">30</definedName>
    <definedName name="solver_mni" localSheetId="3" hidden="1">30</definedName>
    <definedName name="solver_mni" localSheetId="2" hidden="1">30</definedName>
    <definedName name="solver_mni" localSheetId="1" hidden="1">30</definedName>
    <definedName name="solver_mni" localSheetId="9" hidden="1">30</definedName>
    <definedName name="solver_mni" localSheetId="8" hidden="1">30</definedName>
    <definedName name="solver_mrt" localSheetId="7" hidden="1">0.075</definedName>
    <definedName name="solver_mrt" localSheetId="6" hidden="1">0.075</definedName>
    <definedName name="solver_mrt" localSheetId="5" hidden="1">0.075</definedName>
    <definedName name="solver_mrt" localSheetId="4" hidden="1">0.075</definedName>
    <definedName name="solver_mrt" localSheetId="3" hidden="1">0.075</definedName>
    <definedName name="solver_mrt" localSheetId="2" hidden="1">0.075</definedName>
    <definedName name="solver_mrt" localSheetId="1" hidden="1">0.075</definedName>
    <definedName name="solver_mrt" localSheetId="9" hidden="1">0.075</definedName>
    <definedName name="solver_mrt" localSheetId="8" hidden="1">0.075</definedName>
    <definedName name="solver_msl" localSheetId="7" hidden="1">2</definedName>
    <definedName name="solver_msl" localSheetId="6" hidden="1">2</definedName>
    <definedName name="solver_msl" localSheetId="5" hidden="1">2</definedName>
    <definedName name="solver_msl" localSheetId="4" hidden="1">2</definedName>
    <definedName name="solver_msl" localSheetId="3" hidden="1">2</definedName>
    <definedName name="solver_msl" localSheetId="2" hidden="1">2</definedName>
    <definedName name="solver_msl" localSheetId="1" hidden="1">2</definedName>
    <definedName name="solver_msl" localSheetId="9" hidden="1">2</definedName>
    <definedName name="solver_msl" localSheetId="8" hidden="1">2</definedName>
    <definedName name="solver_neg" localSheetId="7" hidden="1">2</definedName>
    <definedName name="solver_neg" localSheetId="6" hidden="1">2</definedName>
    <definedName name="solver_neg" localSheetId="5" hidden="1">2</definedName>
    <definedName name="solver_neg" localSheetId="4" hidden="1">2</definedName>
    <definedName name="solver_neg" localSheetId="3" hidden="1">1</definedName>
    <definedName name="solver_neg" localSheetId="2" hidden="1">2</definedName>
    <definedName name="solver_neg" localSheetId="1" hidden="1">2</definedName>
    <definedName name="solver_neg" localSheetId="9" hidden="1">2</definedName>
    <definedName name="solver_neg" localSheetId="8" hidden="1">2</definedName>
    <definedName name="solver_nod" localSheetId="7" hidden="1">2147483647</definedName>
    <definedName name="solver_nod" localSheetId="6" hidden="1">2147483647</definedName>
    <definedName name="solver_nod" localSheetId="5" hidden="1">2147483647</definedName>
    <definedName name="solver_nod" localSheetId="4" hidden="1">2147483647</definedName>
    <definedName name="solver_nod" localSheetId="3" hidden="1">2147483647</definedName>
    <definedName name="solver_nod" localSheetId="2" hidden="1">2147483647</definedName>
    <definedName name="solver_nod" localSheetId="1" hidden="1">2147483647</definedName>
    <definedName name="solver_nod" localSheetId="9" hidden="1">2147483647</definedName>
    <definedName name="solver_nod" localSheetId="8" hidden="1">2147483647</definedName>
    <definedName name="solver_num" localSheetId="7" hidden="1">0</definedName>
    <definedName name="solver_num" localSheetId="6" hidden="1">0</definedName>
    <definedName name="solver_num" localSheetId="5" hidden="1">0</definedName>
    <definedName name="solver_num" localSheetId="4" hidden="1">0</definedName>
    <definedName name="solver_num" localSheetId="3" hidden="1">0</definedName>
    <definedName name="solver_num" localSheetId="2" hidden="1">0</definedName>
    <definedName name="solver_num" localSheetId="1" hidden="1">0</definedName>
    <definedName name="solver_num" localSheetId="9" hidden="1">0</definedName>
    <definedName name="solver_num" localSheetId="8" hidden="1">0</definedName>
    <definedName name="solver_nwt" localSheetId="7" hidden="1">1</definedName>
    <definedName name="solver_nwt" localSheetId="6" hidden="1">1</definedName>
    <definedName name="solver_nwt" localSheetId="5" hidden="1">1</definedName>
    <definedName name="solver_nwt" localSheetId="4" hidden="1">1</definedName>
    <definedName name="solver_nwt" localSheetId="3" hidden="1">1</definedName>
    <definedName name="solver_nwt" localSheetId="2" hidden="1">1</definedName>
    <definedName name="solver_nwt" localSheetId="1" hidden="1">1</definedName>
    <definedName name="solver_nwt" localSheetId="9" hidden="1">1</definedName>
    <definedName name="solver_nwt" localSheetId="8" hidden="1">1</definedName>
    <definedName name="solver_opt" localSheetId="7" hidden="1">'2-C MIFRS Dep 2014'!$S$32</definedName>
    <definedName name="solver_opt" localSheetId="6" hidden="1">'2-C MIFRS Dep 2015'!$S$32</definedName>
    <definedName name="solver_opt" localSheetId="5" hidden="1">'2-C MIFRS Dep 2016'!$S$48</definedName>
    <definedName name="solver_opt" localSheetId="4" hidden="1">'2-C MIFRS Dep 2017'!$S$48</definedName>
    <definedName name="solver_opt" localSheetId="3" hidden="1">'2-C MIFRS Dep 2018'!$V$36</definedName>
    <definedName name="solver_opt" localSheetId="2" hidden="1">'2-C MIFRS Dep 2019'!$S$37</definedName>
    <definedName name="solver_opt" localSheetId="1" hidden="1">'2-C MIFRS Dep 2020'!$S$50</definedName>
    <definedName name="solver_opt" localSheetId="9" hidden="1">'2-C RCGAAP Dep 2012'!$S$48</definedName>
    <definedName name="solver_pre" localSheetId="7" hidden="1">0.000001</definedName>
    <definedName name="solver_pre" localSheetId="6" hidden="1">0.000001</definedName>
    <definedName name="solver_pre" localSheetId="5" hidden="1">0.000001</definedName>
    <definedName name="solver_pre" localSheetId="4" hidden="1">0.000001</definedName>
    <definedName name="solver_pre" localSheetId="3" hidden="1">0.000001</definedName>
    <definedName name="solver_pre" localSheetId="2" hidden="1">0.000001</definedName>
    <definedName name="solver_pre" localSheetId="1" hidden="1">0.000001</definedName>
    <definedName name="solver_pre" localSheetId="9" hidden="1">0.000001</definedName>
    <definedName name="solver_pre" localSheetId="8" hidden="1">0.000001</definedName>
    <definedName name="solver_rbv" localSheetId="7" hidden="1">1</definedName>
    <definedName name="solver_rbv" localSheetId="6" hidden="1">2</definedName>
    <definedName name="solver_rbv" localSheetId="5" hidden="1">1</definedName>
    <definedName name="solver_rbv" localSheetId="4" hidden="1">1</definedName>
    <definedName name="solver_rbv" localSheetId="3" hidden="1">1</definedName>
    <definedName name="solver_rbv" localSheetId="2" hidden="1">1</definedName>
    <definedName name="solver_rbv" localSheetId="1" hidden="1">1</definedName>
    <definedName name="solver_rbv" localSheetId="9" hidden="1">1</definedName>
    <definedName name="solver_rbv" localSheetId="8" hidden="1">1</definedName>
    <definedName name="solver_rlx" localSheetId="7" hidden="1">2</definedName>
    <definedName name="solver_rlx" localSheetId="6" hidden="1">2</definedName>
    <definedName name="solver_rlx" localSheetId="5" hidden="1">2</definedName>
    <definedName name="solver_rlx" localSheetId="4" hidden="1">2</definedName>
    <definedName name="solver_rlx" localSheetId="3" hidden="1">2</definedName>
    <definedName name="solver_rlx" localSheetId="2" hidden="1">2</definedName>
    <definedName name="solver_rlx" localSheetId="1" hidden="1">2</definedName>
    <definedName name="solver_rlx" localSheetId="9" hidden="1">2</definedName>
    <definedName name="solver_rlx" localSheetId="8" hidden="1">2</definedName>
    <definedName name="solver_rsd" localSheetId="7" hidden="1">0</definedName>
    <definedName name="solver_rsd" localSheetId="6" hidden="1">0</definedName>
    <definedName name="solver_rsd" localSheetId="5" hidden="1">0</definedName>
    <definedName name="solver_rsd" localSheetId="4" hidden="1">0</definedName>
    <definedName name="solver_rsd" localSheetId="3" hidden="1">0</definedName>
    <definedName name="solver_rsd" localSheetId="2" hidden="1">0</definedName>
    <definedName name="solver_rsd" localSheetId="1" hidden="1">0</definedName>
    <definedName name="solver_rsd" localSheetId="9" hidden="1">0</definedName>
    <definedName name="solver_rsd" localSheetId="8" hidden="1">0</definedName>
    <definedName name="solver_scl" localSheetId="7" hidden="1">1</definedName>
    <definedName name="solver_scl" localSheetId="6" hidden="1">2</definedName>
    <definedName name="solver_scl" localSheetId="5" hidden="1">1</definedName>
    <definedName name="solver_scl" localSheetId="4" hidden="1">1</definedName>
    <definedName name="solver_scl" localSheetId="3" hidden="1">1</definedName>
    <definedName name="solver_scl" localSheetId="2" hidden="1">1</definedName>
    <definedName name="solver_scl" localSheetId="1" hidden="1">1</definedName>
    <definedName name="solver_scl" localSheetId="9" hidden="1">1</definedName>
    <definedName name="solver_scl" localSheetId="8" hidden="1">1</definedName>
    <definedName name="solver_sho" localSheetId="7" hidden="1">2</definedName>
    <definedName name="solver_sho" localSheetId="6" hidden="1">2</definedName>
    <definedName name="solver_sho" localSheetId="5" hidden="1">2</definedName>
    <definedName name="solver_sho" localSheetId="4" hidden="1">2</definedName>
    <definedName name="solver_sho" localSheetId="3" hidden="1">2</definedName>
    <definedName name="solver_sho" localSheetId="2" hidden="1">2</definedName>
    <definedName name="solver_sho" localSheetId="1" hidden="1">2</definedName>
    <definedName name="solver_sho" localSheetId="9" hidden="1">2</definedName>
    <definedName name="solver_sho" localSheetId="8" hidden="1">2</definedName>
    <definedName name="solver_ssz" localSheetId="7" hidden="1">100</definedName>
    <definedName name="solver_ssz" localSheetId="6" hidden="1">100</definedName>
    <definedName name="solver_ssz" localSheetId="5" hidden="1">100</definedName>
    <definedName name="solver_ssz" localSheetId="4" hidden="1">100</definedName>
    <definedName name="solver_ssz" localSheetId="3" hidden="1">100</definedName>
    <definedName name="solver_ssz" localSheetId="2" hidden="1">100</definedName>
    <definedName name="solver_ssz" localSheetId="1" hidden="1">100</definedName>
    <definedName name="solver_ssz" localSheetId="9" hidden="1">100</definedName>
    <definedName name="solver_ssz" localSheetId="8" hidden="1">100</definedName>
    <definedName name="solver_tim" localSheetId="7" hidden="1">2147483647</definedName>
    <definedName name="solver_tim" localSheetId="6" hidden="1">2147483647</definedName>
    <definedName name="solver_tim" localSheetId="5" hidden="1">2147483647</definedName>
    <definedName name="solver_tim" localSheetId="4" hidden="1">2147483647</definedName>
    <definedName name="solver_tim" localSheetId="3" hidden="1">2147483647</definedName>
    <definedName name="solver_tim" localSheetId="2" hidden="1">2147483647</definedName>
    <definedName name="solver_tim" localSheetId="1" hidden="1">2147483647</definedName>
    <definedName name="solver_tim" localSheetId="9" hidden="1">2147483647</definedName>
    <definedName name="solver_tim" localSheetId="8" hidden="1">2147483647</definedName>
    <definedName name="solver_tol" localSheetId="7" hidden="1">0.01</definedName>
    <definedName name="solver_tol" localSheetId="6" hidden="1">0.01</definedName>
    <definedName name="solver_tol" localSheetId="5" hidden="1">0.01</definedName>
    <definedName name="solver_tol" localSheetId="4" hidden="1">0.01</definedName>
    <definedName name="solver_tol" localSheetId="3" hidden="1">0.01</definedName>
    <definedName name="solver_tol" localSheetId="2" hidden="1">0.01</definedName>
    <definedName name="solver_tol" localSheetId="1" hidden="1">0.01</definedName>
    <definedName name="solver_tol" localSheetId="9" hidden="1">0.01</definedName>
    <definedName name="solver_tol" localSheetId="8" hidden="1">0.01</definedName>
    <definedName name="solver_typ" localSheetId="7" hidden="1">3</definedName>
    <definedName name="solver_typ" localSheetId="6" hidden="1">3</definedName>
    <definedName name="solver_typ" localSheetId="5" hidden="1">3</definedName>
    <definedName name="solver_typ" localSheetId="4" hidden="1">3</definedName>
    <definedName name="solver_typ" localSheetId="3" hidden="1">3</definedName>
    <definedName name="solver_typ" localSheetId="2" hidden="1">3</definedName>
    <definedName name="solver_typ" localSheetId="1" hidden="1">3</definedName>
    <definedName name="solver_typ" localSheetId="9" hidden="1">3</definedName>
    <definedName name="solver_typ" localSheetId="8" hidden="1">3</definedName>
    <definedName name="solver_val" localSheetId="7" hidden="1">0</definedName>
    <definedName name="solver_val" localSheetId="6" hidden="1">0</definedName>
    <definedName name="solver_val" localSheetId="5" hidden="1">0</definedName>
    <definedName name="solver_val" localSheetId="4" hidden="1">0</definedName>
    <definedName name="solver_val" localSheetId="3" hidden="1">0</definedName>
    <definedName name="solver_val" localSheetId="2" hidden="1">0</definedName>
    <definedName name="solver_val" localSheetId="1" hidden="1">0</definedName>
    <definedName name="solver_val" localSheetId="9" hidden="1">0</definedName>
    <definedName name="solver_val" localSheetId="8" hidden="1">0</definedName>
    <definedName name="solver_ver" localSheetId="7" hidden="1">3</definedName>
    <definedName name="solver_ver" localSheetId="6" hidden="1">3</definedName>
    <definedName name="solver_ver" localSheetId="5" hidden="1">3</definedName>
    <definedName name="solver_ver" localSheetId="4" hidden="1">3</definedName>
    <definedName name="solver_ver" localSheetId="3" hidden="1">3</definedName>
    <definedName name="solver_ver" localSheetId="2" hidden="1">3</definedName>
    <definedName name="solver_ver" localSheetId="1" hidden="1">3</definedName>
    <definedName name="solver_ver" localSheetId="9" hidden="1">3</definedName>
    <definedName name="solver_ver" localSheetId="8" hidden="1">3</definedName>
    <definedName name="TestYear">'[1]LDC Info'!$E$24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0" i="10" l="1"/>
  <c r="K30" i="10"/>
  <c r="E30" i="10"/>
  <c r="N30" i="10" s="1"/>
  <c r="M30" i="9"/>
  <c r="K30" i="9"/>
  <c r="H30" i="9"/>
  <c r="O30" i="9" s="1"/>
  <c r="E30" i="9"/>
  <c r="N30" i="9" s="1"/>
  <c r="P30" i="10" l="1"/>
  <c r="P30" i="9" l="1"/>
  <c r="Q30" i="9" s="1"/>
  <c r="H30" i="10"/>
  <c r="O30" i="10" s="1"/>
  <c r="Q30" i="10" s="1"/>
  <c r="S30" i="10" s="1"/>
  <c r="S30" i="9" l="1"/>
  <c r="P49" i="10" l="1"/>
  <c r="P38" i="10"/>
  <c r="P37" i="10"/>
  <c r="P29" i="10"/>
  <c r="P28" i="10"/>
  <c r="P25" i="10"/>
  <c r="P17" i="10"/>
  <c r="M50" i="10"/>
  <c r="K50" i="10"/>
  <c r="E50" i="10"/>
  <c r="N50" i="10" s="1"/>
  <c r="M49" i="10"/>
  <c r="K49" i="10"/>
  <c r="E49" i="10"/>
  <c r="N49" i="10" s="1"/>
  <c r="N48" i="10"/>
  <c r="M48" i="10"/>
  <c r="P48" i="10"/>
  <c r="K48" i="10"/>
  <c r="E48" i="10"/>
  <c r="P47" i="10"/>
  <c r="O47" i="10"/>
  <c r="N47" i="10"/>
  <c r="M47" i="10"/>
  <c r="K47" i="10"/>
  <c r="E47" i="10"/>
  <c r="M46" i="10"/>
  <c r="P46" i="10"/>
  <c r="K46" i="10"/>
  <c r="E46" i="10"/>
  <c r="N46" i="10" s="1"/>
  <c r="N45" i="10"/>
  <c r="M45" i="10"/>
  <c r="K45" i="10"/>
  <c r="E45" i="10"/>
  <c r="N44" i="10"/>
  <c r="M44" i="10"/>
  <c r="P44" i="10"/>
  <c r="K44" i="10"/>
  <c r="E44" i="10"/>
  <c r="N43" i="10"/>
  <c r="M43" i="10"/>
  <c r="K43" i="10"/>
  <c r="E43" i="10"/>
  <c r="N42" i="10"/>
  <c r="M42" i="10"/>
  <c r="P42" i="10"/>
  <c r="K42" i="10"/>
  <c r="E42" i="10"/>
  <c r="P41" i="10"/>
  <c r="O41" i="10"/>
  <c r="N41" i="10"/>
  <c r="M41" i="10"/>
  <c r="K41" i="10"/>
  <c r="E41" i="10"/>
  <c r="N40" i="10"/>
  <c r="M40" i="10"/>
  <c r="O40" i="10"/>
  <c r="K40" i="10"/>
  <c r="E40" i="10"/>
  <c r="M39" i="10"/>
  <c r="K39" i="10"/>
  <c r="E39" i="10"/>
  <c r="N39" i="10" s="1"/>
  <c r="K38" i="10"/>
  <c r="E38" i="10"/>
  <c r="N38" i="10" s="1"/>
  <c r="M37" i="10"/>
  <c r="K37" i="10"/>
  <c r="M36" i="10"/>
  <c r="K36" i="10"/>
  <c r="E36" i="10"/>
  <c r="N36" i="10" s="1"/>
  <c r="N35" i="10"/>
  <c r="M35" i="10"/>
  <c r="K35" i="10"/>
  <c r="E35" i="10"/>
  <c r="P34" i="10"/>
  <c r="N34" i="10"/>
  <c r="O34" i="10"/>
  <c r="K34" i="10"/>
  <c r="E34" i="10"/>
  <c r="M33" i="10"/>
  <c r="K33" i="10"/>
  <c r="P33" i="10"/>
  <c r="E33" i="10"/>
  <c r="N33" i="10" s="1"/>
  <c r="N32" i="10"/>
  <c r="M32" i="10"/>
  <c r="O32" i="10"/>
  <c r="K32" i="10"/>
  <c r="E32" i="10"/>
  <c r="M31" i="10"/>
  <c r="K31" i="10"/>
  <c r="E31" i="10"/>
  <c r="N31" i="10" s="1"/>
  <c r="K29" i="10"/>
  <c r="E29" i="10"/>
  <c r="N29" i="10" s="1"/>
  <c r="M28" i="10"/>
  <c r="K28" i="10"/>
  <c r="E28" i="10"/>
  <c r="N28" i="10" s="1"/>
  <c r="N27" i="10"/>
  <c r="M27" i="10"/>
  <c r="O27" i="10"/>
  <c r="K27" i="10"/>
  <c r="E27" i="10"/>
  <c r="M26" i="10"/>
  <c r="K26" i="10"/>
  <c r="K25" i="10"/>
  <c r="M24" i="10"/>
  <c r="K24" i="10"/>
  <c r="E24" i="10"/>
  <c r="N24" i="10" s="1"/>
  <c r="M23" i="10"/>
  <c r="K23" i="10"/>
  <c r="E23" i="10"/>
  <c r="N23" i="10" s="1"/>
  <c r="M22" i="10"/>
  <c r="K22" i="10"/>
  <c r="E22" i="10"/>
  <c r="N22" i="10" s="1"/>
  <c r="M21" i="10"/>
  <c r="P21" i="10"/>
  <c r="K21" i="10"/>
  <c r="E21" i="10"/>
  <c r="N21" i="10" s="1"/>
  <c r="M20" i="10"/>
  <c r="K20" i="10"/>
  <c r="E20" i="10"/>
  <c r="N20" i="10" s="1"/>
  <c r="M19" i="10"/>
  <c r="K19" i="10"/>
  <c r="E19" i="10"/>
  <c r="N19" i="10" s="1"/>
  <c r="O18" i="10"/>
  <c r="N18" i="10"/>
  <c r="M18" i="10"/>
  <c r="K18" i="10"/>
  <c r="E18" i="10"/>
  <c r="M17" i="10"/>
  <c r="K17" i="10"/>
  <c r="E17" i="10"/>
  <c r="N17" i="10" s="1"/>
  <c r="O16" i="10"/>
  <c r="N16" i="10"/>
  <c r="M16" i="10"/>
  <c r="K16" i="10"/>
  <c r="E16" i="10"/>
  <c r="N15" i="10"/>
  <c r="M15" i="10"/>
  <c r="P15" i="10"/>
  <c r="K15" i="10"/>
  <c r="E15" i="10"/>
  <c r="O14" i="10"/>
  <c r="N14" i="10"/>
  <c r="P14" i="10"/>
  <c r="K14" i="10"/>
  <c r="E14" i="10"/>
  <c r="N13" i="10"/>
  <c r="M13" i="10"/>
  <c r="P13" i="10"/>
  <c r="K13" i="10"/>
  <c r="E13" i="10"/>
  <c r="K12" i="10"/>
  <c r="E12" i="10"/>
  <c r="N12" i="10" s="1"/>
  <c r="M11" i="10"/>
  <c r="P11" i="10"/>
  <c r="K11" i="10"/>
  <c r="P28" i="9"/>
  <c r="P17" i="9"/>
  <c r="K50" i="9"/>
  <c r="E50" i="9"/>
  <c r="N50" i="9" s="1"/>
  <c r="M49" i="9"/>
  <c r="K49" i="9"/>
  <c r="E49" i="9"/>
  <c r="N49" i="9" s="1"/>
  <c r="N48" i="9"/>
  <c r="M48" i="9"/>
  <c r="K48" i="9"/>
  <c r="E48" i="9"/>
  <c r="N47" i="9"/>
  <c r="M47" i="9"/>
  <c r="K47" i="9"/>
  <c r="E47" i="9"/>
  <c r="M46" i="9"/>
  <c r="K46" i="9"/>
  <c r="E46" i="9"/>
  <c r="N46" i="9" s="1"/>
  <c r="N45" i="9"/>
  <c r="M45" i="9"/>
  <c r="K45" i="9"/>
  <c r="E45" i="9"/>
  <c r="N44" i="9"/>
  <c r="M44" i="9"/>
  <c r="K44" i="9"/>
  <c r="E44" i="9"/>
  <c r="N43" i="9"/>
  <c r="K43" i="9"/>
  <c r="E43" i="9"/>
  <c r="N42" i="9"/>
  <c r="K42" i="9"/>
  <c r="E42" i="9"/>
  <c r="N41" i="9"/>
  <c r="P41" i="9"/>
  <c r="K41" i="9"/>
  <c r="E41" i="9"/>
  <c r="N40" i="9"/>
  <c r="M40" i="9"/>
  <c r="K40" i="9"/>
  <c r="E40" i="9"/>
  <c r="M39" i="9"/>
  <c r="K39" i="9"/>
  <c r="E39" i="9"/>
  <c r="N39" i="9" s="1"/>
  <c r="M38" i="9"/>
  <c r="K38" i="9"/>
  <c r="E38" i="9"/>
  <c r="N38" i="9" s="1"/>
  <c r="M37" i="9"/>
  <c r="K37" i="9"/>
  <c r="M36" i="9"/>
  <c r="K36" i="9"/>
  <c r="E36" i="9"/>
  <c r="N36" i="9" s="1"/>
  <c r="N35" i="9"/>
  <c r="M35" i="9"/>
  <c r="K35" i="9"/>
  <c r="E35" i="9"/>
  <c r="N34" i="9"/>
  <c r="M34" i="9"/>
  <c r="K34" i="9"/>
  <c r="E34" i="9"/>
  <c r="M33" i="9"/>
  <c r="K33" i="9"/>
  <c r="E33" i="9"/>
  <c r="N33" i="9" s="1"/>
  <c r="N32" i="9"/>
  <c r="M32" i="9"/>
  <c r="K32" i="9"/>
  <c r="E32" i="9"/>
  <c r="M31" i="9"/>
  <c r="K31" i="9"/>
  <c r="E31" i="9"/>
  <c r="N31" i="9" s="1"/>
  <c r="M29" i="9"/>
  <c r="K29" i="9"/>
  <c r="E29" i="9"/>
  <c r="N29" i="9" s="1"/>
  <c r="K28" i="9"/>
  <c r="E28" i="9"/>
  <c r="N28" i="9" s="1"/>
  <c r="N27" i="9"/>
  <c r="K27" i="9"/>
  <c r="E27" i="9"/>
  <c r="K26" i="9"/>
  <c r="K25" i="9"/>
  <c r="K24" i="9"/>
  <c r="E24" i="9"/>
  <c r="N24" i="9" s="1"/>
  <c r="K23" i="9"/>
  <c r="E23" i="9"/>
  <c r="N23" i="9" s="1"/>
  <c r="K22" i="9"/>
  <c r="E22" i="9"/>
  <c r="N22" i="9" s="1"/>
  <c r="M21" i="9"/>
  <c r="K21" i="9"/>
  <c r="E21" i="9"/>
  <c r="N21" i="9" s="1"/>
  <c r="M20" i="9"/>
  <c r="K20" i="9"/>
  <c r="E20" i="9"/>
  <c r="N20" i="9" s="1"/>
  <c r="M19" i="9"/>
  <c r="K19" i="9"/>
  <c r="E19" i="9"/>
  <c r="N19" i="9" s="1"/>
  <c r="N18" i="9"/>
  <c r="M18" i="9"/>
  <c r="K18" i="9"/>
  <c r="E18" i="9"/>
  <c r="M17" i="9"/>
  <c r="K17" i="9"/>
  <c r="E17" i="9"/>
  <c r="N17" i="9" s="1"/>
  <c r="N16" i="9"/>
  <c r="O16" i="9"/>
  <c r="K16" i="9"/>
  <c r="E16" i="9"/>
  <c r="N15" i="9"/>
  <c r="M15" i="9"/>
  <c r="O15" i="9"/>
  <c r="K15" i="9"/>
  <c r="E15" i="9"/>
  <c r="N14" i="9"/>
  <c r="O14" i="9"/>
  <c r="K14" i="9"/>
  <c r="E14" i="9"/>
  <c r="N13" i="9"/>
  <c r="O13" i="9"/>
  <c r="K13" i="9"/>
  <c r="E13" i="9"/>
  <c r="M12" i="9"/>
  <c r="K12" i="9"/>
  <c r="E12" i="9"/>
  <c r="N12" i="9" s="1"/>
  <c r="K11" i="9"/>
  <c r="P25" i="9" l="1"/>
  <c r="P12" i="10"/>
  <c r="P19" i="10"/>
  <c r="P23" i="10"/>
  <c r="Q34" i="10"/>
  <c r="S34" i="10" s="1"/>
  <c r="P36" i="10"/>
  <c r="Q14" i="10"/>
  <c r="S14" i="10" s="1"/>
  <c r="P16" i="10"/>
  <c r="P18" i="10"/>
  <c r="Q18" i="10" s="1"/>
  <c r="S18" i="10" s="1"/>
  <c r="P20" i="10"/>
  <c r="P24" i="10"/>
  <c r="O43" i="10"/>
  <c r="M12" i="10"/>
  <c r="O13" i="10"/>
  <c r="Q13" i="10" s="1"/>
  <c r="S13" i="10" s="1"/>
  <c r="M14" i="10"/>
  <c r="O15" i="10"/>
  <c r="Q15" i="10" s="1"/>
  <c r="S15" i="10" s="1"/>
  <c r="M25" i="10"/>
  <c r="P27" i="10"/>
  <c r="Q27" i="10" s="1"/>
  <c r="S27" i="10" s="1"/>
  <c r="M29" i="10"/>
  <c r="P32" i="10"/>
  <c r="Q32" i="10" s="1"/>
  <c r="S32" i="10" s="1"/>
  <c r="M34" i="10"/>
  <c r="O35" i="10"/>
  <c r="M38" i="10"/>
  <c r="P40" i="10"/>
  <c r="Q40" i="10" s="1"/>
  <c r="S40" i="10" s="1"/>
  <c r="P43" i="10"/>
  <c r="O45" i="10"/>
  <c r="Q47" i="10"/>
  <c r="S47" i="10" s="1"/>
  <c r="P22" i="10"/>
  <c r="P26" i="10"/>
  <c r="P31" i="10"/>
  <c r="P35" i="10"/>
  <c r="P39" i="10"/>
  <c r="Q41" i="10"/>
  <c r="S41" i="10" s="1"/>
  <c r="P45" i="10"/>
  <c r="O42" i="10"/>
  <c r="Q42" i="10" s="1"/>
  <c r="S42" i="10" s="1"/>
  <c r="O44" i="10"/>
  <c r="Q44" i="10" s="1"/>
  <c r="S44" i="10" s="1"/>
  <c r="O48" i="10"/>
  <c r="Q48" i="10" s="1"/>
  <c r="S48" i="10" s="1"/>
  <c r="P50" i="10"/>
  <c r="M13" i="9"/>
  <c r="P15" i="9"/>
  <c r="Q15" i="9" s="1"/>
  <c r="S15" i="9" s="1"/>
  <c r="P20" i="9"/>
  <c r="P24" i="9"/>
  <c r="P19" i="9"/>
  <c r="P13" i="9"/>
  <c r="O18" i="9"/>
  <c r="P22" i="9"/>
  <c r="Q13" i="9"/>
  <c r="S13" i="9" s="1"/>
  <c r="P26" i="9"/>
  <c r="M11" i="9"/>
  <c r="M23" i="9"/>
  <c r="O27" i="9"/>
  <c r="M27" i="9"/>
  <c r="P11" i="9"/>
  <c r="P18" i="9"/>
  <c r="P23" i="9"/>
  <c r="M24" i="9"/>
  <c r="M22" i="9"/>
  <c r="M14" i="9"/>
  <c r="M16" i="9"/>
  <c r="P12" i="9"/>
  <c r="P14" i="9"/>
  <c r="Q14" i="9" s="1"/>
  <c r="S14" i="9" s="1"/>
  <c r="P16" i="9"/>
  <c r="Q16" i="9" s="1"/>
  <c r="S16" i="9" s="1"/>
  <c r="P21" i="9"/>
  <c r="M25" i="9"/>
  <c r="P27" i="9"/>
  <c r="M28" i="9"/>
  <c r="M26" i="9"/>
  <c r="O32" i="9"/>
  <c r="O34" i="9"/>
  <c r="O35" i="9"/>
  <c r="O40" i="9"/>
  <c r="M43" i="9"/>
  <c r="P43" i="9"/>
  <c r="O43" i="9"/>
  <c r="M50" i="9"/>
  <c r="M42" i="9"/>
  <c r="O42" i="9"/>
  <c r="P29" i="9"/>
  <c r="P31" i="9"/>
  <c r="P32" i="9"/>
  <c r="P33" i="9"/>
  <c r="P34" i="9"/>
  <c r="P35" i="9"/>
  <c r="P36" i="9"/>
  <c r="P37" i="9"/>
  <c r="P38" i="9"/>
  <c r="P39" i="9"/>
  <c r="P40" i="9"/>
  <c r="P42" i="9"/>
  <c r="P50" i="9"/>
  <c r="M41" i="9"/>
  <c r="O41" i="9"/>
  <c r="Q41" i="9" s="1"/>
  <c r="S41" i="9" s="1"/>
  <c r="O44" i="9"/>
  <c r="O45" i="9"/>
  <c r="O47" i="9"/>
  <c r="O48" i="9"/>
  <c r="P44" i="9"/>
  <c r="P45" i="9"/>
  <c r="P46" i="9"/>
  <c r="P47" i="9"/>
  <c r="P48" i="9"/>
  <c r="P49" i="9"/>
  <c r="S49" i="8"/>
  <c r="S17" i="8"/>
  <c r="S50" i="8" l="1"/>
  <c r="E11" i="10"/>
  <c r="E25" i="10"/>
  <c r="N25" i="10" s="1"/>
  <c r="E25" i="9"/>
  <c r="N25" i="9" s="1"/>
  <c r="Q18" i="9"/>
  <c r="S18" i="9" s="1"/>
  <c r="Q43" i="10"/>
  <c r="S43" i="10" s="1"/>
  <c r="E11" i="9"/>
  <c r="Q32" i="9"/>
  <c r="S32" i="9" s="1"/>
  <c r="P51" i="10"/>
  <c r="Q45" i="10"/>
  <c r="S45" i="10" s="1"/>
  <c r="Q35" i="10"/>
  <c r="S35" i="10" s="1"/>
  <c r="Q16" i="10"/>
  <c r="S16" i="10" s="1"/>
  <c r="Q34" i="9"/>
  <c r="S34" i="9" s="1"/>
  <c r="Q47" i="9"/>
  <c r="S47" i="9" s="1"/>
  <c r="Q42" i="9"/>
  <c r="S42" i="9" s="1"/>
  <c r="Q43" i="9"/>
  <c r="S43" i="9" s="1"/>
  <c r="Q35" i="9"/>
  <c r="S35" i="9" s="1"/>
  <c r="Q45" i="9"/>
  <c r="S45" i="9" s="1"/>
  <c r="Q48" i="9"/>
  <c r="S48" i="9" s="1"/>
  <c r="Q44" i="9"/>
  <c r="S44" i="9" s="1"/>
  <c r="Q40" i="9"/>
  <c r="S40" i="9" s="1"/>
  <c r="P51" i="9"/>
  <c r="Q27" i="9"/>
  <c r="S27" i="9" s="1"/>
  <c r="E26" i="9" l="1"/>
  <c r="N26" i="9" s="1"/>
  <c r="E26" i="10"/>
  <c r="N26" i="10" s="1"/>
  <c r="N11" i="10"/>
  <c r="N11" i="9"/>
  <c r="M49" i="8"/>
  <c r="M48" i="8"/>
  <c r="M47" i="8"/>
  <c r="M46" i="8"/>
  <c r="M45" i="8"/>
  <c r="O44" i="8"/>
  <c r="M43" i="8"/>
  <c r="M42" i="8"/>
  <c r="M41" i="8"/>
  <c r="M38" i="8"/>
  <c r="M37" i="8"/>
  <c r="M36" i="8"/>
  <c r="M35" i="8"/>
  <c r="O34" i="8"/>
  <c r="P33" i="8"/>
  <c r="M31" i="8"/>
  <c r="M30" i="8"/>
  <c r="P27" i="8"/>
  <c r="M26" i="8"/>
  <c r="M24" i="8"/>
  <c r="M22" i="8"/>
  <c r="M20" i="8"/>
  <c r="M19" i="8"/>
  <c r="P18" i="8"/>
  <c r="O14" i="8"/>
  <c r="O13" i="8"/>
  <c r="K49" i="8"/>
  <c r="H49" i="8"/>
  <c r="H50" i="9" s="1"/>
  <c r="E49" i="8"/>
  <c r="N49" i="8" s="1"/>
  <c r="K48" i="8"/>
  <c r="N47" i="8"/>
  <c r="K47" i="8"/>
  <c r="N46" i="8"/>
  <c r="K46" i="8"/>
  <c r="K45" i="8"/>
  <c r="N44" i="8"/>
  <c r="M44" i="8"/>
  <c r="P44" i="8"/>
  <c r="K44" i="8"/>
  <c r="N43" i="8"/>
  <c r="K43" i="8"/>
  <c r="N42" i="8"/>
  <c r="K42" i="8"/>
  <c r="P41" i="8"/>
  <c r="N41" i="8"/>
  <c r="K41" i="8"/>
  <c r="N40" i="8"/>
  <c r="M40" i="8"/>
  <c r="P40" i="8"/>
  <c r="K40" i="8"/>
  <c r="N39" i="8"/>
  <c r="M39" i="8"/>
  <c r="K39" i="8"/>
  <c r="K38" i="8"/>
  <c r="K37" i="8"/>
  <c r="K36" i="8"/>
  <c r="K35" i="8"/>
  <c r="N34" i="8"/>
  <c r="K34" i="8"/>
  <c r="N33" i="8"/>
  <c r="M33" i="8"/>
  <c r="K33" i="8"/>
  <c r="M32" i="8"/>
  <c r="K32" i="8"/>
  <c r="N31" i="8"/>
  <c r="K31" i="8"/>
  <c r="K30" i="8"/>
  <c r="M29" i="8"/>
  <c r="K29" i="8"/>
  <c r="K28" i="8"/>
  <c r="N27" i="8"/>
  <c r="K27" i="8"/>
  <c r="K26" i="8"/>
  <c r="K25" i="8"/>
  <c r="K24" i="8"/>
  <c r="K23" i="8"/>
  <c r="K22" i="8"/>
  <c r="K21" i="8"/>
  <c r="K20" i="8"/>
  <c r="K19" i="8"/>
  <c r="N18" i="8"/>
  <c r="K18" i="8"/>
  <c r="K17" i="8"/>
  <c r="N16" i="8"/>
  <c r="M16" i="8"/>
  <c r="P16" i="8"/>
  <c r="K16" i="8"/>
  <c r="N15" i="8"/>
  <c r="M15" i="8"/>
  <c r="K15" i="8"/>
  <c r="N14" i="8"/>
  <c r="K14" i="8"/>
  <c r="N13" i="8"/>
  <c r="K13" i="8"/>
  <c r="K12" i="8"/>
  <c r="K11" i="8"/>
  <c r="M48" i="7"/>
  <c r="K48" i="7"/>
  <c r="N47" i="7"/>
  <c r="M47" i="7"/>
  <c r="K47" i="7"/>
  <c r="N46" i="7"/>
  <c r="P46" i="7"/>
  <c r="K46" i="7"/>
  <c r="K45" i="7"/>
  <c r="N44" i="7"/>
  <c r="M44" i="7"/>
  <c r="P44" i="7"/>
  <c r="K44" i="7"/>
  <c r="N43" i="7"/>
  <c r="M43" i="7"/>
  <c r="K43" i="7"/>
  <c r="N42" i="7"/>
  <c r="M42" i="7"/>
  <c r="P42" i="7"/>
  <c r="K42" i="7"/>
  <c r="N41" i="7"/>
  <c r="M41" i="7"/>
  <c r="K41" i="7"/>
  <c r="N40" i="7"/>
  <c r="P40" i="7"/>
  <c r="K40" i="7"/>
  <c r="N39" i="7"/>
  <c r="M39" i="7"/>
  <c r="K39" i="7"/>
  <c r="M38" i="7"/>
  <c r="K38" i="7"/>
  <c r="M37" i="7"/>
  <c r="K37" i="7"/>
  <c r="K36" i="7"/>
  <c r="M35" i="7"/>
  <c r="K35" i="7"/>
  <c r="N34" i="7"/>
  <c r="O34" i="7"/>
  <c r="K34" i="7"/>
  <c r="O33" i="7"/>
  <c r="N33" i="7"/>
  <c r="M33" i="7"/>
  <c r="K33" i="7"/>
  <c r="M32" i="7"/>
  <c r="K32" i="7"/>
  <c r="N31" i="7"/>
  <c r="M31" i="7"/>
  <c r="K31" i="7"/>
  <c r="M30" i="7"/>
  <c r="K30" i="7"/>
  <c r="M29" i="7"/>
  <c r="K29" i="7"/>
  <c r="M28" i="7"/>
  <c r="K28" i="7"/>
  <c r="N27" i="7"/>
  <c r="M27" i="7"/>
  <c r="K27" i="7"/>
  <c r="K26" i="7"/>
  <c r="M25" i="7"/>
  <c r="K25" i="7"/>
  <c r="M24" i="7"/>
  <c r="K24" i="7"/>
  <c r="M23" i="7"/>
  <c r="K23" i="7"/>
  <c r="K22" i="7"/>
  <c r="M21" i="7"/>
  <c r="K21" i="7"/>
  <c r="K20" i="7"/>
  <c r="M19" i="7"/>
  <c r="K19" i="7"/>
  <c r="N18" i="7"/>
  <c r="O18" i="7"/>
  <c r="K18" i="7"/>
  <c r="M17" i="7"/>
  <c r="K17" i="7"/>
  <c r="N16" i="7"/>
  <c r="O16" i="7"/>
  <c r="K16" i="7"/>
  <c r="N15" i="7"/>
  <c r="M15" i="7"/>
  <c r="K15" i="7"/>
  <c r="N14" i="7"/>
  <c r="O14" i="7"/>
  <c r="K14" i="7"/>
  <c r="N13" i="7"/>
  <c r="M13" i="7"/>
  <c r="K13" i="7"/>
  <c r="K12" i="7"/>
  <c r="M11" i="7"/>
  <c r="K11" i="7"/>
  <c r="H50" i="10" l="1"/>
  <c r="O50" i="10" s="1"/>
  <c r="Q50" i="10" s="1"/>
  <c r="S50" i="10" s="1"/>
  <c r="O50" i="9"/>
  <c r="Q50" i="9" s="1"/>
  <c r="S50" i="9" s="1"/>
  <c r="P31" i="7"/>
  <c r="P39" i="7"/>
  <c r="O41" i="7"/>
  <c r="P27" i="7"/>
  <c r="M34" i="7"/>
  <c r="P41" i="7"/>
  <c r="O43" i="7"/>
  <c r="M46" i="7"/>
  <c r="P34" i="7"/>
  <c r="M40" i="7"/>
  <c r="P31" i="8"/>
  <c r="M18" i="8"/>
  <c r="P13" i="8"/>
  <c r="Q13" i="8" s="1"/>
  <c r="T13" i="8" s="1"/>
  <c r="P14" i="8"/>
  <c r="Q14" i="8" s="1"/>
  <c r="T14" i="8" s="1"/>
  <c r="P34" i="8"/>
  <c r="M23" i="8"/>
  <c r="O42" i="8"/>
  <c r="P46" i="8"/>
  <c r="O18" i="8"/>
  <c r="Q18" i="8" s="1"/>
  <c r="T18" i="8" s="1"/>
  <c r="P42" i="8"/>
  <c r="Q44" i="8"/>
  <c r="T44" i="8" s="1"/>
  <c r="O49" i="8"/>
  <c r="M12" i="8"/>
  <c r="M28" i="8"/>
  <c r="O15" i="8"/>
  <c r="O16" i="8"/>
  <c r="Q16" i="8" s="1"/>
  <c r="T16" i="8" s="1"/>
  <c r="O40" i="8"/>
  <c r="Q40" i="8" s="1"/>
  <c r="T40" i="8" s="1"/>
  <c r="O46" i="8"/>
  <c r="M14" i="8"/>
  <c r="O27" i="8"/>
  <c r="Q27" i="8" s="1"/>
  <c r="T27" i="8" s="1"/>
  <c r="O33" i="8"/>
  <c r="Q33" i="8" s="1"/>
  <c r="T33" i="8" s="1"/>
  <c r="M34" i="8"/>
  <c r="O41" i="8"/>
  <c r="Q41" i="8" s="1"/>
  <c r="T41" i="8" s="1"/>
  <c r="O47" i="8"/>
  <c r="Q34" i="8"/>
  <c r="T34" i="8" s="1"/>
  <c r="P15" i="8"/>
  <c r="M17" i="8"/>
  <c r="M21" i="8"/>
  <c r="M25" i="8"/>
  <c r="M13" i="8"/>
  <c r="M27" i="8"/>
  <c r="O31" i="8"/>
  <c r="P39" i="8"/>
  <c r="P43" i="8"/>
  <c r="M11" i="8"/>
  <c r="O39" i="8"/>
  <c r="O43" i="8"/>
  <c r="P47" i="8"/>
  <c r="Q34" i="7"/>
  <c r="P14" i="7"/>
  <c r="Q14" i="7" s="1"/>
  <c r="M12" i="7"/>
  <c r="O13" i="7"/>
  <c r="M14" i="7"/>
  <c r="O15" i="7"/>
  <c r="M16" i="7"/>
  <c r="M18" i="7"/>
  <c r="M20" i="7"/>
  <c r="M36" i="7"/>
  <c r="P16" i="7"/>
  <c r="Q16" i="7" s="1"/>
  <c r="P18" i="7"/>
  <c r="Q18" i="7" s="1"/>
  <c r="P15" i="7"/>
  <c r="P33" i="7"/>
  <c r="Q33" i="7" s="1"/>
  <c r="P43" i="7"/>
  <c r="Q43" i="7" s="1"/>
  <c r="O47" i="7"/>
  <c r="P13" i="7"/>
  <c r="M22" i="7"/>
  <c r="M26" i="7"/>
  <c r="O27" i="7"/>
  <c r="Q27" i="7" s="1"/>
  <c r="O31" i="7"/>
  <c r="Q31" i="7" s="1"/>
  <c r="O39" i="7"/>
  <c r="Q39" i="7" s="1"/>
  <c r="P47" i="7"/>
  <c r="O40" i="7"/>
  <c r="Q40" i="7" s="1"/>
  <c r="O42" i="7"/>
  <c r="Q42" i="7" s="1"/>
  <c r="O44" i="7"/>
  <c r="Q44" i="7" s="1"/>
  <c r="O46" i="7"/>
  <c r="Q46" i="7" s="1"/>
  <c r="M48" i="6"/>
  <c r="K48" i="6"/>
  <c r="N47" i="6"/>
  <c r="P47" i="6"/>
  <c r="K47" i="6"/>
  <c r="O46" i="6"/>
  <c r="N46" i="6"/>
  <c r="M46" i="6"/>
  <c r="P46" i="6"/>
  <c r="K46" i="6"/>
  <c r="K45" i="6"/>
  <c r="O44" i="6"/>
  <c r="N44" i="6"/>
  <c r="M44" i="6"/>
  <c r="P44" i="6"/>
  <c r="K44" i="6"/>
  <c r="N43" i="6"/>
  <c r="K43" i="6"/>
  <c r="O42" i="6"/>
  <c r="N42" i="6"/>
  <c r="M42" i="6"/>
  <c r="P42" i="6"/>
  <c r="K42" i="6"/>
  <c r="N41" i="6"/>
  <c r="P41" i="6"/>
  <c r="K41" i="6"/>
  <c r="O40" i="6"/>
  <c r="N40" i="6"/>
  <c r="M40" i="6"/>
  <c r="P40" i="6"/>
  <c r="K40" i="6"/>
  <c r="N39" i="6"/>
  <c r="P39" i="6"/>
  <c r="K39" i="6"/>
  <c r="M38" i="6"/>
  <c r="K38" i="6"/>
  <c r="K37" i="6"/>
  <c r="M36" i="6"/>
  <c r="K36" i="6"/>
  <c r="K35" i="6"/>
  <c r="O34" i="6"/>
  <c r="N34" i="6"/>
  <c r="M34" i="6"/>
  <c r="P34" i="6"/>
  <c r="K34" i="6"/>
  <c r="N33" i="6"/>
  <c r="O33" i="6"/>
  <c r="K33" i="6"/>
  <c r="M32" i="6"/>
  <c r="K32" i="6"/>
  <c r="N31" i="6"/>
  <c r="O31" i="6"/>
  <c r="K31" i="6"/>
  <c r="M30" i="6"/>
  <c r="K30" i="6"/>
  <c r="M29" i="6"/>
  <c r="K29" i="6"/>
  <c r="M28" i="6"/>
  <c r="K28" i="6"/>
  <c r="P27" i="6"/>
  <c r="N27" i="6"/>
  <c r="M27" i="6"/>
  <c r="O27" i="6"/>
  <c r="K27" i="6"/>
  <c r="M26" i="6"/>
  <c r="K26" i="6"/>
  <c r="K25" i="6"/>
  <c r="M24" i="6"/>
  <c r="K24" i="6"/>
  <c r="M23" i="6"/>
  <c r="K23" i="6"/>
  <c r="M22" i="6"/>
  <c r="K22" i="6"/>
  <c r="K21" i="6"/>
  <c r="M20" i="6"/>
  <c r="K20" i="6"/>
  <c r="M19" i="6"/>
  <c r="K19" i="6"/>
  <c r="N18" i="6"/>
  <c r="P18" i="6"/>
  <c r="K18" i="6"/>
  <c r="M17" i="6"/>
  <c r="K17" i="6"/>
  <c r="N16" i="6"/>
  <c r="P16" i="6"/>
  <c r="K16" i="6"/>
  <c r="N15" i="6"/>
  <c r="M15" i="6"/>
  <c r="K15" i="6"/>
  <c r="N14" i="6"/>
  <c r="P14" i="6"/>
  <c r="K14" i="6"/>
  <c r="N13" i="6"/>
  <c r="M13" i="6"/>
  <c r="K13" i="6"/>
  <c r="M12" i="6"/>
  <c r="K12" i="6"/>
  <c r="M11" i="6"/>
  <c r="K11" i="6"/>
  <c r="M21" i="5"/>
  <c r="K48" i="5"/>
  <c r="O47" i="5"/>
  <c r="N47" i="5"/>
  <c r="M47" i="5"/>
  <c r="K47" i="5"/>
  <c r="P46" i="5"/>
  <c r="N46" i="5"/>
  <c r="M46" i="5"/>
  <c r="O46" i="5"/>
  <c r="K46" i="5"/>
  <c r="K45" i="5"/>
  <c r="N44" i="5"/>
  <c r="O44" i="5"/>
  <c r="K44" i="5"/>
  <c r="P43" i="5"/>
  <c r="O43" i="5"/>
  <c r="N43" i="5"/>
  <c r="M43" i="5"/>
  <c r="K43" i="5"/>
  <c r="N42" i="5"/>
  <c r="O42" i="5"/>
  <c r="K42" i="5"/>
  <c r="N41" i="5"/>
  <c r="M41" i="5"/>
  <c r="K41" i="5"/>
  <c r="P40" i="5"/>
  <c r="N40" i="5"/>
  <c r="O40" i="5"/>
  <c r="K40" i="5"/>
  <c r="O39" i="5"/>
  <c r="N39" i="5"/>
  <c r="M39" i="5"/>
  <c r="K39" i="5"/>
  <c r="M38" i="5"/>
  <c r="K38" i="5"/>
  <c r="M37" i="5"/>
  <c r="K37" i="5"/>
  <c r="K36" i="5"/>
  <c r="M35" i="5"/>
  <c r="K35" i="5"/>
  <c r="N34" i="5"/>
  <c r="O34" i="5"/>
  <c r="K34" i="5"/>
  <c r="N33" i="5"/>
  <c r="M33" i="5"/>
  <c r="K33" i="5"/>
  <c r="K32" i="5"/>
  <c r="O31" i="5"/>
  <c r="N31" i="5"/>
  <c r="M31" i="5"/>
  <c r="K31" i="5"/>
  <c r="M30" i="5"/>
  <c r="K30" i="5"/>
  <c r="M29" i="5"/>
  <c r="K29" i="5"/>
  <c r="K28" i="5"/>
  <c r="O27" i="5"/>
  <c r="N27" i="5"/>
  <c r="M27" i="5"/>
  <c r="K27" i="5"/>
  <c r="M26" i="5"/>
  <c r="K26" i="5"/>
  <c r="K25" i="5"/>
  <c r="K24" i="5"/>
  <c r="K23" i="5"/>
  <c r="K22" i="5"/>
  <c r="K21" i="5"/>
  <c r="K20" i="5"/>
  <c r="K19" i="5"/>
  <c r="N18" i="5"/>
  <c r="M18" i="5"/>
  <c r="K18" i="5"/>
  <c r="M17" i="5"/>
  <c r="K17" i="5"/>
  <c r="O16" i="5"/>
  <c r="N16" i="5"/>
  <c r="M16" i="5"/>
  <c r="K16" i="5"/>
  <c r="O15" i="5"/>
  <c r="N15" i="5"/>
  <c r="M15" i="5"/>
  <c r="P15" i="5"/>
  <c r="K15" i="5"/>
  <c r="N14" i="5"/>
  <c r="M14" i="5"/>
  <c r="K14" i="5"/>
  <c r="N13" i="5"/>
  <c r="P13" i="5"/>
  <c r="K13" i="5"/>
  <c r="M12" i="5"/>
  <c r="K12" i="5"/>
  <c r="M11" i="5"/>
  <c r="K11" i="5"/>
  <c r="Q41" i="7" l="1"/>
  <c r="O18" i="5"/>
  <c r="P44" i="5"/>
  <c r="Q44" i="5" s="1"/>
  <c r="P13" i="6"/>
  <c r="O15" i="6"/>
  <c r="O13" i="5"/>
  <c r="Q13" i="5" s="1"/>
  <c r="O14" i="5"/>
  <c r="P34" i="5"/>
  <c r="Q34" i="5" s="1"/>
  <c r="M42" i="5"/>
  <c r="M18" i="6"/>
  <c r="M13" i="5"/>
  <c r="P27" i="5"/>
  <c r="Q27" i="5" s="1"/>
  <c r="P31" i="5"/>
  <c r="Q31" i="5" s="1"/>
  <c r="M34" i="5"/>
  <c r="P39" i="5"/>
  <c r="P42" i="5"/>
  <c r="Q42" i="5" s="1"/>
  <c r="P47" i="5"/>
  <c r="Q47" i="5" s="1"/>
  <c r="M14" i="6"/>
  <c r="M16" i="6"/>
  <c r="O18" i="6"/>
  <c r="Q18" i="6" s="1"/>
  <c r="Q46" i="8"/>
  <c r="T46" i="8" s="1"/>
  <c r="Q40" i="5"/>
  <c r="Q46" i="6"/>
  <c r="Q13" i="7"/>
  <c r="Q42" i="8"/>
  <c r="T42" i="8" s="1"/>
  <c r="Q31" i="8"/>
  <c r="T31" i="8" s="1"/>
  <c r="Q15" i="8"/>
  <c r="T15" i="8" s="1"/>
  <c r="Q39" i="8"/>
  <c r="T39" i="8" s="1"/>
  <c r="Q47" i="8"/>
  <c r="T47" i="8" s="1"/>
  <c r="Q43" i="8"/>
  <c r="T43" i="8" s="1"/>
  <c r="Q15" i="7"/>
  <c r="Q47" i="7"/>
  <c r="Q27" i="6"/>
  <c r="Q40" i="6"/>
  <c r="Q34" i="6"/>
  <c r="Q44" i="6"/>
  <c r="O13" i="6"/>
  <c r="M25" i="6"/>
  <c r="P31" i="6"/>
  <c r="Q31" i="6" s="1"/>
  <c r="P33" i="6"/>
  <c r="Q33" i="6" s="1"/>
  <c r="M37" i="6"/>
  <c r="Q42" i="6"/>
  <c r="O43" i="6"/>
  <c r="M43" i="6"/>
  <c r="O41" i="6"/>
  <c r="Q41" i="6" s="1"/>
  <c r="M41" i="6"/>
  <c r="O47" i="6"/>
  <c r="Q47" i="6" s="1"/>
  <c r="M47" i="6"/>
  <c r="P15" i="6"/>
  <c r="Q15" i="6" s="1"/>
  <c r="M21" i="6"/>
  <c r="M31" i="6"/>
  <c r="M33" i="6"/>
  <c r="M35" i="6"/>
  <c r="O39" i="6"/>
  <c r="Q39" i="6" s="1"/>
  <c r="M39" i="6"/>
  <c r="P43" i="6"/>
  <c r="O14" i="6"/>
  <c r="Q14" i="6" s="1"/>
  <c r="O16" i="6"/>
  <c r="Q16" i="6" s="1"/>
  <c r="Q15" i="5"/>
  <c r="Q46" i="5"/>
  <c r="P14" i="5"/>
  <c r="P16" i="5"/>
  <c r="Q16" i="5" s="1"/>
  <c r="P18" i="5"/>
  <c r="M28" i="5"/>
  <c r="M32" i="5"/>
  <c r="O33" i="5"/>
  <c r="M36" i="5"/>
  <c r="M40" i="5"/>
  <c r="O41" i="5"/>
  <c r="M44" i="5"/>
  <c r="P33" i="5"/>
  <c r="Q39" i="5"/>
  <c r="P41" i="5"/>
  <c r="Q43" i="5"/>
  <c r="Q18" i="5" l="1"/>
  <c r="Q13" i="6"/>
  <c r="Q33" i="5"/>
  <c r="Q14" i="5"/>
  <c r="Q43" i="6"/>
  <c r="Q41" i="5"/>
  <c r="M48" i="5" l="1"/>
  <c r="M25" i="5"/>
  <c r="M24" i="5"/>
  <c r="M23" i="5"/>
  <c r="M22" i="5"/>
  <c r="M20" i="5"/>
  <c r="M19" i="5"/>
  <c r="M45" i="7" l="1"/>
  <c r="M45" i="5"/>
  <c r="M45" i="6"/>
  <c r="M48" i="4"/>
  <c r="K48" i="4"/>
  <c r="O47" i="4"/>
  <c r="N47" i="4"/>
  <c r="M47" i="4"/>
  <c r="K47" i="4"/>
  <c r="N46" i="4"/>
  <c r="M46" i="4"/>
  <c r="K46" i="4"/>
  <c r="K45" i="4"/>
  <c r="O44" i="4"/>
  <c r="N44" i="4"/>
  <c r="M44" i="4"/>
  <c r="P44" i="4"/>
  <c r="K44" i="4"/>
  <c r="O43" i="4"/>
  <c r="N43" i="4"/>
  <c r="M43" i="4"/>
  <c r="K43" i="4"/>
  <c r="N42" i="4"/>
  <c r="M42" i="4"/>
  <c r="K42" i="4"/>
  <c r="P41" i="4"/>
  <c r="N41" i="4"/>
  <c r="O41" i="4"/>
  <c r="K41" i="4"/>
  <c r="O40" i="4"/>
  <c r="N40" i="4"/>
  <c r="M40" i="4"/>
  <c r="P40" i="4"/>
  <c r="K40" i="4"/>
  <c r="O39" i="4"/>
  <c r="N39" i="4"/>
  <c r="M39" i="4"/>
  <c r="K39" i="4"/>
  <c r="M38" i="4"/>
  <c r="K38" i="4"/>
  <c r="K37" i="4"/>
  <c r="M36" i="4"/>
  <c r="K36" i="4"/>
  <c r="M35" i="4"/>
  <c r="K35" i="4"/>
  <c r="O34" i="4"/>
  <c r="N34" i="4"/>
  <c r="M34" i="4"/>
  <c r="P34" i="4"/>
  <c r="K34" i="4"/>
  <c r="N33" i="4"/>
  <c r="O33" i="4"/>
  <c r="K33" i="4"/>
  <c r="M32" i="4"/>
  <c r="K32" i="4"/>
  <c r="P31" i="4"/>
  <c r="O31" i="4"/>
  <c r="N31" i="4"/>
  <c r="M31" i="4"/>
  <c r="K31" i="4"/>
  <c r="M30" i="4"/>
  <c r="K30" i="4"/>
  <c r="M29" i="4"/>
  <c r="K29" i="4"/>
  <c r="M28" i="4"/>
  <c r="K28" i="4"/>
  <c r="P27" i="4"/>
  <c r="N27" i="4"/>
  <c r="M27" i="4"/>
  <c r="K27" i="4"/>
  <c r="K26" i="4"/>
  <c r="K25" i="4"/>
  <c r="M24" i="4"/>
  <c r="K24" i="4"/>
  <c r="M23" i="4"/>
  <c r="K23" i="4"/>
  <c r="K22" i="4"/>
  <c r="K21" i="4"/>
  <c r="M20" i="4"/>
  <c r="K20" i="4"/>
  <c r="M19" i="4"/>
  <c r="K19" i="4"/>
  <c r="O18" i="4"/>
  <c r="N18" i="4"/>
  <c r="M18" i="4"/>
  <c r="K18" i="4"/>
  <c r="M17" i="4"/>
  <c r="K17" i="4"/>
  <c r="O16" i="4"/>
  <c r="N16" i="4"/>
  <c r="M16" i="4"/>
  <c r="P16" i="4"/>
  <c r="K16" i="4"/>
  <c r="P15" i="4"/>
  <c r="N15" i="4"/>
  <c r="M15" i="4"/>
  <c r="K15" i="4"/>
  <c r="N14" i="4"/>
  <c r="O14" i="4"/>
  <c r="K14" i="4"/>
  <c r="P13" i="4"/>
  <c r="N13" i="4"/>
  <c r="O13" i="4"/>
  <c r="K13" i="4"/>
  <c r="M12" i="4"/>
  <c r="K12" i="4"/>
  <c r="M11" i="4"/>
  <c r="K11" i="4"/>
  <c r="M48" i="3"/>
  <c r="K48" i="3"/>
  <c r="O47" i="3"/>
  <c r="N47" i="3"/>
  <c r="M47" i="3"/>
  <c r="K47" i="3"/>
  <c r="N46" i="3"/>
  <c r="M46" i="3"/>
  <c r="K46" i="3"/>
  <c r="K45" i="3"/>
  <c r="O44" i="3"/>
  <c r="N44" i="3"/>
  <c r="M44" i="3"/>
  <c r="P44" i="3"/>
  <c r="K44" i="3"/>
  <c r="O43" i="3"/>
  <c r="N43" i="3"/>
  <c r="M43" i="3"/>
  <c r="K43" i="3"/>
  <c r="N42" i="3"/>
  <c r="M42" i="3"/>
  <c r="K42" i="3"/>
  <c r="P41" i="3"/>
  <c r="N41" i="3"/>
  <c r="O41" i="3"/>
  <c r="K41" i="3"/>
  <c r="O40" i="3"/>
  <c r="N40" i="3"/>
  <c r="M40" i="3"/>
  <c r="P40" i="3"/>
  <c r="K40" i="3"/>
  <c r="O39" i="3"/>
  <c r="N39" i="3"/>
  <c r="M39" i="3"/>
  <c r="K39" i="3"/>
  <c r="M38" i="3"/>
  <c r="K38" i="3"/>
  <c r="K37" i="3"/>
  <c r="M36" i="3"/>
  <c r="K36" i="3"/>
  <c r="M35" i="3"/>
  <c r="K35" i="3"/>
  <c r="O34" i="3"/>
  <c r="N34" i="3"/>
  <c r="M34" i="3"/>
  <c r="P34" i="3"/>
  <c r="K34" i="3"/>
  <c r="N33" i="3"/>
  <c r="O33" i="3"/>
  <c r="K33" i="3"/>
  <c r="K32" i="3"/>
  <c r="P31" i="3"/>
  <c r="O31" i="3"/>
  <c r="N31" i="3"/>
  <c r="M31" i="3"/>
  <c r="K31" i="3"/>
  <c r="M30" i="3"/>
  <c r="K30" i="3"/>
  <c r="M29" i="3"/>
  <c r="K29" i="3"/>
  <c r="M28" i="3"/>
  <c r="K28" i="3"/>
  <c r="P27" i="3"/>
  <c r="N27" i="3"/>
  <c r="M27" i="3"/>
  <c r="K27" i="3"/>
  <c r="K26" i="3"/>
  <c r="K25" i="3"/>
  <c r="M24" i="3"/>
  <c r="K24" i="3"/>
  <c r="M23" i="3"/>
  <c r="K23" i="3"/>
  <c r="K22" i="3"/>
  <c r="K21" i="3"/>
  <c r="K20" i="3"/>
  <c r="M19" i="3"/>
  <c r="K19" i="3"/>
  <c r="O18" i="3"/>
  <c r="N18" i="3"/>
  <c r="M18" i="3"/>
  <c r="K18" i="3"/>
  <c r="M17" i="3"/>
  <c r="K17" i="3"/>
  <c r="O16" i="3"/>
  <c r="N16" i="3"/>
  <c r="M16" i="3"/>
  <c r="P16" i="3"/>
  <c r="K16" i="3"/>
  <c r="P15" i="3"/>
  <c r="N15" i="3"/>
  <c r="M15" i="3"/>
  <c r="K15" i="3"/>
  <c r="N14" i="3"/>
  <c r="O14" i="3"/>
  <c r="K14" i="3"/>
  <c r="P13" i="3"/>
  <c r="N13" i="3"/>
  <c r="O13" i="3"/>
  <c r="K13" i="3"/>
  <c r="K12" i="3"/>
  <c r="M11" i="3"/>
  <c r="K11" i="3"/>
  <c r="Q16" i="4" l="1"/>
  <c r="Q34" i="4"/>
  <c r="Q41" i="3"/>
  <c r="Q41" i="4"/>
  <c r="Q13" i="4"/>
  <c r="Q40" i="4"/>
  <c r="Q34" i="3"/>
  <c r="Q44" i="4"/>
  <c r="Q44" i="3"/>
  <c r="P14" i="4"/>
  <c r="M14" i="4"/>
  <c r="M22" i="4"/>
  <c r="M33" i="4"/>
  <c r="M13" i="4"/>
  <c r="P18" i="4"/>
  <c r="Q18" i="4" s="1"/>
  <c r="M21" i="4"/>
  <c r="M26" i="4"/>
  <c r="M41" i="4"/>
  <c r="O42" i="4"/>
  <c r="O46" i="4"/>
  <c r="O15" i="4"/>
  <c r="Q15" i="4" s="1"/>
  <c r="M25" i="4"/>
  <c r="O27" i="4"/>
  <c r="Q27" i="4" s="1"/>
  <c r="Q31" i="4"/>
  <c r="P33" i="4"/>
  <c r="Q33" i="4" s="1"/>
  <c r="M37" i="4"/>
  <c r="P42" i="4"/>
  <c r="M45" i="4"/>
  <c r="P46" i="4"/>
  <c r="P39" i="4"/>
  <c r="Q39" i="4" s="1"/>
  <c r="P43" i="4"/>
  <c r="Q43" i="4" s="1"/>
  <c r="P47" i="4"/>
  <c r="Q47" i="4" s="1"/>
  <c r="M32" i="3"/>
  <c r="M20" i="3"/>
  <c r="M12" i="3"/>
  <c r="Q16" i="3"/>
  <c r="Q40" i="3"/>
  <c r="Q13" i="3"/>
  <c r="P14" i="3"/>
  <c r="Q14" i="3" s="1"/>
  <c r="M14" i="3"/>
  <c r="M22" i="3"/>
  <c r="M33" i="3"/>
  <c r="M13" i="3"/>
  <c r="P18" i="3"/>
  <c r="Q18" i="3" s="1"/>
  <c r="M21" i="3"/>
  <c r="M26" i="3"/>
  <c r="M41" i="3"/>
  <c r="O42" i="3"/>
  <c r="O46" i="3"/>
  <c r="O15" i="3"/>
  <c r="Q15" i="3" s="1"/>
  <c r="M25" i="3"/>
  <c r="O27" i="3"/>
  <c r="Q27" i="3" s="1"/>
  <c r="Q31" i="3"/>
  <c r="P33" i="3"/>
  <c r="Q33" i="3" s="1"/>
  <c r="M37" i="3"/>
  <c r="P42" i="3"/>
  <c r="M45" i="3"/>
  <c r="P46" i="3"/>
  <c r="P39" i="3"/>
  <c r="Q39" i="3" s="1"/>
  <c r="P43" i="3"/>
  <c r="Q43" i="3" s="1"/>
  <c r="P47" i="3"/>
  <c r="Q47" i="3" s="1"/>
  <c r="R24" i="2"/>
  <c r="Q24" i="2"/>
  <c r="P24" i="2"/>
  <c r="N24" i="2"/>
  <c r="R52" i="2"/>
  <c r="Q52" i="2"/>
  <c r="P52" i="2"/>
  <c r="N52" i="2"/>
  <c r="Q46" i="4" l="1"/>
  <c r="Q42" i="4"/>
  <c r="Q14" i="4"/>
  <c r="Q46" i="3"/>
  <c r="Q42" i="3"/>
  <c r="N20" i="2"/>
  <c r="N16" i="2" l="1"/>
  <c r="R96" i="2" l="1"/>
  <c r="Q96" i="2"/>
  <c r="P96" i="2"/>
  <c r="N96" i="2"/>
  <c r="R95" i="2"/>
  <c r="Q95" i="2"/>
  <c r="P95" i="2"/>
  <c r="N95" i="2"/>
  <c r="R94" i="2"/>
  <c r="Q94" i="2"/>
  <c r="P94" i="2"/>
  <c r="N94" i="2"/>
  <c r="R93" i="2"/>
  <c r="Q93" i="2"/>
  <c r="P93" i="2"/>
  <c r="N93" i="2"/>
  <c r="R92" i="2"/>
  <c r="Q92" i="2"/>
  <c r="P92" i="2"/>
  <c r="N92" i="2"/>
  <c r="R91" i="2"/>
  <c r="Q91" i="2"/>
  <c r="P91" i="2"/>
  <c r="N91" i="2"/>
  <c r="R90" i="2"/>
  <c r="Q90" i="2"/>
  <c r="P90" i="2"/>
  <c r="N90" i="2"/>
  <c r="R89" i="2"/>
  <c r="Q89" i="2"/>
  <c r="P89" i="2"/>
  <c r="N89" i="2"/>
  <c r="R88" i="2"/>
  <c r="Q88" i="2"/>
  <c r="P88" i="2"/>
  <c r="N88" i="2"/>
  <c r="R87" i="2"/>
  <c r="Q87" i="2"/>
  <c r="P87" i="2"/>
  <c r="N87" i="2"/>
  <c r="R86" i="2"/>
  <c r="Q86" i="2"/>
  <c r="P86" i="2"/>
  <c r="N86" i="2"/>
  <c r="R85" i="2"/>
  <c r="Q85" i="2"/>
  <c r="P85" i="2"/>
  <c r="N85" i="2"/>
  <c r="R84" i="2"/>
  <c r="Q84" i="2"/>
  <c r="P84" i="2"/>
  <c r="N84" i="2"/>
  <c r="R83" i="2"/>
  <c r="Q83" i="2"/>
  <c r="P83" i="2"/>
  <c r="N83" i="2"/>
  <c r="R82" i="2"/>
  <c r="Q82" i="2"/>
  <c r="P82" i="2"/>
  <c r="N82" i="2"/>
  <c r="R81" i="2"/>
  <c r="Q81" i="2"/>
  <c r="P81" i="2"/>
  <c r="N81" i="2"/>
  <c r="R80" i="2"/>
  <c r="Q80" i="2"/>
  <c r="P80" i="2"/>
  <c r="N80" i="2"/>
  <c r="R79" i="2"/>
  <c r="Q79" i="2"/>
  <c r="P79" i="2"/>
  <c r="N79" i="2"/>
  <c r="R78" i="2"/>
  <c r="Q78" i="2"/>
  <c r="P78" i="2"/>
  <c r="N78" i="2"/>
  <c r="R77" i="2"/>
  <c r="Q77" i="2"/>
  <c r="P77" i="2"/>
  <c r="N77" i="2"/>
  <c r="R76" i="2"/>
  <c r="Q76" i="2"/>
  <c r="P76" i="2"/>
  <c r="N76" i="2"/>
  <c r="R75" i="2"/>
  <c r="Q75" i="2"/>
  <c r="P75" i="2"/>
  <c r="N75" i="2"/>
  <c r="R74" i="2"/>
  <c r="Q74" i="2"/>
  <c r="P74" i="2"/>
  <c r="N74" i="2"/>
  <c r="R73" i="2"/>
  <c r="Q73" i="2"/>
  <c r="P73" i="2"/>
  <c r="N73" i="2"/>
  <c r="R72" i="2"/>
  <c r="Q72" i="2"/>
  <c r="P72" i="2"/>
  <c r="N72" i="2"/>
  <c r="R65" i="2"/>
  <c r="Q65" i="2"/>
  <c r="P65" i="2"/>
  <c r="N65" i="2"/>
  <c r="R64" i="2"/>
  <c r="Q64" i="2"/>
  <c r="P64" i="2"/>
  <c r="N64" i="2"/>
  <c r="R63" i="2"/>
  <c r="Q63" i="2"/>
  <c r="P63" i="2"/>
  <c r="N63" i="2"/>
  <c r="R62" i="2"/>
  <c r="Q62" i="2"/>
  <c r="P62" i="2"/>
  <c r="N62" i="2"/>
  <c r="R61" i="2"/>
  <c r="Q61" i="2"/>
  <c r="P61" i="2"/>
  <c r="N61" i="2"/>
  <c r="R60" i="2"/>
  <c r="Q60" i="2"/>
  <c r="P60" i="2"/>
  <c r="N60" i="2"/>
  <c r="R59" i="2"/>
  <c r="Q59" i="2"/>
  <c r="P59" i="2"/>
  <c r="N59" i="2"/>
  <c r="R58" i="2"/>
  <c r="Q58" i="2"/>
  <c r="P58" i="2"/>
  <c r="N58" i="2"/>
  <c r="R57" i="2"/>
  <c r="Q57" i="2"/>
  <c r="P57" i="2"/>
  <c r="N57" i="2"/>
  <c r="R56" i="2"/>
  <c r="Q56" i="2"/>
  <c r="P56" i="2"/>
  <c r="N56" i="2"/>
  <c r="R55" i="2"/>
  <c r="Q55" i="2"/>
  <c r="P55" i="2"/>
  <c r="N55" i="2"/>
  <c r="R54" i="2"/>
  <c r="Q54" i="2"/>
  <c r="P54" i="2"/>
  <c r="N54" i="2"/>
  <c r="R53" i="2"/>
  <c r="Q53" i="2"/>
  <c r="P53" i="2"/>
  <c r="N53" i="2"/>
  <c r="R51" i="2"/>
  <c r="Q51" i="2"/>
  <c r="P51" i="2"/>
  <c r="N51" i="2"/>
  <c r="R50" i="2"/>
  <c r="Q50" i="2"/>
  <c r="P50" i="2"/>
  <c r="N50" i="2"/>
  <c r="R49" i="2"/>
  <c r="Q49" i="2"/>
  <c r="P49" i="2"/>
  <c r="N49" i="2"/>
  <c r="R48" i="2"/>
  <c r="Q48" i="2"/>
  <c r="P48" i="2"/>
  <c r="N48" i="2"/>
  <c r="R47" i="2"/>
  <c r="Q47" i="2"/>
  <c r="P47" i="2"/>
  <c r="N47" i="2"/>
  <c r="R46" i="2"/>
  <c r="Q46" i="2"/>
  <c r="P46" i="2"/>
  <c r="N46" i="2"/>
  <c r="R45" i="2"/>
  <c r="Q45" i="2"/>
  <c r="P45" i="2"/>
  <c r="N45" i="2"/>
  <c r="R44" i="2"/>
  <c r="Q44" i="2"/>
  <c r="P44" i="2"/>
  <c r="N44" i="2"/>
  <c r="R43" i="2"/>
  <c r="Q43" i="2"/>
  <c r="P43" i="2"/>
  <c r="N43" i="2"/>
  <c r="R42" i="2"/>
  <c r="Q42" i="2"/>
  <c r="P42" i="2"/>
  <c r="N42" i="2"/>
  <c r="R41" i="2"/>
  <c r="Q41" i="2"/>
  <c r="P41" i="2"/>
  <c r="N41" i="2"/>
  <c r="R40" i="2"/>
  <c r="Q40" i="2"/>
  <c r="P40" i="2"/>
  <c r="N40" i="2"/>
  <c r="R39" i="2"/>
  <c r="Q39" i="2"/>
  <c r="P39" i="2"/>
  <c r="N39" i="2"/>
  <c r="R38" i="2"/>
  <c r="Q38" i="2"/>
  <c r="P38" i="2"/>
  <c r="N38" i="2"/>
  <c r="R37" i="2"/>
  <c r="Q37" i="2"/>
  <c r="P37" i="2"/>
  <c r="N37" i="2"/>
  <c r="R36" i="2"/>
  <c r="Q36" i="2"/>
  <c r="P36" i="2"/>
  <c r="N36" i="2"/>
  <c r="R35" i="2"/>
  <c r="Q35" i="2"/>
  <c r="P35" i="2"/>
  <c r="N35" i="2"/>
  <c r="R34" i="2"/>
  <c r="Q34" i="2"/>
  <c r="P34" i="2"/>
  <c r="N34" i="2"/>
  <c r="R33" i="2"/>
  <c r="Q33" i="2"/>
  <c r="P33" i="2"/>
  <c r="N33" i="2"/>
  <c r="R32" i="2"/>
  <c r="Q32" i="2"/>
  <c r="P32" i="2"/>
  <c r="N32" i="2"/>
  <c r="R31" i="2"/>
  <c r="Q31" i="2"/>
  <c r="P31" i="2"/>
  <c r="N31" i="2"/>
  <c r="R30" i="2"/>
  <c r="Q30" i="2"/>
  <c r="P30" i="2"/>
  <c r="N30" i="2"/>
  <c r="R29" i="2"/>
  <c r="Q29" i="2"/>
  <c r="P29" i="2"/>
  <c r="N29" i="2"/>
  <c r="R28" i="2"/>
  <c r="Q28" i="2"/>
  <c r="P28" i="2"/>
  <c r="N28" i="2"/>
  <c r="R27" i="2"/>
  <c r="Q27" i="2"/>
  <c r="P27" i="2"/>
  <c r="N27" i="2"/>
  <c r="R26" i="2"/>
  <c r="Q26" i="2"/>
  <c r="P26" i="2"/>
  <c r="N26" i="2"/>
  <c r="R25" i="2"/>
  <c r="Q25" i="2"/>
  <c r="P25" i="2"/>
  <c r="N25" i="2"/>
  <c r="R23" i="2"/>
  <c r="Q23" i="2"/>
  <c r="P23" i="2"/>
  <c r="N23" i="2"/>
  <c r="R22" i="2"/>
  <c r="Q22" i="2"/>
  <c r="P22" i="2"/>
  <c r="N22" i="2"/>
  <c r="R21" i="2"/>
  <c r="Q21" i="2"/>
  <c r="P21" i="2"/>
  <c r="N21" i="2"/>
  <c r="R20" i="2"/>
  <c r="Q20" i="2"/>
  <c r="P20" i="2"/>
  <c r="R19" i="2"/>
  <c r="Q19" i="2"/>
  <c r="P19" i="2"/>
  <c r="N19" i="2"/>
  <c r="R18" i="2"/>
  <c r="Q18" i="2"/>
  <c r="P18" i="2"/>
  <c r="N18" i="2"/>
  <c r="R17" i="2"/>
  <c r="Q17" i="2"/>
  <c r="P17" i="2"/>
  <c r="N17" i="2"/>
  <c r="R16" i="2"/>
  <c r="Q16" i="2"/>
  <c r="P16" i="2"/>
  <c r="R15" i="2"/>
  <c r="Q15" i="2"/>
  <c r="P15" i="2"/>
  <c r="N15" i="2"/>
  <c r="R14" i="2"/>
  <c r="Q14" i="2"/>
  <c r="P14" i="2"/>
  <c r="N14" i="2"/>
  <c r="R13" i="2"/>
  <c r="Q13" i="2"/>
  <c r="P13" i="2"/>
  <c r="N13" i="2"/>
  <c r="R12" i="2"/>
  <c r="Q12" i="2"/>
  <c r="P12" i="2"/>
  <c r="N12" i="2"/>
  <c r="R11" i="2"/>
  <c r="Q11" i="2"/>
  <c r="P11" i="2"/>
  <c r="N11" i="2"/>
  <c r="R10" i="2"/>
  <c r="Q10" i="2"/>
  <c r="P10" i="2"/>
  <c r="N10" i="2"/>
  <c r="O48" i="1"/>
  <c r="M48" i="1"/>
  <c r="K48" i="1"/>
  <c r="H48" i="1"/>
  <c r="P47" i="1"/>
  <c r="O47" i="1"/>
  <c r="N47" i="1"/>
  <c r="M47" i="1"/>
  <c r="K47" i="1"/>
  <c r="H47" i="1"/>
  <c r="P46" i="1"/>
  <c r="O46" i="1"/>
  <c r="N46" i="1"/>
  <c r="M46" i="1"/>
  <c r="K46" i="1"/>
  <c r="H46" i="1"/>
  <c r="O45" i="1"/>
  <c r="M45" i="1"/>
  <c r="K45" i="1"/>
  <c r="H45" i="1"/>
  <c r="P44" i="1"/>
  <c r="O44" i="1"/>
  <c r="N44" i="1"/>
  <c r="M44" i="1"/>
  <c r="K44" i="1"/>
  <c r="H44" i="1"/>
  <c r="P43" i="1"/>
  <c r="O43" i="1"/>
  <c r="N43" i="1"/>
  <c r="M43" i="1"/>
  <c r="K43" i="1"/>
  <c r="H43" i="1"/>
  <c r="P42" i="1"/>
  <c r="O42" i="1"/>
  <c r="N42" i="1"/>
  <c r="M42" i="1"/>
  <c r="K42" i="1"/>
  <c r="H42" i="1"/>
  <c r="P41" i="1"/>
  <c r="O41" i="1"/>
  <c r="N41" i="1"/>
  <c r="M41" i="1"/>
  <c r="K41" i="1"/>
  <c r="H41" i="1"/>
  <c r="P40" i="1"/>
  <c r="O40" i="1"/>
  <c r="N40" i="1"/>
  <c r="M40" i="1"/>
  <c r="K40" i="1"/>
  <c r="H40" i="1"/>
  <c r="P39" i="1"/>
  <c r="O39" i="1"/>
  <c r="N39" i="1"/>
  <c r="M39" i="1"/>
  <c r="K39" i="1"/>
  <c r="H39" i="1"/>
  <c r="O38" i="1"/>
  <c r="M38" i="1"/>
  <c r="K38" i="1"/>
  <c r="H38" i="1"/>
  <c r="O37" i="1"/>
  <c r="M37" i="1"/>
  <c r="K37" i="1"/>
  <c r="H37" i="1"/>
  <c r="O36" i="1"/>
  <c r="M36" i="1"/>
  <c r="K36" i="1"/>
  <c r="H36" i="1"/>
  <c r="O35" i="1"/>
  <c r="M35" i="1"/>
  <c r="K35" i="1"/>
  <c r="H35" i="1"/>
  <c r="P34" i="1"/>
  <c r="O34" i="1"/>
  <c r="N34" i="1"/>
  <c r="M34" i="1"/>
  <c r="K34" i="1"/>
  <c r="H34" i="1"/>
  <c r="P33" i="1"/>
  <c r="O33" i="1"/>
  <c r="N33" i="1"/>
  <c r="M33" i="1"/>
  <c r="K33" i="1"/>
  <c r="H33" i="1"/>
  <c r="O32" i="1"/>
  <c r="M32" i="1"/>
  <c r="K32" i="1"/>
  <c r="H32" i="1"/>
  <c r="P31" i="1"/>
  <c r="O31" i="1"/>
  <c r="N31" i="1"/>
  <c r="M31" i="1"/>
  <c r="K31" i="1"/>
  <c r="H31" i="1"/>
  <c r="M30" i="1"/>
  <c r="K30" i="1"/>
  <c r="H30" i="1"/>
  <c r="O30" i="1" s="1"/>
  <c r="M29" i="1"/>
  <c r="K29" i="1"/>
  <c r="H29" i="1"/>
  <c r="O29" i="1" s="1"/>
  <c r="M28" i="1"/>
  <c r="K28" i="1"/>
  <c r="H28" i="1"/>
  <c r="O28" i="1" s="1"/>
  <c r="P27" i="1"/>
  <c r="O27" i="1"/>
  <c r="N27" i="1"/>
  <c r="M27" i="1"/>
  <c r="K27" i="1"/>
  <c r="H27" i="1"/>
  <c r="O26" i="1"/>
  <c r="M26" i="1"/>
  <c r="K26" i="1"/>
  <c r="H26" i="1"/>
  <c r="O25" i="1"/>
  <c r="M25" i="1"/>
  <c r="K25" i="1"/>
  <c r="H25" i="1"/>
  <c r="O24" i="1"/>
  <c r="M24" i="1"/>
  <c r="K24" i="1"/>
  <c r="H24" i="1"/>
  <c r="O23" i="1"/>
  <c r="M23" i="1"/>
  <c r="K23" i="1"/>
  <c r="H23" i="1"/>
  <c r="O22" i="1"/>
  <c r="M22" i="1"/>
  <c r="K22" i="1"/>
  <c r="H22" i="1"/>
  <c r="O21" i="1"/>
  <c r="M21" i="1"/>
  <c r="K21" i="1"/>
  <c r="H21" i="1"/>
  <c r="O20" i="1"/>
  <c r="M20" i="1"/>
  <c r="K20" i="1"/>
  <c r="H20" i="1"/>
  <c r="O19" i="1"/>
  <c r="M19" i="1"/>
  <c r="K19" i="1"/>
  <c r="H19" i="1"/>
  <c r="P18" i="1"/>
  <c r="O18" i="1"/>
  <c r="N18" i="1"/>
  <c r="M18" i="1"/>
  <c r="K18" i="1"/>
  <c r="H18" i="1"/>
  <c r="M17" i="1"/>
  <c r="K17" i="1"/>
  <c r="H17" i="1"/>
  <c r="O17" i="1" s="1"/>
  <c r="P16" i="1"/>
  <c r="O16" i="1"/>
  <c r="N16" i="1"/>
  <c r="M16" i="1"/>
  <c r="K16" i="1"/>
  <c r="H16" i="1"/>
  <c r="P15" i="1"/>
  <c r="O15" i="1"/>
  <c r="N15" i="1"/>
  <c r="M15" i="1"/>
  <c r="K15" i="1"/>
  <c r="H15" i="1"/>
  <c r="P14" i="1"/>
  <c r="O14" i="1"/>
  <c r="N14" i="1"/>
  <c r="M14" i="1"/>
  <c r="K14" i="1"/>
  <c r="H14" i="1"/>
  <c r="P13" i="1"/>
  <c r="O13" i="1"/>
  <c r="N13" i="1"/>
  <c r="M13" i="1"/>
  <c r="K13" i="1"/>
  <c r="H13" i="1"/>
  <c r="M12" i="1"/>
  <c r="K12" i="1"/>
  <c r="H12" i="1"/>
  <c r="O12" i="1" s="1"/>
  <c r="M11" i="1"/>
  <c r="K11" i="1"/>
  <c r="H11" i="1"/>
  <c r="O11" i="1" s="1"/>
  <c r="Q39" i="1" l="1"/>
  <c r="Q43" i="1"/>
  <c r="Q31" i="1"/>
  <c r="Q14" i="1"/>
  <c r="Q15" i="1"/>
  <c r="Q18" i="1"/>
  <c r="Q34" i="1"/>
  <c r="Q27" i="1"/>
  <c r="Q44" i="1"/>
  <c r="Q46" i="1"/>
  <c r="Q47" i="1"/>
  <c r="Q16" i="1"/>
  <c r="Q41" i="1"/>
  <c r="H49" i="1"/>
  <c r="Q13" i="1"/>
  <c r="O49" i="1"/>
  <c r="Q33" i="1"/>
  <c r="Q40" i="1"/>
  <c r="Q42" i="1"/>
  <c r="U49" i="8" l="1"/>
  <c r="P49" i="8"/>
  <c r="Q49" i="8" s="1"/>
  <c r="T49" i="8" s="1"/>
  <c r="U48" i="8"/>
  <c r="P48" i="8"/>
  <c r="U47" i="8"/>
  <c r="V47" i="8" s="1"/>
  <c r="U46" i="8"/>
  <c r="V46" i="8" s="1"/>
  <c r="U45" i="8"/>
  <c r="P45" i="8"/>
  <c r="U44" i="8"/>
  <c r="V44" i="8" s="1"/>
  <c r="U43" i="8"/>
  <c r="V43" i="8" s="1"/>
  <c r="U42" i="8"/>
  <c r="V42" i="8" s="1"/>
  <c r="U41" i="8"/>
  <c r="V41" i="8" s="1"/>
  <c r="U40" i="8"/>
  <c r="V40" i="8" s="1"/>
  <c r="U39" i="8"/>
  <c r="V39" i="8" s="1"/>
  <c r="U38" i="8"/>
  <c r="P38" i="8"/>
  <c r="U37" i="8"/>
  <c r="P37" i="8"/>
  <c r="U36" i="8"/>
  <c r="P36" i="8"/>
  <c r="P35" i="8"/>
  <c r="U34" i="8"/>
  <c r="V34" i="8" s="1"/>
  <c r="U33" i="8"/>
  <c r="V33" i="8" s="1"/>
  <c r="U32" i="8"/>
  <c r="P32" i="8"/>
  <c r="U31" i="8"/>
  <c r="V31" i="8" s="1"/>
  <c r="U30" i="8"/>
  <c r="P30" i="8"/>
  <c r="U29" i="8"/>
  <c r="P29" i="8"/>
  <c r="U28" i="8"/>
  <c r="P28" i="8"/>
  <c r="U27" i="8"/>
  <c r="V27" i="8" s="1"/>
  <c r="U26" i="8"/>
  <c r="P26" i="8"/>
  <c r="U25" i="8"/>
  <c r="P25" i="8"/>
  <c r="U24" i="8"/>
  <c r="P24" i="8"/>
  <c r="U23" i="8"/>
  <c r="P23" i="8"/>
  <c r="U22" i="8"/>
  <c r="P22" i="8"/>
  <c r="U21" i="8"/>
  <c r="P21" i="8"/>
  <c r="U20" i="8"/>
  <c r="P20" i="8"/>
  <c r="U19" i="8"/>
  <c r="P19" i="8"/>
  <c r="U18" i="8"/>
  <c r="V18" i="8" s="1"/>
  <c r="U17" i="8"/>
  <c r="P17" i="8"/>
  <c r="U16" i="8"/>
  <c r="V16" i="8" s="1"/>
  <c r="U15" i="8"/>
  <c r="V15" i="8" s="1"/>
  <c r="U14" i="8"/>
  <c r="V14" i="8" s="1"/>
  <c r="U13" i="8"/>
  <c r="V13" i="8" s="1"/>
  <c r="U12" i="8"/>
  <c r="P12" i="8"/>
  <c r="U11" i="8"/>
  <c r="P48" i="7"/>
  <c r="P45" i="7"/>
  <c r="P38" i="7"/>
  <c r="P37" i="7"/>
  <c r="P36" i="7"/>
  <c r="P35" i="7"/>
  <c r="P32" i="7"/>
  <c r="P30" i="7"/>
  <c r="P29" i="7"/>
  <c r="P28" i="7"/>
  <c r="P26" i="7"/>
  <c r="P25" i="7"/>
  <c r="P24" i="7"/>
  <c r="P23" i="7"/>
  <c r="P22" i="7"/>
  <c r="P21" i="7"/>
  <c r="P20" i="7"/>
  <c r="P19" i="7"/>
  <c r="P17" i="7"/>
  <c r="P12" i="7"/>
  <c r="P48" i="6"/>
  <c r="P45" i="6"/>
  <c r="P38" i="6"/>
  <c r="P37" i="6"/>
  <c r="P36" i="6"/>
  <c r="P35" i="6"/>
  <c r="P32" i="6"/>
  <c r="P30" i="6"/>
  <c r="P29" i="6"/>
  <c r="P28" i="6"/>
  <c r="P26" i="6"/>
  <c r="P25" i="6"/>
  <c r="P24" i="6"/>
  <c r="P23" i="6"/>
  <c r="P22" i="6"/>
  <c r="P21" i="6"/>
  <c r="P20" i="6"/>
  <c r="P19" i="6"/>
  <c r="P17" i="6"/>
  <c r="P12" i="6"/>
  <c r="P48" i="5"/>
  <c r="P45" i="5"/>
  <c r="P38" i="5"/>
  <c r="P37" i="5"/>
  <c r="P36" i="5"/>
  <c r="P35" i="5"/>
  <c r="P32" i="5"/>
  <c r="P30" i="5"/>
  <c r="P29" i="5"/>
  <c r="P28" i="5"/>
  <c r="P26" i="5"/>
  <c r="P25" i="5"/>
  <c r="P24" i="5"/>
  <c r="P23" i="5"/>
  <c r="P22" i="5"/>
  <c r="P21" i="5"/>
  <c r="P20" i="5"/>
  <c r="P19" i="5"/>
  <c r="P17" i="5"/>
  <c r="P12" i="5"/>
  <c r="P48" i="3"/>
  <c r="P45" i="3"/>
  <c r="P38" i="3"/>
  <c r="P37" i="3"/>
  <c r="P36" i="3"/>
  <c r="P35" i="3"/>
  <c r="P32" i="3"/>
  <c r="P30" i="3"/>
  <c r="P29" i="3"/>
  <c r="P28" i="3"/>
  <c r="P26" i="3"/>
  <c r="P25" i="3"/>
  <c r="P24" i="3"/>
  <c r="P23" i="3"/>
  <c r="P22" i="3"/>
  <c r="P21" i="3"/>
  <c r="P20" i="3"/>
  <c r="P19" i="3"/>
  <c r="P17" i="3"/>
  <c r="P12" i="3"/>
  <c r="S47" i="1"/>
  <c r="S46" i="1"/>
  <c r="S44" i="1"/>
  <c r="S43" i="1"/>
  <c r="S42" i="1"/>
  <c r="S41" i="1"/>
  <c r="S40" i="1"/>
  <c r="S39" i="1"/>
  <c r="S34" i="1"/>
  <c r="S33" i="1"/>
  <c r="S31" i="1"/>
  <c r="S27" i="1"/>
  <c r="S18" i="1"/>
  <c r="S16" i="1"/>
  <c r="S15" i="1"/>
  <c r="S14" i="1"/>
  <c r="S13" i="1"/>
  <c r="P48" i="4"/>
  <c r="P45" i="4"/>
  <c r="P38" i="4"/>
  <c r="P37" i="4"/>
  <c r="P36" i="4"/>
  <c r="P35" i="4"/>
  <c r="P32" i="4"/>
  <c r="P30" i="4"/>
  <c r="P29" i="4"/>
  <c r="P28" i="4"/>
  <c r="P26" i="4"/>
  <c r="P25" i="4"/>
  <c r="P24" i="4"/>
  <c r="P23" i="4"/>
  <c r="P22" i="4"/>
  <c r="P21" i="4"/>
  <c r="P20" i="4"/>
  <c r="P19" i="4"/>
  <c r="P17" i="4"/>
  <c r="P12" i="4"/>
  <c r="P12" i="1" l="1"/>
  <c r="H14" i="3"/>
  <c r="H16" i="3"/>
  <c r="H18" i="3"/>
  <c r="P20" i="1"/>
  <c r="P22" i="1"/>
  <c r="P24" i="1"/>
  <c r="P26" i="1"/>
  <c r="P28" i="1"/>
  <c r="P30" i="1"/>
  <c r="P32" i="1"/>
  <c r="H34" i="3"/>
  <c r="P36" i="1"/>
  <c r="P38" i="1"/>
  <c r="H40" i="3"/>
  <c r="H42" i="3"/>
  <c r="H44" i="3"/>
  <c r="H46" i="3"/>
  <c r="P48" i="1"/>
  <c r="U35" i="8"/>
  <c r="U50" i="8" s="1"/>
  <c r="V49" i="8"/>
  <c r="P11" i="1"/>
  <c r="E13" i="8"/>
  <c r="E13" i="7"/>
  <c r="E13" i="6"/>
  <c r="E13" i="5"/>
  <c r="E13" i="3"/>
  <c r="E13" i="1"/>
  <c r="E13" i="4"/>
  <c r="E15" i="8"/>
  <c r="E15" i="7"/>
  <c r="E15" i="5"/>
  <c r="E15" i="6"/>
  <c r="E15" i="3"/>
  <c r="E15" i="4"/>
  <c r="E15" i="1"/>
  <c r="E17" i="8"/>
  <c r="N17" i="8" s="1"/>
  <c r="E17" i="7"/>
  <c r="N17" i="7" s="1"/>
  <c r="E17" i="6"/>
  <c r="N17" i="6" s="1"/>
  <c r="E17" i="5"/>
  <c r="N17" i="5" s="1"/>
  <c r="E17" i="3"/>
  <c r="N17" i="3" s="1"/>
  <c r="E17" i="1"/>
  <c r="N17" i="1" s="1"/>
  <c r="E17" i="4"/>
  <c r="N17" i="4" s="1"/>
  <c r="E19" i="8"/>
  <c r="N19" i="8" s="1"/>
  <c r="E19" i="7"/>
  <c r="N19" i="7" s="1"/>
  <c r="E19" i="6"/>
  <c r="N19" i="6" s="1"/>
  <c r="E19" i="5"/>
  <c r="N19" i="5" s="1"/>
  <c r="E19" i="3"/>
  <c r="N19" i="3" s="1"/>
  <c r="E19" i="4"/>
  <c r="N19" i="4" s="1"/>
  <c r="E19" i="1"/>
  <c r="N19" i="1" s="1"/>
  <c r="E21" i="7"/>
  <c r="N21" i="7" s="1"/>
  <c r="E21" i="8"/>
  <c r="N21" i="8" s="1"/>
  <c r="E21" i="5"/>
  <c r="N21" i="5" s="1"/>
  <c r="E21" i="6"/>
  <c r="N21" i="6" s="1"/>
  <c r="E21" i="3"/>
  <c r="N21" i="3" s="1"/>
  <c r="E21" i="4"/>
  <c r="N21" i="4" s="1"/>
  <c r="E21" i="1"/>
  <c r="N21" i="1" s="1"/>
  <c r="E23" i="8"/>
  <c r="N23" i="8" s="1"/>
  <c r="E23" i="7"/>
  <c r="N23" i="7" s="1"/>
  <c r="E23" i="6"/>
  <c r="N23" i="6" s="1"/>
  <c r="E23" i="5"/>
  <c r="N23" i="5" s="1"/>
  <c r="E23" i="3"/>
  <c r="N23" i="3" s="1"/>
  <c r="E23" i="4"/>
  <c r="N23" i="4" s="1"/>
  <c r="E23" i="1"/>
  <c r="N23" i="1" s="1"/>
  <c r="E25" i="7"/>
  <c r="N25" i="7" s="1"/>
  <c r="E25" i="8"/>
  <c r="N25" i="8" s="1"/>
  <c r="E25" i="6"/>
  <c r="N25" i="6" s="1"/>
  <c r="E25" i="5"/>
  <c r="N25" i="5" s="1"/>
  <c r="E25" i="4"/>
  <c r="N25" i="4" s="1"/>
  <c r="E25" i="1"/>
  <c r="N25" i="1" s="1"/>
  <c r="E25" i="3"/>
  <c r="N25" i="3" s="1"/>
  <c r="E27" i="8"/>
  <c r="E27" i="7"/>
  <c r="E27" i="5"/>
  <c r="E27" i="6"/>
  <c r="E27" i="4"/>
  <c r="E27" i="3"/>
  <c r="E27" i="1"/>
  <c r="E29" i="8"/>
  <c r="N29" i="8" s="1"/>
  <c r="E29" i="7"/>
  <c r="N29" i="7" s="1"/>
  <c r="E29" i="5"/>
  <c r="N29" i="5" s="1"/>
  <c r="E29" i="6"/>
  <c r="N29" i="6" s="1"/>
  <c r="E29" i="1"/>
  <c r="N29" i="1" s="1"/>
  <c r="E29" i="3"/>
  <c r="N29" i="3" s="1"/>
  <c r="E29" i="4"/>
  <c r="N29" i="4" s="1"/>
  <c r="E31" i="8"/>
  <c r="E31" i="7"/>
  <c r="E31" i="5"/>
  <c r="E31" i="6"/>
  <c r="E31" i="3"/>
  <c r="E31" i="4"/>
  <c r="E31" i="1"/>
  <c r="E33" i="7"/>
  <c r="E33" i="8"/>
  <c r="E33" i="6"/>
  <c r="E33" i="5"/>
  <c r="E33" i="3"/>
  <c r="E33" i="4"/>
  <c r="E33" i="1"/>
  <c r="E35" i="8"/>
  <c r="N35" i="8" s="1"/>
  <c r="E35" i="7"/>
  <c r="N35" i="7" s="1"/>
  <c r="E35" i="5"/>
  <c r="N35" i="5" s="1"/>
  <c r="E35" i="6"/>
  <c r="N35" i="6" s="1"/>
  <c r="E35" i="4"/>
  <c r="N35" i="4" s="1"/>
  <c r="E35" i="3"/>
  <c r="N35" i="3" s="1"/>
  <c r="E35" i="1"/>
  <c r="N35" i="1" s="1"/>
  <c r="E37" i="7"/>
  <c r="N37" i="7" s="1"/>
  <c r="E37" i="8"/>
  <c r="N37" i="8" s="1"/>
  <c r="E37" i="6"/>
  <c r="N37" i="6" s="1"/>
  <c r="E37" i="5"/>
  <c r="N37" i="5" s="1"/>
  <c r="E37" i="3"/>
  <c r="N37" i="3" s="1"/>
  <c r="E37" i="4"/>
  <c r="N37" i="4" s="1"/>
  <c r="E37" i="1"/>
  <c r="N37" i="1" s="1"/>
  <c r="E39" i="8"/>
  <c r="E39" i="7"/>
  <c r="E39" i="6"/>
  <c r="E39" i="5"/>
  <c r="E39" i="4"/>
  <c r="E39" i="3"/>
  <c r="E39" i="1"/>
  <c r="E41" i="8"/>
  <c r="E41" i="7"/>
  <c r="E41" i="6"/>
  <c r="E41" i="5"/>
  <c r="E41" i="4"/>
  <c r="E41" i="3"/>
  <c r="E41" i="1"/>
  <c r="E43" i="7"/>
  <c r="E43" i="8"/>
  <c r="E43" i="6"/>
  <c r="E43" i="5"/>
  <c r="E43" i="4"/>
  <c r="E43" i="3"/>
  <c r="E43" i="1"/>
  <c r="E45" i="8"/>
  <c r="N45" i="8" s="1"/>
  <c r="E45" i="7"/>
  <c r="N45" i="7" s="1"/>
  <c r="E45" i="5"/>
  <c r="N45" i="5" s="1"/>
  <c r="E45" i="6"/>
  <c r="N45" i="6" s="1"/>
  <c r="E45" i="4"/>
  <c r="N45" i="4" s="1"/>
  <c r="E45" i="3"/>
  <c r="N45" i="3" s="1"/>
  <c r="E45" i="1"/>
  <c r="N45" i="1" s="1"/>
  <c r="E47" i="8"/>
  <c r="E47" i="7"/>
  <c r="E47" i="6"/>
  <c r="E47" i="5"/>
  <c r="E47" i="3"/>
  <c r="E47" i="4"/>
  <c r="E47" i="1"/>
  <c r="P11" i="3"/>
  <c r="P49" i="3" s="1"/>
  <c r="P11" i="5"/>
  <c r="P49" i="5" s="1"/>
  <c r="P11" i="6"/>
  <c r="P49" i="6" s="1"/>
  <c r="P11" i="7"/>
  <c r="P49" i="7" s="1"/>
  <c r="P11" i="4"/>
  <c r="P49" i="4" s="1"/>
  <c r="H13" i="3"/>
  <c r="H15" i="3"/>
  <c r="P17" i="1"/>
  <c r="P19" i="1"/>
  <c r="P21" i="1"/>
  <c r="P23" i="1"/>
  <c r="P25" i="1"/>
  <c r="H27" i="3"/>
  <c r="P29" i="1"/>
  <c r="H31" i="3"/>
  <c r="H33" i="3"/>
  <c r="P35" i="1"/>
  <c r="P37" i="1"/>
  <c r="H39" i="3"/>
  <c r="H41" i="3"/>
  <c r="H43" i="3"/>
  <c r="P45" i="1"/>
  <c r="H47" i="3"/>
  <c r="P11" i="8"/>
  <c r="P50" i="8" s="1"/>
  <c r="E12" i="5"/>
  <c r="N12" i="5" s="1"/>
  <c r="E12" i="8"/>
  <c r="N12" i="8" s="1"/>
  <c r="E12" i="7"/>
  <c r="N12" i="7" s="1"/>
  <c r="E12" i="6"/>
  <c r="N12" i="6" s="1"/>
  <c r="E12" i="1"/>
  <c r="N12" i="1" s="1"/>
  <c r="E12" i="4"/>
  <c r="N12" i="4" s="1"/>
  <c r="E12" i="3"/>
  <c r="N12" i="3" s="1"/>
  <c r="E14" i="6"/>
  <c r="E14" i="7"/>
  <c r="E14" i="8"/>
  <c r="E14" i="5"/>
  <c r="E14" i="4"/>
  <c r="E14" i="3"/>
  <c r="E14" i="1"/>
  <c r="E16" i="6"/>
  <c r="E16" i="7"/>
  <c r="E16" i="8"/>
  <c r="E16" i="5"/>
  <c r="E16" i="4"/>
  <c r="E16" i="1"/>
  <c r="E16" i="3"/>
  <c r="E18" i="6"/>
  <c r="E18" i="8"/>
  <c r="E18" i="7"/>
  <c r="E18" i="5"/>
  <c r="E18" i="1"/>
  <c r="E18" i="4"/>
  <c r="E18" i="3"/>
  <c r="E20" i="6"/>
  <c r="N20" i="6" s="1"/>
  <c r="E20" i="7"/>
  <c r="N20" i="7" s="1"/>
  <c r="E20" i="8"/>
  <c r="N20" i="8" s="1"/>
  <c r="E20" i="5"/>
  <c r="N20" i="5" s="1"/>
  <c r="E20" i="4"/>
  <c r="N20" i="4" s="1"/>
  <c r="E20" i="3"/>
  <c r="N20" i="3" s="1"/>
  <c r="E20" i="1"/>
  <c r="N20" i="1" s="1"/>
  <c r="E22" i="6"/>
  <c r="N22" i="6" s="1"/>
  <c r="E22" i="7"/>
  <c r="N22" i="7" s="1"/>
  <c r="E22" i="8"/>
  <c r="N22" i="8" s="1"/>
  <c r="E22" i="5"/>
  <c r="N22" i="5" s="1"/>
  <c r="E22" i="1"/>
  <c r="N22" i="1" s="1"/>
  <c r="E22" i="4"/>
  <c r="N22" i="4" s="1"/>
  <c r="E22" i="3"/>
  <c r="N22" i="3" s="1"/>
  <c r="E24" i="5"/>
  <c r="N24" i="5" s="1"/>
  <c r="E24" i="7"/>
  <c r="N24" i="7" s="1"/>
  <c r="E24" i="8"/>
  <c r="N24" i="8" s="1"/>
  <c r="E24" i="6"/>
  <c r="N24" i="6" s="1"/>
  <c r="E24" i="4"/>
  <c r="N24" i="4" s="1"/>
  <c r="E24" i="3"/>
  <c r="N24" i="3" s="1"/>
  <c r="E24" i="1"/>
  <c r="N24" i="1" s="1"/>
  <c r="E26" i="5"/>
  <c r="N26" i="5" s="1"/>
  <c r="E26" i="7"/>
  <c r="N26" i="7" s="1"/>
  <c r="E26" i="8"/>
  <c r="N26" i="8" s="1"/>
  <c r="E26" i="6"/>
  <c r="N26" i="6" s="1"/>
  <c r="E26" i="3"/>
  <c r="N26" i="3" s="1"/>
  <c r="E26" i="1"/>
  <c r="N26" i="1" s="1"/>
  <c r="E26" i="4"/>
  <c r="N26" i="4" s="1"/>
  <c r="E28" i="6"/>
  <c r="N28" i="6" s="1"/>
  <c r="E28" i="7"/>
  <c r="N28" i="7" s="1"/>
  <c r="E28" i="8"/>
  <c r="N28" i="8" s="1"/>
  <c r="E28" i="5"/>
  <c r="N28" i="5" s="1"/>
  <c r="E28" i="3"/>
  <c r="N28" i="3" s="1"/>
  <c r="E28" i="1"/>
  <c r="N28" i="1" s="1"/>
  <c r="E28" i="4"/>
  <c r="N28" i="4" s="1"/>
  <c r="E30" i="5"/>
  <c r="N30" i="5" s="1"/>
  <c r="E30" i="7"/>
  <c r="N30" i="7" s="1"/>
  <c r="E30" i="8"/>
  <c r="N30" i="8" s="1"/>
  <c r="E30" i="6"/>
  <c r="N30" i="6" s="1"/>
  <c r="E30" i="1"/>
  <c r="N30" i="1" s="1"/>
  <c r="E30" i="4"/>
  <c r="N30" i="4" s="1"/>
  <c r="E30" i="3"/>
  <c r="N30" i="3" s="1"/>
  <c r="E32" i="5"/>
  <c r="N32" i="5" s="1"/>
  <c r="E32" i="8"/>
  <c r="N32" i="8" s="1"/>
  <c r="E32" i="6"/>
  <c r="N32" i="6" s="1"/>
  <c r="E32" i="4"/>
  <c r="N32" i="4" s="1"/>
  <c r="E32" i="3"/>
  <c r="N32" i="3" s="1"/>
  <c r="E32" i="1"/>
  <c r="N32" i="1" s="1"/>
  <c r="E34" i="6"/>
  <c r="E34" i="8"/>
  <c r="E34" i="7"/>
  <c r="E34" i="5"/>
  <c r="E34" i="4"/>
  <c r="E34" i="3"/>
  <c r="E34" i="1"/>
  <c r="E36" i="5"/>
  <c r="N36" i="5" s="1"/>
  <c r="E36" i="7"/>
  <c r="N36" i="7" s="1"/>
  <c r="E36" i="6"/>
  <c r="N36" i="6" s="1"/>
  <c r="E36" i="4"/>
  <c r="N36" i="4" s="1"/>
  <c r="E36" i="1"/>
  <c r="N36" i="1" s="1"/>
  <c r="E36" i="3"/>
  <c r="N36" i="3" s="1"/>
  <c r="E38" i="6"/>
  <c r="N38" i="6" s="1"/>
  <c r="E38" i="7"/>
  <c r="N38" i="7" s="1"/>
  <c r="E38" i="8"/>
  <c r="N38" i="8" s="1"/>
  <c r="E38" i="5"/>
  <c r="N38" i="5" s="1"/>
  <c r="E38" i="1"/>
  <c r="N38" i="1" s="1"/>
  <c r="E38" i="4"/>
  <c r="N38" i="4" s="1"/>
  <c r="E38" i="3"/>
  <c r="N38" i="3" s="1"/>
  <c r="E40" i="6"/>
  <c r="E40" i="8"/>
  <c r="E40" i="7"/>
  <c r="E40" i="5"/>
  <c r="E40" i="3"/>
  <c r="E40" i="1"/>
  <c r="E40" i="4"/>
  <c r="E42" i="5"/>
  <c r="E42" i="8"/>
  <c r="E42" i="7"/>
  <c r="E42" i="6"/>
  <c r="E42" i="1"/>
  <c r="E42" i="4"/>
  <c r="E42" i="3"/>
  <c r="E44" i="5"/>
  <c r="E44" i="7"/>
  <c r="E44" i="8"/>
  <c r="E44" i="6"/>
  <c r="E44" i="3"/>
  <c r="E44" i="1"/>
  <c r="E44" i="4"/>
  <c r="E46" i="6"/>
  <c r="E46" i="7"/>
  <c r="E46" i="8"/>
  <c r="E46" i="5"/>
  <c r="E46" i="4"/>
  <c r="E46" i="1"/>
  <c r="E46" i="3"/>
  <c r="E48" i="6"/>
  <c r="N48" i="6" s="1"/>
  <c r="E48" i="7"/>
  <c r="N48" i="7" s="1"/>
  <c r="E48" i="8"/>
  <c r="N48" i="8" s="1"/>
  <c r="E48" i="5"/>
  <c r="N48" i="5" s="1"/>
  <c r="E48" i="4"/>
  <c r="N48" i="4" s="1"/>
  <c r="E48" i="3"/>
  <c r="N48" i="3" s="1"/>
  <c r="E48" i="1"/>
  <c r="N48" i="1" s="1"/>
  <c r="S13" i="5"/>
  <c r="S13" i="6"/>
  <c r="S13" i="7"/>
  <c r="S13" i="3"/>
  <c r="S13" i="4"/>
  <c r="S14" i="5"/>
  <c r="S14" i="7"/>
  <c r="S14" i="6"/>
  <c r="S14" i="4"/>
  <c r="S14" i="3"/>
  <c r="S15" i="7"/>
  <c r="S15" i="6"/>
  <c r="S15" i="5"/>
  <c r="S15" i="4"/>
  <c r="S15" i="3"/>
  <c r="S16" i="7"/>
  <c r="S16" i="6"/>
  <c r="S16" i="5"/>
  <c r="S16" i="3"/>
  <c r="S16" i="4"/>
  <c r="S18" i="5"/>
  <c r="S18" i="7"/>
  <c r="S18" i="6"/>
  <c r="S18" i="4"/>
  <c r="S18" i="3"/>
  <c r="S27" i="7"/>
  <c r="S27" i="5"/>
  <c r="S27" i="6"/>
  <c r="S27" i="4"/>
  <c r="S27" i="3"/>
  <c r="S31" i="7"/>
  <c r="S31" i="5"/>
  <c r="S31" i="6"/>
  <c r="S31" i="3"/>
  <c r="S31" i="4"/>
  <c r="S33" i="5"/>
  <c r="S33" i="6"/>
  <c r="S33" i="7"/>
  <c r="S33" i="3"/>
  <c r="S33" i="4"/>
  <c r="S34" i="6"/>
  <c r="S34" i="7"/>
  <c r="S34" i="5"/>
  <c r="S34" i="4"/>
  <c r="S34" i="3"/>
  <c r="S39" i="7"/>
  <c r="S39" i="6"/>
  <c r="S39" i="5"/>
  <c r="S39" i="4"/>
  <c r="S39" i="3"/>
  <c r="S40" i="7"/>
  <c r="S40" i="6"/>
  <c r="S40" i="5"/>
  <c r="S40" i="4"/>
  <c r="S40" i="3"/>
  <c r="S41" i="5"/>
  <c r="S41" i="6"/>
  <c r="S41" i="7"/>
  <c r="S41" i="3"/>
  <c r="S41" i="4"/>
  <c r="S42" i="6"/>
  <c r="S42" i="7"/>
  <c r="S42" i="5"/>
  <c r="S42" i="4"/>
  <c r="S42" i="3"/>
  <c r="S43" i="7"/>
  <c r="S43" i="5"/>
  <c r="S43" i="6"/>
  <c r="S43" i="4"/>
  <c r="S43" i="3"/>
  <c r="S44" i="7"/>
  <c r="S44" i="6"/>
  <c r="S44" i="5"/>
  <c r="S44" i="4"/>
  <c r="S44" i="3"/>
  <c r="S46" i="5"/>
  <c r="S46" i="7"/>
  <c r="S46" i="6"/>
  <c r="S46" i="4"/>
  <c r="S46" i="3"/>
  <c r="S47" i="7"/>
  <c r="S47" i="6"/>
  <c r="S47" i="5"/>
  <c r="S47" i="4"/>
  <c r="S47" i="3"/>
  <c r="E32" i="7" l="1"/>
  <c r="N32" i="7" s="1"/>
  <c r="E11" i="7"/>
  <c r="Q36" i="1"/>
  <c r="S36" i="1" s="1"/>
  <c r="Q28" i="1"/>
  <c r="S28" i="1" s="1"/>
  <c r="Q29" i="1"/>
  <c r="S29" i="1" s="1"/>
  <c r="P49" i="1"/>
  <c r="Q38" i="1"/>
  <c r="S38" i="1" s="1"/>
  <c r="Q30" i="1"/>
  <c r="S30" i="1" s="1"/>
  <c r="Q22" i="1"/>
  <c r="S22" i="1" s="1"/>
  <c r="Q45" i="1"/>
  <c r="S45" i="1" s="1"/>
  <c r="Q37" i="1"/>
  <c r="S37" i="1" s="1"/>
  <c r="Q21" i="1"/>
  <c r="S21" i="1" s="1"/>
  <c r="H37" i="3"/>
  <c r="H29" i="3"/>
  <c r="H25" i="3"/>
  <c r="H17" i="3"/>
  <c r="H35" i="3"/>
  <c r="H23" i="3"/>
  <c r="H19" i="3"/>
  <c r="E11" i="1"/>
  <c r="H11" i="3"/>
  <c r="H34" i="4"/>
  <c r="H18" i="4"/>
  <c r="H14" i="4"/>
  <c r="Q26" i="1"/>
  <c r="S26" i="1" s="1"/>
  <c r="Q20" i="1"/>
  <c r="S20" i="1" s="1"/>
  <c r="H41" i="4"/>
  <c r="H33" i="4"/>
  <c r="H13" i="4"/>
  <c r="Q23" i="1"/>
  <c r="S23" i="1" s="1"/>
  <c r="E11" i="4"/>
  <c r="E11" i="8"/>
  <c r="H46" i="4"/>
  <c r="H42" i="4"/>
  <c r="H38" i="3"/>
  <c r="H30" i="3"/>
  <c r="H26" i="3"/>
  <c r="H22" i="3"/>
  <c r="H45" i="3"/>
  <c r="H21" i="3"/>
  <c r="E11" i="6"/>
  <c r="H44" i="4"/>
  <c r="Q48" i="1"/>
  <c r="S48" i="1" s="1"/>
  <c r="Q32" i="1"/>
  <c r="S32" i="1" s="1"/>
  <c r="Q24" i="1"/>
  <c r="S24" i="1" s="1"/>
  <c r="Q12" i="1"/>
  <c r="S12" i="1" s="1"/>
  <c r="H47" i="4"/>
  <c r="H43" i="4"/>
  <c r="H39" i="4"/>
  <c r="H31" i="4"/>
  <c r="H27" i="4"/>
  <c r="H15" i="4"/>
  <c r="Q35" i="1"/>
  <c r="S35" i="1" s="1"/>
  <c r="Q25" i="1"/>
  <c r="S25" i="1" s="1"/>
  <c r="Q19" i="1"/>
  <c r="S19" i="1" s="1"/>
  <c r="Q17" i="1"/>
  <c r="S17" i="1" s="1"/>
  <c r="E11" i="3"/>
  <c r="E11" i="5"/>
  <c r="H48" i="3"/>
  <c r="H40" i="4"/>
  <c r="H36" i="3"/>
  <c r="H32" i="3"/>
  <c r="H28" i="3"/>
  <c r="H24" i="3"/>
  <c r="H20" i="3"/>
  <c r="H16" i="4"/>
  <c r="H12" i="3"/>
  <c r="O32" i="3" l="1"/>
  <c r="Q32" i="3" s="1"/>
  <c r="S32" i="3" s="1"/>
  <c r="H32" i="4"/>
  <c r="O24" i="3"/>
  <c r="Q24" i="3" s="1"/>
  <c r="S24" i="3" s="1"/>
  <c r="H24" i="4"/>
  <c r="O21" i="3"/>
  <c r="Q21" i="3" s="1"/>
  <c r="S21" i="3" s="1"/>
  <c r="H21" i="4"/>
  <c r="O22" i="3"/>
  <c r="Q22" i="3" s="1"/>
  <c r="S22" i="3" s="1"/>
  <c r="O35" i="3"/>
  <c r="Q35" i="3" s="1"/>
  <c r="S35" i="3" s="1"/>
  <c r="H35" i="4"/>
  <c r="O29" i="3"/>
  <c r="Q29" i="3" s="1"/>
  <c r="S29" i="3" s="1"/>
  <c r="H29" i="4"/>
  <c r="O12" i="3"/>
  <c r="Q12" i="3" s="1"/>
  <c r="S12" i="3" s="1"/>
  <c r="H12" i="4"/>
  <c r="O28" i="3"/>
  <c r="Q28" i="3" s="1"/>
  <c r="S28" i="3" s="1"/>
  <c r="H28" i="4"/>
  <c r="O48" i="3"/>
  <c r="Q48" i="3" s="1"/>
  <c r="S48" i="3" s="1"/>
  <c r="H48" i="4"/>
  <c r="O45" i="3"/>
  <c r="Q45" i="3" s="1"/>
  <c r="S45" i="3" s="1"/>
  <c r="H45" i="4"/>
  <c r="O26" i="3"/>
  <c r="Q26" i="3" s="1"/>
  <c r="S26" i="3" s="1"/>
  <c r="H26" i="4"/>
  <c r="O37" i="3"/>
  <c r="Q37" i="3" s="1"/>
  <c r="S37" i="3" s="1"/>
  <c r="H37" i="4"/>
  <c r="O30" i="3"/>
  <c r="Q30" i="3" s="1"/>
  <c r="S30" i="3" s="1"/>
  <c r="H30" i="4"/>
  <c r="O19" i="3"/>
  <c r="Q19" i="3" s="1"/>
  <c r="S19" i="3" s="1"/>
  <c r="O17" i="3"/>
  <c r="Q17" i="3" s="1"/>
  <c r="S17" i="3" s="1"/>
  <c r="H17" i="4"/>
  <c r="O20" i="3"/>
  <c r="Q20" i="3" s="1"/>
  <c r="S20" i="3" s="1"/>
  <c r="O36" i="3"/>
  <c r="Q36" i="3" s="1"/>
  <c r="S36" i="3" s="1"/>
  <c r="O38" i="3"/>
  <c r="Q38" i="3" s="1"/>
  <c r="S38" i="3" s="1"/>
  <c r="O23" i="3"/>
  <c r="Q23" i="3" s="1"/>
  <c r="S23" i="3" s="1"/>
  <c r="H23" i="4"/>
  <c r="O25" i="3"/>
  <c r="Q25" i="3" s="1"/>
  <c r="S25" i="3" s="1"/>
  <c r="H40" i="5"/>
  <c r="H40" i="6" s="1"/>
  <c r="H27" i="5"/>
  <c r="H27" i="6" s="1"/>
  <c r="H39" i="5"/>
  <c r="H39" i="6" s="1"/>
  <c r="H47" i="5"/>
  <c r="H47" i="6" s="1"/>
  <c r="H20" i="4"/>
  <c r="H36" i="4"/>
  <c r="H15" i="5"/>
  <c r="H15" i="6" s="1"/>
  <c r="H31" i="5"/>
  <c r="H31" i="6" s="1"/>
  <c r="H38" i="4"/>
  <c r="H46" i="5"/>
  <c r="H46" i="6" s="1"/>
  <c r="E49" i="4"/>
  <c r="N11" i="4"/>
  <c r="H13" i="5"/>
  <c r="H13" i="6" s="1"/>
  <c r="H14" i="5"/>
  <c r="H14" i="6" s="1"/>
  <c r="N11" i="7"/>
  <c r="E49" i="7"/>
  <c r="E49" i="3"/>
  <c r="N11" i="3"/>
  <c r="H43" i="5"/>
  <c r="H43" i="6" s="1"/>
  <c r="N11" i="6"/>
  <c r="E49" i="6"/>
  <c r="H33" i="5"/>
  <c r="H33" i="6" s="1"/>
  <c r="H16" i="5"/>
  <c r="H16" i="6" s="1"/>
  <c r="N11" i="8"/>
  <c r="H18" i="5"/>
  <c r="H18" i="6" s="1"/>
  <c r="O11" i="3"/>
  <c r="H49" i="3"/>
  <c r="H50" i="3" s="1"/>
  <c r="H19" i="4"/>
  <c r="E49" i="5"/>
  <c r="N11" i="5"/>
  <c r="H44" i="5"/>
  <c r="H44" i="6" s="1"/>
  <c r="H22" i="4"/>
  <c r="H42" i="5"/>
  <c r="H42" i="6" s="1"/>
  <c r="H41" i="5"/>
  <c r="H41" i="6" s="1"/>
  <c r="H34" i="5"/>
  <c r="H34" i="6" s="1"/>
  <c r="H11" i="4"/>
  <c r="N11" i="1"/>
  <c r="E49" i="1"/>
  <c r="H25" i="4"/>
  <c r="O49" i="3" l="1"/>
  <c r="H15" i="7"/>
  <c r="O26" i="4"/>
  <c r="Q26" i="4" s="1"/>
  <c r="S26" i="4" s="1"/>
  <c r="H26" i="5"/>
  <c r="H44" i="7"/>
  <c r="H16" i="7"/>
  <c r="H13" i="7"/>
  <c r="O37" i="4"/>
  <c r="Q37" i="4" s="1"/>
  <c r="S37" i="4" s="1"/>
  <c r="H37" i="5"/>
  <c r="O28" i="4"/>
  <c r="Q28" i="4" s="1"/>
  <c r="S28" i="4" s="1"/>
  <c r="H28" i="5"/>
  <c r="O29" i="4"/>
  <c r="Q29" i="4" s="1"/>
  <c r="S29" i="4" s="1"/>
  <c r="H29" i="5"/>
  <c r="O24" i="4"/>
  <c r="Q24" i="4" s="1"/>
  <c r="S24" i="4" s="1"/>
  <c r="H24" i="5"/>
  <c r="H42" i="7"/>
  <c r="H31" i="7"/>
  <c r="H27" i="7"/>
  <c r="H40" i="7"/>
  <c r="O48" i="4"/>
  <c r="Q48" i="4" s="1"/>
  <c r="S48" i="4" s="1"/>
  <c r="H48" i="5"/>
  <c r="H43" i="7"/>
  <c r="H46" i="7"/>
  <c r="H34" i="7"/>
  <c r="O35" i="4"/>
  <c r="Q35" i="4" s="1"/>
  <c r="S35" i="4" s="1"/>
  <c r="H35" i="5"/>
  <c r="H41" i="7"/>
  <c r="O45" i="4"/>
  <c r="Q45" i="4" s="1"/>
  <c r="S45" i="4" s="1"/>
  <c r="H45" i="5"/>
  <c r="H33" i="7"/>
  <c r="O23" i="4"/>
  <c r="Q23" i="4" s="1"/>
  <c r="S23" i="4" s="1"/>
  <c r="H23" i="5"/>
  <c r="H14" i="7"/>
  <c r="O36" i="4"/>
  <c r="Q36" i="4" s="1"/>
  <c r="S36" i="4" s="1"/>
  <c r="H36" i="5"/>
  <c r="H47" i="7"/>
  <c r="O30" i="4"/>
  <c r="Q30" i="4" s="1"/>
  <c r="S30" i="4" s="1"/>
  <c r="O19" i="4"/>
  <c r="Q19" i="4" s="1"/>
  <c r="S19" i="4" s="1"/>
  <c r="H18" i="7"/>
  <c r="O32" i="4"/>
  <c r="Q32" i="4" s="1"/>
  <c r="S32" i="4" s="1"/>
  <c r="O17" i="4"/>
  <c r="Q17" i="4" s="1"/>
  <c r="S17" i="4" s="1"/>
  <c r="H17" i="5"/>
  <c r="O21" i="4"/>
  <c r="Q21" i="4" s="1"/>
  <c r="S21" i="4" s="1"/>
  <c r="H21" i="5"/>
  <c r="O12" i="4"/>
  <c r="Q12" i="4" s="1"/>
  <c r="S12" i="4" s="1"/>
  <c r="H12" i="5"/>
  <c r="O20" i="4"/>
  <c r="Q20" i="4" s="1"/>
  <c r="S20" i="4" s="1"/>
  <c r="H20" i="5"/>
  <c r="H39" i="7"/>
  <c r="O25" i="4"/>
  <c r="Q25" i="4" s="1"/>
  <c r="S25" i="4" s="1"/>
  <c r="H25" i="5"/>
  <c r="O22" i="4"/>
  <c r="Q22" i="4" s="1"/>
  <c r="S22" i="4" s="1"/>
  <c r="H22" i="5"/>
  <c r="O38" i="4"/>
  <c r="Q38" i="4" s="1"/>
  <c r="S38" i="4" s="1"/>
  <c r="H38" i="5"/>
  <c r="H32" i="5"/>
  <c r="N49" i="1"/>
  <c r="Q11" i="1"/>
  <c r="N49" i="5"/>
  <c r="H19" i="5"/>
  <c r="Q11" i="3"/>
  <c r="N49" i="3"/>
  <c r="N49" i="4"/>
  <c r="H11" i="5"/>
  <c r="H30" i="5"/>
  <c r="N49" i="6"/>
  <c r="O11" i="4"/>
  <c r="H49" i="4"/>
  <c r="H50" i="4" s="1"/>
  <c r="N49" i="7"/>
  <c r="O49" i="4" l="1"/>
  <c r="H41" i="8"/>
  <c r="H40" i="8"/>
  <c r="O28" i="5"/>
  <c r="Q28" i="5" s="1"/>
  <c r="S28" i="5" s="1"/>
  <c r="H28" i="6"/>
  <c r="H28" i="7" s="1"/>
  <c r="O12" i="5"/>
  <c r="Q12" i="5" s="1"/>
  <c r="S12" i="5" s="1"/>
  <c r="H12" i="6"/>
  <c r="H12" i="7" s="1"/>
  <c r="H18" i="8"/>
  <c r="H14" i="8"/>
  <c r="O45" i="5"/>
  <c r="Q45" i="5" s="1"/>
  <c r="S45" i="5" s="1"/>
  <c r="H45" i="6"/>
  <c r="H45" i="7" s="1"/>
  <c r="H31" i="8"/>
  <c r="O29" i="5"/>
  <c r="Q29" i="5" s="1"/>
  <c r="S29" i="5" s="1"/>
  <c r="H29" i="6"/>
  <c r="H29" i="7" s="1"/>
  <c r="H44" i="8"/>
  <c r="H39" i="8"/>
  <c r="H47" i="8"/>
  <c r="H34" i="8"/>
  <c r="H42" i="8"/>
  <c r="O20" i="5"/>
  <c r="Q20" i="5" s="1"/>
  <c r="S20" i="5" s="1"/>
  <c r="H20" i="6"/>
  <c r="H20" i="7" s="1"/>
  <c r="H46" i="8"/>
  <c r="O24" i="5"/>
  <c r="Q24" i="5" s="1"/>
  <c r="S24" i="5" s="1"/>
  <c r="H24" i="6"/>
  <c r="H24" i="7" s="1"/>
  <c r="H13" i="8"/>
  <c r="O38" i="5"/>
  <c r="Q38" i="5" s="1"/>
  <c r="S38" i="5" s="1"/>
  <c r="H38" i="6"/>
  <c r="H38" i="7" s="1"/>
  <c r="H33" i="8"/>
  <c r="H43" i="8"/>
  <c r="H27" i="8"/>
  <c r="H16" i="8"/>
  <c r="H15" i="8"/>
  <c r="O21" i="5"/>
  <c r="Q21" i="5" s="1"/>
  <c r="S21" i="5" s="1"/>
  <c r="H21" i="6"/>
  <c r="H21" i="7" s="1"/>
  <c r="O37" i="5"/>
  <c r="Q37" i="5" s="1"/>
  <c r="S37" i="5" s="1"/>
  <c r="H37" i="6"/>
  <c r="O35" i="5"/>
  <c r="Q35" i="5" s="1"/>
  <c r="S35" i="5" s="1"/>
  <c r="H35" i="6"/>
  <c r="H35" i="7" s="1"/>
  <c r="O23" i="5"/>
  <c r="Q23" i="5" s="1"/>
  <c r="S23" i="5" s="1"/>
  <c r="H23" i="6"/>
  <c r="O17" i="5"/>
  <c r="Q17" i="5" s="1"/>
  <c r="S17" i="5" s="1"/>
  <c r="H17" i="6"/>
  <c r="H17" i="7" s="1"/>
  <c r="O48" i="5"/>
  <c r="Q48" i="5" s="1"/>
  <c r="S48" i="5" s="1"/>
  <c r="H48" i="6"/>
  <c r="O32" i="5"/>
  <c r="Q32" i="5" s="1"/>
  <c r="S32" i="5" s="1"/>
  <c r="H32" i="6"/>
  <c r="H32" i="7" s="1"/>
  <c r="O22" i="5"/>
  <c r="Q22" i="5" s="1"/>
  <c r="S22" i="5" s="1"/>
  <c r="H22" i="6"/>
  <c r="H22" i="7" s="1"/>
  <c r="O36" i="5"/>
  <c r="Q36" i="5" s="1"/>
  <c r="S36" i="5" s="1"/>
  <c r="H36" i="6"/>
  <c r="H36" i="7" s="1"/>
  <c r="O30" i="5"/>
  <c r="Q30" i="5" s="1"/>
  <c r="S30" i="5" s="1"/>
  <c r="H30" i="6"/>
  <c r="H30" i="7" s="1"/>
  <c r="O26" i="5"/>
  <c r="Q26" i="5" s="1"/>
  <c r="S26" i="5" s="1"/>
  <c r="H26" i="6"/>
  <c r="H26" i="7" s="1"/>
  <c r="O19" i="5"/>
  <c r="Q19" i="5" s="1"/>
  <c r="S19" i="5" s="1"/>
  <c r="H19" i="6"/>
  <c r="H19" i="7" s="1"/>
  <c r="O25" i="5"/>
  <c r="Q25" i="5" s="1"/>
  <c r="S25" i="5" s="1"/>
  <c r="H25" i="6"/>
  <c r="H25" i="7" s="1"/>
  <c r="Q11" i="4"/>
  <c r="H23" i="7"/>
  <c r="H37" i="7"/>
  <c r="Q49" i="3"/>
  <c r="S11" i="3"/>
  <c r="S49" i="3" s="1"/>
  <c r="H11" i="6"/>
  <c r="O28" i="6"/>
  <c r="Q28" i="6" s="1"/>
  <c r="S28" i="6" s="1"/>
  <c r="S11" i="1"/>
  <c r="S49" i="1" s="1"/>
  <c r="Q49" i="1"/>
  <c r="O22" i="6"/>
  <c r="Q22" i="6" s="1"/>
  <c r="S22" i="6" s="1"/>
  <c r="O11" i="5"/>
  <c r="H49" i="5"/>
  <c r="H50" i="5" s="1"/>
  <c r="H48" i="7"/>
  <c r="O30" i="6" l="1"/>
  <c r="Q30" i="6" s="1"/>
  <c r="S30" i="6" s="1"/>
  <c r="O48" i="6"/>
  <c r="Q48" i="6" s="1"/>
  <c r="S48" i="6" s="1"/>
  <c r="O32" i="6"/>
  <c r="Q32" i="6" s="1"/>
  <c r="S32" i="6" s="1"/>
  <c r="O36" i="6"/>
  <c r="Q36" i="6" s="1"/>
  <c r="S36" i="6" s="1"/>
  <c r="O26" i="6"/>
  <c r="Q26" i="6" s="1"/>
  <c r="S26" i="6" s="1"/>
  <c r="O24" i="6"/>
  <c r="Q24" i="6" s="1"/>
  <c r="S24" i="6" s="1"/>
  <c r="O20" i="6"/>
  <c r="Q20" i="6" s="1"/>
  <c r="S20" i="6" s="1"/>
  <c r="O17" i="6"/>
  <c r="Q17" i="6" s="1"/>
  <c r="S17" i="6" s="1"/>
  <c r="O38" i="6"/>
  <c r="Q38" i="6" s="1"/>
  <c r="S38" i="6" s="1"/>
  <c r="O12" i="6"/>
  <c r="Q12" i="6" s="1"/>
  <c r="S12" i="6" s="1"/>
  <c r="O45" i="6"/>
  <c r="Q45" i="6" s="1"/>
  <c r="S45" i="6" s="1"/>
  <c r="O19" i="6"/>
  <c r="Q19" i="6" s="1"/>
  <c r="S19" i="6" s="1"/>
  <c r="O21" i="6"/>
  <c r="Q21" i="6" s="1"/>
  <c r="S21" i="6" s="1"/>
  <c r="O25" i="6"/>
  <c r="Q25" i="6" s="1"/>
  <c r="S25" i="6" s="1"/>
  <c r="O35" i="6"/>
  <c r="Q35" i="6" s="1"/>
  <c r="S35" i="6" s="1"/>
  <c r="O29" i="6"/>
  <c r="Q29" i="6" s="1"/>
  <c r="S29" i="6" s="1"/>
  <c r="O23" i="6"/>
  <c r="Q23" i="6" s="1"/>
  <c r="S23" i="6" s="1"/>
  <c r="O37" i="6"/>
  <c r="Q37" i="6" s="1"/>
  <c r="S37" i="6" s="1"/>
  <c r="H12" i="8"/>
  <c r="O12" i="7"/>
  <c r="Q12" i="7" s="1"/>
  <c r="S12" i="7" s="1"/>
  <c r="O22" i="7"/>
  <c r="Q22" i="7" s="1"/>
  <c r="S22" i="7" s="1"/>
  <c r="H22" i="8"/>
  <c r="H28" i="8"/>
  <c r="O28" i="7"/>
  <c r="Q28" i="7" s="1"/>
  <c r="S28" i="7" s="1"/>
  <c r="H30" i="8"/>
  <c r="O30" i="7"/>
  <c r="Q30" i="7" s="1"/>
  <c r="S30" i="7" s="1"/>
  <c r="O48" i="7"/>
  <c r="Q48" i="7" s="1"/>
  <c r="S48" i="7" s="1"/>
  <c r="H48" i="8"/>
  <c r="Q49" i="4"/>
  <c r="S11" i="4"/>
  <c r="S49" i="4" s="1"/>
  <c r="H45" i="8"/>
  <c r="O45" i="7"/>
  <c r="Q45" i="7" s="1"/>
  <c r="S45" i="7" s="1"/>
  <c r="O19" i="7"/>
  <c r="Q19" i="7" s="1"/>
  <c r="S19" i="7" s="1"/>
  <c r="H19" i="8"/>
  <c r="H21" i="8"/>
  <c r="O21" i="7"/>
  <c r="Q21" i="7" s="1"/>
  <c r="S21" i="7" s="1"/>
  <c r="O25" i="7"/>
  <c r="Q25" i="7" s="1"/>
  <c r="S25" i="7" s="1"/>
  <c r="H25" i="8"/>
  <c r="H35" i="8"/>
  <c r="O35" i="7"/>
  <c r="Q35" i="7" s="1"/>
  <c r="S35" i="7" s="1"/>
  <c r="H29" i="8"/>
  <c r="O29" i="7"/>
  <c r="Q29" i="7" s="1"/>
  <c r="S29" i="7" s="1"/>
  <c r="O23" i="7"/>
  <c r="Q23" i="7" s="1"/>
  <c r="S23" i="7" s="1"/>
  <c r="H23" i="8"/>
  <c r="O36" i="7"/>
  <c r="Q36" i="7" s="1"/>
  <c r="S36" i="7" s="1"/>
  <c r="H36" i="8"/>
  <c r="H26" i="8"/>
  <c r="O26" i="7"/>
  <c r="Q26" i="7" s="1"/>
  <c r="S26" i="7" s="1"/>
  <c r="H49" i="6"/>
  <c r="H50" i="6" s="1"/>
  <c r="O11" i="6"/>
  <c r="O24" i="7"/>
  <c r="Q24" i="7" s="1"/>
  <c r="S24" i="7" s="1"/>
  <c r="H24" i="8"/>
  <c r="O20" i="7"/>
  <c r="Q20" i="7" s="1"/>
  <c r="S20" i="7" s="1"/>
  <c r="H20" i="8"/>
  <c r="H17" i="8"/>
  <c r="O17" i="7"/>
  <c r="Q17" i="7" s="1"/>
  <c r="S17" i="7" s="1"/>
  <c r="H38" i="8"/>
  <c r="O38" i="7"/>
  <c r="Q38" i="7" s="1"/>
  <c r="S38" i="7" s="1"/>
  <c r="O32" i="7"/>
  <c r="Q32" i="7" s="1"/>
  <c r="S32" i="7" s="1"/>
  <c r="H32" i="8"/>
  <c r="O49" i="5"/>
  <c r="Q11" i="5"/>
  <c r="O37" i="7"/>
  <c r="Q37" i="7" s="1"/>
  <c r="S37" i="7" s="1"/>
  <c r="H37" i="8"/>
  <c r="H27" i="9" l="1"/>
  <c r="H27" i="10"/>
  <c r="H32" i="9"/>
  <c r="H32" i="10"/>
  <c r="H14" i="9"/>
  <c r="H14" i="10"/>
  <c r="H43" i="9"/>
  <c r="H25" i="9"/>
  <c r="H42" i="9"/>
  <c r="H42" i="10"/>
  <c r="H41" i="9"/>
  <c r="H41" i="10"/>
  <c r="H40" i="9"/>
  <c r="H40" i="10"/>
  <c r="H48" i="9"/>
  <c r="H48" i="10"/>
  <c r="H16" i="9"/>
  <c r="H16" i="10"/>
  <c r="H35" i="9"/>
  <c r="H35" i="10"/>
  <c r="H45" i="9"/>
  <c r="H45" i="10"/>
  <c r="H34" i="9"/>
  <c r="H34" i="10"/>
  <c r="H13" i="9"/>
  <c r="H13" i="10"/>
  <c r="H47" i="9"/>
  <c r="H47" i="10"/>
  <c r="H18" i="9"/>
  <c r="H15" i="9"/>
  <c r="H15" i="10"/>
  <c r="H44" i="9"/>
  <c r="H44" i="10"/>
  <c r="H18" i="10"/>
  <c r="H43" i="10"/>
  <c r="O38" i="8"/>
  <c r="Q38" i="8" s="1"/>
  <c r="T38" i="8" s="1"/>
  <c r="V38" i="8" s="1"/>
  <c r="H39" i="9"/>
  <c r="O36" i="8"/>
  <c r="H37" i="9"/>
  <c r="O25" i="8"/>
  <c r="Q25" i="8" s="1"/>
  <c r="T25" i="8" s="1"/>
  <c r="V25" i="8" s="1"/>
  <c r="O19" i="8"/>
  <c r="Q19" i="8" s="1"/>
  <c r="T19" i="8" s="1"/>
  <c r="V19" i="8" s="1"/>
  <c r="H19" i="9"/>
  <c r="O22" i="8"/>
  <c r="Q22" i="8" s="1"/>
  <c r="T22" i="8" s="1"/>
  <c r="V22" i="8" s="1"/>
  <c r="H22" i="9"/>
  <c r="O37" i="8"/>
  <c r="Q37" i="8" s="1"/>
  <c r="T37" i="8" s="1"/>
  <c r="V37" i="8" s="1"/>
  <c r="H38" i="9"/>
  <c r="O32" i="8"/>
  <c r="Q32" i="8" s="1"/>
  <c r="T32" i="8" s="1"/>
  <c r="V32" i="8" s="1"/>
  <c r="H33" i="9"/>
  <c r="O24" i="8"/>
  <c r="Q24" i="8" s="1"/>
  <c r="T24" i="8" s="1"/>
  <c r="V24" i="8" s="1"/>
  <c r="H24" i="9"/>
  <c r="O29" i="8"/>
  <c r="Q29" i="8" s="1"/>
  <c r="T29" i="8" s="1"/>
  <c r="V29" i="8" s="1"/>
  <c r="H29" i="9"/>
  <c r="O30" i="8"/>
  <c r="Q30" i="8" s="1"/>
  <c r="T30" i="8" s="1"/>
  <c r="V30" i="8" s="1"/>
  <c r="H31" i="9"/>
  <c r="O17" i="8"/>
  <c r="Q17" i="8" s="1"/>
  <c r="T17" i="8" s="1"/>
  <c r="V17" i="8" s="1"/>
  <c r="H17" i="9"/>
  <c r="O23" i="8"/>
  <c r="Q23" i="8" s="1"/>
  <c r="T23" i="8" s="1"/>
  <c r="V23" i="8" s="1"/>
  <c r="H23" i="9"/>
  <c r="O48" i="8"/>
  <c r="Q48" i="8" s="1"/>
  <c r="T48" i="8" s="1"/>
  <c r="V48" i="8" s="1"/>
  <c r="H49" i="9"/>
  <c r="O20" i="8"/>
  <c r="Q20" i="8" s="1"/>
  <c r="T20" i="8" s="1"/>
  <c r="V20" i="8" s="1"/>
  <c r="H20" i="9"/>
  <c r="O26" i="8"/>
  <c r="Q26" i="8" s="1"/>
  <c r="T26" i="8" s="1"/>
  <c r="V26" i="8" s="1"/>
  <c r="H26" i="9"/>
  <c r="O35" i="8"/>
  <c r="Q35" i="8" s="1"/>
  <c r="T35" i="8" s="1"/>
  <c r="V35" i="8" s="1"/>
  <c r="H36" i="9"/>
  <c r="O21" i="8"/>
  <c r="Q21" i="8" s="1"/>
  <c r="T21" i="8" s="1"/>
  <c r="V21" i="8" s="1"/>
  <c r="H21" i="9"/>
  <c r="O45" i="8"/>
  <c r="Q45" i="8" s="1"/>
  <c r="T45" i="8" s="1"/>
  <c r="V45" i="8" s="1"/>
  <c r="H46" i="9"/>
  <c r="O28" i="8"/>
  <c r="Q28" i="8" s="1"/>
  <c r="T28" i="8" s="1"/>
  <c r="V28" i="8" s="1"/>
  <c r="H28" i="9"/>
  <c r="O12" i="8"/>
  <c r="Q12" i="8" s="1"/>
  <c r="T12" i="8" s="1"/>
  <c r="V12" i="8" s="1"/>
  <c r="H12" i="9"/>
  <c r="H11" i="7"/>
  <c r="Q49" i="5"/>
  <c r="S11" i="5"/>
  <c r="S49" i="5" s="1"/>
  <c r="O49" i="6"/>
  <c r="Q11" i="6"/>
  <c r="H12" i="10" l="1"/>
  <c r="O12" i="10" s="1"/>
  <c r="Q12" i="10" s="1"/>
  <c r="S12" i="10" s="1"/>
  <c r="O12" i="9"/>
  <c r="Q12" i="9" s="1"/>
  <c r="S12" i="9" s="1"/>
  <c r="H36" i="10"/>
  <c r="O36" i="10" s="1"/>
  <c r="Q36" i="10" s="1"/>
  <c r="S36" i="10" s="1"/>
  <c r="O36" i="9"/>
  <c r="Q36" i="9" s="1"/>
  <c r="S36" i="9" s="1"/>
  <c r="H23" i="10"/>
  <c r="O23" i="10" s="1"/>
  <c r="Q23" i="10" s="1"/>
  <c r="S23" i="10" s="1"/>
  <c r="O23" i="9"/>
  <c r="Q23" i="9" s="1"/>
  <c r="S23" i="9" s="1"/>
  <c r="H24" i="10"/>
  <c r="O24" i="10" s="1"/>
  <c r="Q24" i="10" s="1"/>
  <c r="S24" i="10" s="1"/>
  <c r="O24" i="9"/>
  <c r="Q24" i="9" s="1"/>
  <c r="S24" i="9" s="1"/>
  <c r="O19" i="9"/>
  <c r="Q19" i="9" s="1"/>
  <c r="S19" i="9" s="1"/>
  <c r="H19" i="10"/>
  <c r="O19" i="10" s="1"/>
  <c r="Q19" i="10" s="1"/>
  <c r="S19" i="10" s="1"/>
  <c r="H28" i="10"/>
  <c r="O28" i="10" s="1"/>
  <c r="Q28" i="10" s="1"/>
  <c r="S28" i="10" s="1"/>
  <c r="O28" i="9"/>
  <c r="Q28" i="9" s="1"/>
  <c r="S28" i="9" s="1"/>
  <c r="H21" i="10"/>
  <c r="O21" i="10" s="1"/>
  <c r="Q21" i="10" s="1"/>
  <c r="S21" i="10" s="1"/>
  <c r="O21" i="9"/>
  <c r="Q21" i="9" s="1"/>
  <c r="S21" i="9" s="1"/>
  <c r="H26" i="10"/>
  <c r="O26" i="10" s="1"/>
  <c r="Q26" i="10" s="1"/>
  <c r="S26" i="10" s="1"/>
  <c r="O26" i="9"/>
  <c r="Q26" i="9" s="1"/>
  <c r="S26" i="9" s="1"/>
  <c r="H49" i="10"/>
  <c r="O49" i="10" s="1"/>
  <c r="Q49" i="10" s="1"/>
  <c r="S49" i="10" s="1"/>
  <c r="O49" i="9"/>
  <c r="Q49" i="9" s="1"/>
  <c r="S49" i="9" s="1"/>
  <c r="H17" i="10"/>
  <c r="O17" i="10" s="1"/>
  <c r="Q17" i="10" s="1"/>
  <c r="S17" i="10" s="1"/>
  <c r="O17" i="9"/>
  <c r="Q17" i="9" s="1"/>
  <c r="S17" i="9" s="1"/>
  <c r="H29" i="10"/>
  <c r="O29" i="10" s="1"/>
  <c r="Q29" i="10" s="1"/>
  <c r="S29" i="10" s="1"/>
  <c r="O29" i="9"/>
  <c r="Q29" i="9" s="1"/>
  <c r="S29" i="9" s="1"/>
  <c r="H33" i="10"/>
  <c r="O33" i="10" s="1"/>
  <c r="Q33" i="10" s="1"/>
  <c r="S33" i="10" s="1"/>
  <c r="O33" i="9"/>
  <c r="Q33" i="9" s="1"/>
  <c r="S33" i="9" s="1"/>
  <c r="H22" i="10"/>
  <c r="O22" i="10" s="1"/>
  <c r="Q22" i="10" s="1"/>
  <c r="S22" i="10" s="1"/>
  <c r="O22" i="9"/>
  <c r="Q22" i="9" s="1"/>
  <c r="S22" i="9" s="1"/>
  <c r="O25" i="9"/>
  <c r="Q25" i="9" s="1"/>
  <c r="S25" i="9" s="1"/>
  <c r="H39" i="10"/>
  <c r="O39" i="10" s="1"/>
  <c r="Q39" i="10" s="1"/>
  <c r="S39" i="10" s="1"/>
  <c r="O39" i="9"/>
  <c r="Q39" i="9" s="1"/>
  <c r="S39" i="9" s="1"/>
  <c r="H46" i="10"/>
  <c r="O46" i="10" s="1"/>
  <c r="Q46" i="10" s="1"/>
  <c r="S46" i="10" s="1"/>
  <c r="O46" i="9"/>
  <c r="Q46" i="9" s="1"/>
  <c r="S46" i="9" s="1"/>
  <c r="O20" i="9"/>
  <c r="Q20" i="9" s="1"/>
  <c r="S20" i="9" s="1"/>
  <c r="H20" i="10"/>
  <c r="O20" i="10" s="1"/>
  <c r="Q20" i="10" s="1"/>
  <c r="S20" i="10" s="1"/>
  <c r="H31" i="10"/>
  <c r="O31" i="10" s="1"/>
  <c r="Q31" i="10" s="1"/>
  <c r="S31" i="10" s="1"/>
  <c r="O31" i="9"/>
  <c r="Q31" i="9" s="1"/>
  <c r="S31" i="9" s="1"/>
  <c r="H38" i="10"/>
  <c r="O38" i="10" s="1"/>
  <c r="Q38" i="10" s="1"/>
  <c r="S38" i="10" s="1"/>
  <c r="O38" i="9"/>
  <c r="Q38" i="9" s="1"/>
  <c r="S38" i="9" s="1"/>
  <c r="H37" i="10"/>
  <c r="O37" i="10" s="1"/>
  <c r="O37" i="9"/>
  <c r="Q49" i="6"/>
  <c r="S11" i="6"/>
  <c r="S49" i="6" s="1"/>
  <c r="O11" i="7"/>
  <c r="H49" i="7"/>
  <c r="H50" i="7" s="1"/>
  <c r="H25" i="10" l="1"/>
  <c r="O25" i="10" s="1"/>
  <c r="Q25" i="10" s="1"/>
  <c r="S25" i="10" s="1"/>
  <c r="O49" i="7"/>
  <c r="Q11" i="7"/>
  <c r="H11" i="8"/>
  <c r="H11" i="9" l="1"/>
  <c r="H51" i="9" s="1"/>
  <c r="Q49" i="7"/>
  <c r="S11" i="7"/>
  <c r="S49" i="7" s="1"/>
  <c r="H50" i="8"/>
  <c r="H51" i="8" s="1"/>
  <c r="O11" i="8"/>
  <c r="H52" i="9" l="1"/>
  <c r="O11" i="9"/>
  <c r="O50" i="8"/>
  <c r="Q11" i="8"/>
  <c r="H11" i="10" l="1"/>
  <c r="Q11" i="9"/>
  <c r="O51" i="9"/>
  <c r="T11" i="8"/>
  <c r="S11" i="9" l="1"/>
  <c r="O11" i="10"/>
  <c r="H51" i="10"/>
  <c r="H52" i="10" s="1"/>
  <c r="V11" i="8"/>
  <c r="O51" i="10" l="1"/>
  <c r="Q11" i="10"/>
  <c r="S11" i="10" l="1"/>
  <c r="N37" i="10"/>
  <c r="Q37" i="10" s="1"/>
  <c r="E36" i="8"/>
  <c r="N36" i="8" s="1"/>
  <c r="E37" i="9"/>
  <c r="N37" i="9" s="1"/>
  <c r="E50" i="8" l="1"/>
  <c r="Q51" i="10"/>
  <c r="S37" i="10"/>
  <c r="S51" i="10" s="1"/>
  <c r="N51" i="10"/>
  <c r="E37" i="10"/>
  <c r="E51" i="10" s="1"/>
  <c r="N50" i="8"/>
  <c r="Q36" i="8"/>
  <c r="Q37" i="9"/>
  <c r="N51" i="9"/>
  <c r="E51" i="9"/>
  <c r="Q50" i="8" l="1"/>
  <c r="T36" i="8"/>
  <c r="S37" i="9"/>
  <c r="S51" i="9" s="1"/>
  <c r="Q51" i="9"/>
  <c r="V36" i="8" l="1"/>
  <c r="V50" i="8" s="1"/>
  <c r="T50" i="8"/>
</calcChain>
</file>

<file path=xl/sharedStrings.xml><?xml version="1.0" encoding="utf-8"?>
<sst xmlns="http://schemas.openxmlformats.org/spreadsheetml/2006/main" count="1039" uniqueCount="221">
  <si>
    <t>Appendix 2-C</t>
  </si>
  <si>
    <t>Depreciation and Amortization Expense</t>
  </si>
  <si>
    <t>Book Values</t>
  </si>
  <si>
    <t>Service Lives</t>
  </si>
  <si>
    <t>Depreciation Expense</t>
  </si>
  <si>
    <t>Account</t>
  </si>
  <si>
    <t>Description</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</si>
  <si>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</si>
  <si>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</si>
  <si>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</si>
  <si>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</si>
  <si>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</si>
  <si>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</si>
  <si>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</si>
  <si>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</si>
  <si>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</si>
  <si>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</si>
  <si>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</si>
  <si>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</si>
  <si>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</si>
  <si>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</si>
  <si>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</si>
  <si>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</si>
  <si>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</si>
  <si>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</si>
  <si>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</si>
  <si>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</si>
  <si>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</si>
  <si>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</si>
  <si>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</si>
  <si>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</si>
  <si>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</si>
  <si>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</si>
  <si>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</si>
  <si>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</si>
  <si>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</si>
  <si>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</si>
  <si>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</si>
  <si>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</si>
  <si>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</si>
  <si>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</si>
  <si>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</si>
  <si>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</si>
  <si>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</si>
  <si>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</si>
  <si>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</si>
  <si>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</si>
  <si>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</si>
  <si>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</si>
  <si>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</si>
  <si>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</si>
  <si>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</si>
  <si>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</si>
  <si>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</si>
  <si>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</si>
  <si>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</si>
  <si>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</si>
  <si>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</si>
  <si>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</si>
  <si>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</si>
  <si>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</si>
  <si>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</si>
  <si>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</si>
  <si>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</si>
  <si>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</si>
  <si>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</si>
  <si>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</si>
  <si>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</si>
  <si>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</si>
  <si>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</si>
  <si>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</si>
  <si>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</si>
  <si>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</si>
  <si>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</si>
  <si>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</si>
  <si>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</si>
  <si>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</si>
  <si>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</si>
  <si>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</si>
  <si>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</si>
  <si>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</si>
  <si>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</si>
  <si>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</si>
  <si>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</si>
  <si>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</si>
  <si>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</si>
  <si>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</si>
  <si>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</si>
  <si>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</si>
  <si>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</si>
  <si>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Appendix 2-BB</t>
  </si>
  <si>
    <t>Service Life Comparison</t>
  </si>
  <si>
    <r>
      <t>Table F-1 from Kinetrics Report</t>
    </r>
    <r>
      <rPr>
        <b/>
        <vertAlign val="superscript"/>
        <sz val="14"/>
        <rFont val="Arial"/>
        <family val="2"/>
      </rPr>
      <t>1</t>
    </r>
  </si>
  <si>
    <t>Asset Details</t>
  </si>
  <si>
    <t>Useful Life</t>
  </si>
  <si>
    <t>USoA Account Number</t>
  </si>
  <si>
    <t>USoA Account Description</t>
  </si>
  <si>
    <t>Current</t>
  </si>
  <si>
    <t>Proposed</t>
  </si>
  <si>
    <t>Outside Range of Min, Max TUL?</t>
  </si>
  <si>
    <t>Parent*</t>
  </si>
  <si>
    <t>#</t>
  </si>
  <si>
    <t>Category| Component | Type</t>
  </si>
  <si>
    <t>MIN UL</t>
  </si>
  <si>
    <t>TUL</t>
  </si>
  <si>
    <t>MAX UL</t>
  </si>
  <si>
    <t>Years</t>
  </si>
  <si>
    <t>Rate</t>
  </si>
  <si>
    <t>Below Min TUL</t>
  </si>
  <si>
    <t>Above Max TUL</t>
  </si>
  <si>
    <t>OH</t>
  </si>
  <si>
    <t>Fully Dressed Wood Poles</t>
  </si>
  <si>
    <t>Overall</t>
  </si>
  <si>
    <t>Cross Arm</t>
  </si>
  <si>
    <t>Wood</t>
  </si>
  <si>
    <t>Steel</t>
  </si>
  <si>
    <t>Fully Dressed Concrete Poles</t>
  </si>
  <si>
    <t>Fully Dressed Steel Poles</t>
  </si>
  <si>
    <t>OH Line Switch</t>
  </si>
  <si>
    <t>OH Line Switch Motor</t>
  </si>
  <si>
    <t>OH Line Switch RTU</t>
  </si>
  <si>
    <t>OH Integral Switches</t>
  </si>
  <si>
    <t>OH Conductors</t>
  </si>
  <si>
    <t>OH Transformers &amp; Voltage Regulators</t>
  </si>
  <si>
    <t>OH Shunt Capacitor Banks</t>
  </si>
  <si>
    <t>Reclosers</t>
  </si>
  <si>
    <t>TS &amp; MS</t>
  </si>
  <si>
    <t>Power Transformers</t>
  </si>
  <si>
    <t>Bushing</t>
  </si>
  <si>
    <t>Tap Changer</t>
  </si>
  <si>
    <t>Station Service Transformer</t>
  </si>
  <si>
    <t>Station Grounding Transformer</t>
  </si>
  <si>
    <t>Station DC System</t>
  </si>
  <si>
    <t>Battery Bank</t>
  </si>
  <si>
    <t>Charger</t>
  </si>
  <si>
    <t>Station Metal Clad Switchgear</t>
  </si>
  <si>
    <t>Removable Breaker</t>
  </si>
  <si>
    <t>Station Independent Breakers</t>
  </si>
  <si>
    <t>Station Switch</t>
  </si>
  <si>
    <t>Electromechanical Relays</t>
  </si>
  <si>
    <t>Solid State Relays</t>
  </si>
  <si>
    <t>Digital &amp; Numeric Relays</t>
  </si>
  <si>
    <t>Rigid Busbars</t>
  </si>
  <si>
    <t>Steel Structure</t>
  </si>
  <si>
    <t>UG</t>
  </si>
  <si>
    <t>Primary Paper Insulated Lead Covered (PILC) Cables</t>
  </si>
  <si>
    <t>Primary Ethylene-Propylene Rubber (EPR) Cables</t>
  </si>
  <si>
    <t>Primary Non-Tree Retardant (TR) Cross Linked 
Polyethylene (XLPE) Cables Direct Buried</t>
  </si>
  <si>
    <t>Primary Non-TR XLPE Cables in Duct</t>
  </si>
  <si>
    <t>Secondary PILC Cables</t>
  </si>
  <si>
    <t>Secondary Cables Direct Buried</t>
  </si>
  <si>
    <t>Secondary Services</t>
  </si>
  <si>
    <t>Secondary Cables in Duct</t>
  </si>
  <si>
    <t>Network Tranformers</t>
  </si>
  <si>
    <t>Protector</t>
  </si>
  <si>
    <t>Pad-Mounted Transformers</t>
  </si>
  <si>
    <t>Underground Transformers</t>
  </si>
  <si>
    <t>Submersible/Vault Transformers</t>
  </si>
  <si>
    <t>UG Foundation</t>
  </si>
  <si>
    <t>UG Vaults</t>
  </si>
  <si>
    <t>Roof</t>
  </si>
  <si>
    <t>UG Vault Switches</t>
  </si>
  <si>
    <t>Pad-Mounted Switchgear</t>
  </si>
  <si>
    <t>Ducts</t>
  </si>
  <si>
    <t>Concrete Encased Duct Banks</t>
  </si>
  <si>
    <t>Cable Chambers</t>
  </si>
  <si>
    <t>S</t>
  </si>
  <si>
    <t>Remote SCADA</t>
  </si>
  <si>
    <r>
      <t>Table F-2 from Kinetrics Report</t>
    </r>
    <r>
      <rPr>
        <b/>
        <vertAlign val="superscript"/>
        <sz val="14"/>
        <rFont val="Arial"/>
        <family val="2"/>
      </rPr>
      <t>1</t>
    </r>
  </si>
  <si>
    <t>Useful Life Range</t>
  </si>
  <si>
    <t>Below Min Range</t>
  </si>
  <si>
    <t>Above Max Range</t>
  </si>
  <si>
    <t>Office Equipment</t>
  </si>
  <si>
    <t>Office Furniture &amp; Equipment</t>
  </si>
  <si>
    <t>Vehicles</t>
  </si>
  <si>
    <t>Trucks &amp; Buckets</t>
  </si>
  <si>
    <t>Trailers</t>
  </si>
  <si>
    <t>Vans</t>
  </si>
  <si>
    <t>Administrative Buildings</t>
  </si>
  <si>
    <t>Lease dependent</t>
  </si>
  <si>
    <t>Leaseholds</t>
  </si>
  <si>
    <t>Station Buildings</t>
  </si>
  <si>
    <t>Parking</t>
  </si>
  <si>
    <t>Fence</t>
  </si>
  <si>
    <t>Computer Equipment</t>
  </si>
  <si>
    <t>Hardware</t>
  </si>
  <si>
    <t>Software</t>
  </si>
  <si>
    <t>Computer Equipment - Software</t>
  </si>
  <si>
    <t>Equipment</t>
  </si>
  <si>
    <t>Power Operated</t>
  </si>
  <si>
    <t>Stores</t>
  </si>
  <si>
    <t>Tools, Shop, Garage Equipment</t>
  </si>
  <si>
    <t>Communication</t>
  </si>
  <si>
    <t>Towers</t>
  </si>
  <si>
    <t>Wireless</t>
  </si>
  <si>
    <t>Residential Energy Meters</t>
  </si>
  <si>
    <t>Industrial/Commercial Energy Meters</t>
  </si>
  <si>
    <t>Wholesale Energy Meters</t>
  </si>
  <si>
    <t>Current &amp; Potential Transformer (CT &amp; PT)</t>
  </si>
  <si>
    <t>Smart Meters</t>
  </si>
  <si>
    <t>Repeaters - Smart Metering</t>
  </si>
  <si>
    <t>Data Collectors - Smart Metering</t>
  </si>
  <si>
    <t>* TS &amp; MS = Transformer and Municipal Stations UG = Underground Systems S = Monitoring and Control Systems</t>
  </si>
  <si>
    <t>Note 1:</t>
  </si>
  <si>
    <t>Tables F-1 and F-2 above are to be used as a reference in order to complete columns J, K, L and N.</t>
  </si>
  <si>
    <t>See pages 17-19 of Kinetrics Report</t>
  </si>
  <si>
    <t>Measurement Equipment</t>
  </si>
  <si>
    <t>Accounting Standard</t>
  </si>
  <si>
    <t>Year</t>
  </si>
  <si>
    <t>RCGAAP</t>
  </si>
  <si>
    <t>MIFRS</t>
  </si>
  <si>
    <t>Capital Contributions paid</t>
  </si>
  <si>
    <t>Adjusted Current Year Depreciation Expense</t>
  </si>
  <si>
    <t>2012-2017 Depreciation adjustment</t>
  </si>
  <si>
    <t>oi = l+m+n</t>
  </si>
  <si>
    <t>oii</t>
  </si>
  <si>
    <t>Reclassification</t>
  </si>
  <si>
    <t>oiii</t>
  </si>
  <si>
    <t>o=oi+oii+oiii</t>
  </si>
  <si>
    <t>Right of use asset</t>
  </si>
  <si>
    <t>Right of use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</si>
</sst>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1009]mmmm\ d\,\ yyyy;@"/>
    <numFmt numFmtId="165" formatCode="&quot;$&quot;#,##0"/>
    <numFmt numFmtId="166" formatCode="_-&quot;$&quot;* #,##0_-;\-&quot;$&quot;* #,##0_-;_-&quot;$&quot;* &quot;-&quot;??_-;_-@_-"/>
  </numFmts>
  <fonts count="14"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4"/>
      <name val="Arial"/>
      <family val="2"/>
    </font>
    <font>
      <b/>
      <sz val="12"/>
      <name val="Arial"/>
      <family val="2"/>
    </font>
    <font>
      <sz val="11"/>
      <name val="Arial"/>
      <family val="2"/>
    </font>
    <font>
      <b/>
      <vertAlign val="superscript"/>
      <sz val="10"/>
      <name val="Arial"/>
      <family val="2"/>
    </font>
    <font>
      <u/>
      <sz val="11"/>
      <color theme="10"/>
      <name val="Calibri"/>
      <family val="2"/>
      <scheme val="minor"/>
    </font>
    <font>
      <b/>
      <vertAlign val="superscript"/>
      <sz val="14"/>
      <name val="Arial"/>
      <family val="2"/>
    </font>
    <font>
      <b/>
      <sz val="10"/>
      <color rgb="FFFF0000"/>
      <name val="Arial"/>
      <family val="2"/>
    </font>
    <font>
      <b/>
      <sz val="11"/>
      <color rgb="FF000000"/>
      <name val="Calibri"/>
      <family val="1"/>
      <charset val="204"/>
    </font>
    <font>
      <u/>
      <sz val="10"/>
      <color rgb="FF0000FF"/>
      <name val="Arial"/>
      <family val="2"/>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rgb="FFF2F2F2"/>
        <bgColor rgb="FF000000"/>
      </patternFill>
    </fill>
    <fill>
      <patternFill patternType="solid">
        <fgColor rgb="FF000000"/>
        <bgColor rgb="FF000000"/>
      </patternFill>
    </fill>
    <fill>
      <patternFill patternType="solid">
        <fgColor rgb="FFEBF1DE"/>
        <bgColor rgb="FF000000"/>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s>
  <cellStyleXfs count="8">
    <xf numFmtId="0" fontId="0" fillId="0" borderId="0"/>
    <xf numFmtId="9"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95">
    <xf numFmtId="0" fontId="0" fillId="0" borderId="0" xfId="0"/>
    <xf numFmtId="0" fontId="3" fillId="0" borderId="0" xfId="2" applyProtection="1">
      <protection locked="0"/>
    </xf>
    <xf numFmtId="0" fontId="4" fillId="0" borderId="0" xfId="2" applyFont="1" applyProtection="1">
      <protection locked="0"/>
    </xf>
    <xf numFmtId="164" fontId="3" fillId="0" borderId="0" xfId="2" applyNumberFormat="1" applyProtection="1">
      <protection locked="0"/>
    </xf>
    <xf numFmtId="0" fontId="5" fillId="0" borderId="0" xfId="2" applyFont="1" applyAlignment="1" applyProtection="1">
      <alignment horizontal="center"/>
      <protection locked="0"/>
    </xf>
    <xf numFmtId="0" fontId="4" fillId="0" borderId="0" xfId="2" applyFont="1" applyAlignment="1" applyProtection="1">
      <alignment horizontal="center" vertical="center" wrapText="1"/>
      <protection locked="0"/>
    </xf>
    <xf numFmtId="0" fontId="4" fillId="2" borderId="9" xfId="2" applyFont="1" applyFill="1" applyBorder="1" applyAlignment="1" applyProtection="1">
      <alignment horizontal="center" vertical="center" wrapText="1"/>
      <protection locked="0"/>
    </xf>
    <xf numFmtId="165" fontId="4" fillId="2" borderId="10" xfId="2" applyNumberFormat="1" applyFont="1" applyFill="1" applyBorder="1" applyAlignment="1" applyProtection="1">
      <alignment horizontal="center" vertical="center" wrapText="1"/>
      <protection locked="0"/>
    </xf>
    <xf numFmtId="0" fontId="4" fillId="2" borderId="11" xfId="2" applyFont="1" applyFill="1" applyBorder="1" applyAlignment="1" applyProtection="1">
      <alignment horizontal="center" vertical="center" wrapText="1"/>
      <protection locked="0"/>
    </xf>
    <xf numFmtId="0" fontId="4" fillId="2" borderId="12" xfId="2" applyFont="1" applyFill="1" applyBorder="1" applyAlignment="1" applyProtection="1">
      <alignment horizontal="center" vertical="center" wrapText="1"/>
      <protection locked="0"/>
    </xf>
    <xf numFmtId="0" fontId="4" fillId="2" borderId="10" xfId="2" applyFont="1" applyFill="1" applyBorder="1" applyAlignment="1" applyProtection="1">
      <alignment horizontal="center" vertical="center" wrapText="1"/>
      <protection locked="0"/>
    </xf>
    <xf numFmtId="0" fontId="4" fillId="2" borderId="13" xfId="2" applyFont="1" applyFill="1" applyBorder="1" applyAlignment="1" applyProtection="1">
      <alignment horizontal="center" vertical="center" wrapText="1"/>
      <protection locked="0"/>
    </xf>
    <xf numFmtId="0" fontId="4" fillId="2" borderId="14" xfId="2" applyFont="1" applyFill="1" applyBorder="1" applyAlignment="1" applyProtection="1">
      <alignment horizontal="center" vertical="center" wrapText="1"/>
      <protection locked="0"/>
    </xf>
    <xf numFmtId="0" fontId="4" fillId="2" borderId="15" xfId="2" applyFont="1" applyFill="1" applyBorder="1" applyAlignment="1" applyProtection="1">
      <alignment horizontal="center" vertical="center" wrapText="1"/>
      <protection locked="0"/>
    </xf>
    <xf numFmtId="0" fontId="4" fillId="2" borderId="16" xfId="2" quotePrefix="1" applyFont="1" applyFill="1" applyBorder="1" applyAlignment="1" applyProtection="1">
      <alignment horizontal="center"/>
      <protection locked="0"/>
    </xf>
    <xf numFmtId="0" fontId="4" fillId="2" borderId="18" xfId="2" quotePrefix="1" applyFont="1" applyFill="1" applyBorder="1" applyAlignment="1" applyProtection="1">
      <alignment horizontal="center"/>
      <protection locked="0"/>
    </xf>
    <xf numFmtId="0" fontId="4" fillId="2" borderId="19" xfId="2" quotePrefix="1" applyFont="1" applyFill="1" applyBorder="1" applyAlignment="1" applyProtection="1">
      <alignment horizontal="center"/>
      <protection locked="0"/>
    </xf>
    <xf numFmtId="0" fontId="4" fillId="2" borderId="20" xfId="2" quotePrefix="1" applyFont="1" applyFill="1" applyBorder="1" applyAlignment="1" applyProtection="1">
      <alignment horizontal="center"/>
      <protection locked="0"/>
    </xf>
    <xf numFmtId="0" fontId="4" fillId="2" borderId="16" xfId="2" applyFont="1" applyFill="1" applyBorder="1" applyAlignment="1" applyProtection="1">
      <alignment horizontal="center" wrapText="1"/>
      <protection locked="0"/>
    </xf>
    <xf numFmtId="0" fontId="4" fillId="2" borderId="17" xfId="2" quotePrefix="1" applyFont="1" applyFill="1" applyBorder="1" applyAlignment="1" applyProtection="1">
      <alignment horizontal="center"/>
      <protection locked="0"/>
    </xf>
    <xf numFmtId="0" fontId="4" fillId="2" borderId="21" xfId="2" applyFont="1" applyFill="1" applyBorder="1" applyAlignment="1" applyProtection="1">
      <alignment horizontal="center"/>
      <protection locked="0"/>
    </xf>
    <xf numFmtId="0" fontId="4" fillId="2" borderId="3" xfId="2" quotePrefix="1" applyFont="1" applyFill="1" applyBorder="1" applyAlignment="1" applyProtection="1">
      <alignment horizontal="center"/>
      <protection locked="0"/>
    </xf>
    <xf numFmtId="0" fontId="4" fillId="2" borderId="22" xfId="2" applyFont="1" applyFill="1" applyBorder="1" applyAlignment="1" applyProtection="1">
      <alignment horizontal="center"/>
      <protection locked="0"/>
    </xf>
    <xf numFmtId="0" fontId="4" fillId="2" borderId="23" xfId="2" applyFont="1" applyFill="1" applyBorder="1" applyAlignment="1" applyProtection="1">
      <alignment horizontal="center"/>
      <protection locked="0"/>
    </xf>
    <xf numFmtId="0" fontId="3" fillId="0" borderId="10" xfId="2" applyBorder="1" applyAlignment="1" applyProtection="1">
      <alignment horizontal="center" vertical="center"/>
      <protection locked="0"/>
    </xf>
    <xf numFmtId="0" fontId="3" fillId="0" borderId="13" xfId="2" applyBorder="1" applyAlignment="1" applyProtection="1">
      <alignment vertical="center" wrapText="1"/>
      <protection locked="0"/>
    </xf>
    <xf numFmtId="166" fontId="7" fillId="3" borderId="21" xfId="4" applyNumberFormat="1" applyFont="1" applyFill="1" applyBorder="1" applyProtection="1">
      <protection locked="0"/>
    </xf>
    <xf numFmtId="166" fontId="7" fillId="3" borderId="3" xfId="4" applyNumberFormat="1" applyFont="1" applyFill="1" applyBorder="1" applyProtection="1">
      <protection locked="0"/>
    </xf>
    <xf numFmtId="166" fontId="7" fillId="0" borderId="22" xfId="4" applyNumberFormat="1" applyFont="1" applyFill="1" applyBorder="1" applyProtection="1"/>
    <xf numFmtId="166" fontId="7" fillId="3" borderId="24" xfId="4" applyNumberFormat="1" applyFont="1" applyFill="1" applyBorder="1" applyProtection="1">
      <protection locked="0"/>
    </xf>
    <xf numFmtId="43" fontId="7" fillId="3" borderId="21" xfId="5" applyFont="1" applyFill="1" applyBorder="1" applyProtection="1">
      <protection locked="0"/>
    </xf>
    <xf numFmtId="10" fontId="7" fillId="0" borderId="10" xfId="6" applyNumberFormat="1" applyFont="1" applyBorder="1" applyProtection="1"/>
    <xf numFmtId="43" fontId="7" fillId="3" borderId="3" xfId="5" applyFont="1" applyFill="1" applyBorder="1" applyProtection="1">
      <protection locked="0"/>
    </xf>
    <xf numFmtId="10" fontId="7" fillId="0" borderId="13" xfId="6" applyNumberFormat="1" applyFont="1" applyBorder="1" applyProtection="1"/>
    <xf numFmtId="166" fontId="4" fillId="0" borderId="9" xfId="2" applyNumberFormat="1" applyFont="1" applyBorder="1"/>
    <xf numFmtId="166" fontId="4" fillId="0" borderId="10" xfId="2" applyNumberFormat="1" applyFont="1" applyBorder="1"/>
    <xf numFmtId="166" fontId="4" fillId="0" borderId="11" xfId="2" applyNumberFormat="1" applyFont="1" applyBorder="1"/>
    <xf numFmtId="166" fontId="7" fillId="3" borderId="2" xfId="4" applyNumberFormat="1" applyFont="1" applyFill="1" applyBorder="1" applyProtection="1">
      <protection locked="0"/>
    </xf>
    <xf numFmtId="0" fontId="3" fillId="0" borderId="3" xfId="2" applyBorder="1" applyAlignment="1" applyProtection="1">
      <alignment horizontal="center" vertical="center"/>
      <protection locked="0"/>
    </xf>
    <xf numFmtId="0" fontId="3" fillId="0" borderId="1" xfId="2" applyBorder="1" applyAlignment="1" applyProtection="1">
      <alignment vertical="center" wrapText="1"/>
      <protection locked="0"/>
    </xf>
    <xf numFmtId="10" fontId="7" fillId="0" borderId="1" xfId="6" applyNumberFormat="1" applyFont="1" applyBorder="1" applyProtection="1"/>
    <xf numFmtId="166" fontId="4" fillId="0" borderId="22" xfId="2" applyNumberFormat="1" applyFont="1" applyBorder="1"/>
    <xf numFmtId="0" fontId="3" fillId="0" borderId="1" xfId="2" applyBorder="1" applyAlignment="1" applyProtection="1">
      <alignment vertical="center"/>
      <protection locked="0"/>
    </xf>
    <xf numFmtId="0" fontId="3" fillId="0" borderId="1" xfId="2" applyBorder="1" applyAlignment="1" applyProtection="1">
      <alignment horizontal="left" vertical="center"/>
      <protection locked="0"/>
    </xf>
    <xf numFmtId="166" fontId="7" fillId="3" borderId="26" xfId="4" applyNumberFormat="1" applyFont="1" applyFill="1" applyBorder="1" applyProtection="1">
      <protection locked="0"/>
    </xf>
    <xf numFmtId="166" fontId="7" fillId="3" borderId="27" xfId="4" applyNumberFormat="1" applyFont="1" applyFill="1" applyBorder="1" applyProtection="1">
      <protection locked="0"/>
    </xf>
    <xf numFmtId="43" fontId="7" fillId="3" borderId="26" xfId="5" applyFont="1" applyFill="1" applyBorder="1" applyProtection="1">
      <protection locked="0"/>
    </xf>
    <xf numFmtId="10" fontId="7" fillId="0" borderId="28" xfId="6" applyNumberFormat="1" applyFont="1" applyBorder="1" applyProtection="1"/>
    <xf numFmtId="0" fontId="3" fillId="0" borderId="16" xfId="2" applyBorder="1" applyAlignment="1" applyProtection="1">
      <alignment horizontal="center"/>
      <protection locked="0"/>
    </xf>
    <xf numFmtId="0" fontId="4" fillId="0" borderId="17" xfId="2" applyFont="1" applyBorder="1" applyProtection="1">
      <protection locked="0"/>
    </xf>
    <xf numFmtId="166" fontId="4" fillId="0" borderId="29" xfId="2" applyNumberFormat="1" applyFont="1" applyBorder="1"/>
    <xf numFmtId="166" fontId="4" fillId="0" borderId="30" xfId="2" applyNumberFormat="1" applyFont="1" applyBorder="1"/>
    <xf numFmtId="166" fontId="4" fillId="0" borderId="31" xfId="2" applyNumberFormat="1" applyFont="1" applyBorder="1"/>
    <xf numFmtId="43" fontId="7" fillId="0" borderId="32" xfId="5" applyFont="1" applyBorder="1" applyProtection="1"/>
    <xf numFmtId="10" fontId="7" fillId="0" borderId="33" xfId="6" applyNumberFormat="1" applyFont="1" applyBorder="1" applyProtection="1"/>
    <xf numFmtId="166" fontId="4" fillId="0" borderId="32" xfId="2" applyNumberFormat="1" applyFont="1" applyBorder="1"/>
    <xf numFmtId="166" fontId="4" fillId="0" borderId="34" xfId="2" applyNumberFormat="1" applyFont="1" applyBorder="1"/>
    <xf numFmtId="0" fontId="3" fillId="0" borderId="0" xfId="2" applyAlignment="1" applyProtection="1">
      <alignment horizontal="center"/>
      <protection locked="0"/>
    </xf>
    <xf numFmtId="166" fontId="4" fillId="0" borderId="0" xfId="2" applyNumberFormat="1" applyFont="1" applyProtection="1">
      <protection locked="0"/>
    </xf>
    <xf numFmtId="43" fontId="7" fillId="0" borderId="0" xfId="5" applyFont="1" applyBorder="1" applyProtection="1">
      <protection locked="0"/>
    </xf>
    <xf numFmtId="10" fontId="7" fillId="0" borderId="0" xfId="6" applyNumberFormat="1" applyFont="1" applyBorder="1" applyProtection="1">
      <protection locked="0"/>
    </xf>
    <xf numFmtId="0" fontId="4" fillId="0" borderId="0" xfId="2" applyFont="1" applyAlignment="1" applyProtection="1">
      <alignment vertical="top" wrapText="1"/>
      <protection locked="0"/>
    </xf>
    <xf numFmtId="0" fontId="3" fillId="0" borderId="0" xfId="2" applyAlignment="1" applyProtection="1">
      <alignment horizontal="center" vertical="top"/>
      <protection locked="0"/>
    </xf>
    <xf numFmtId="0" fontId="3" fillId="0" borderId="0" xfId="2" applyAlignment="1" applyProtection="1">
      <alignment vertical="top"/>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vertical="center" wrapText="1"/>
      <protection locked="0"/>
    </xf>
    <xf numFmtId="0" fontId="5" fillId="0" borderId="0" xfId="2" applyFont="1" applyAlignment="1" applyProtection="1">
      <alignment horizontal="center" vertical="top"/>
      <protection locked="0"/>
    </xf>
    <xf numFmtId="0" fontId="5" fillId="0" borderId="0" xfId="2" applyFont="1" applyAlignment="1" applyProtection="1">
      <alignment vertical="center" wrapText="1"/>
      <protection locked="0"/>
    </xf>
    <xf numFmtId="0" fontId="5" fillId="0" borderId="0" xfId="2" applyFont="1" applyAlignment="1" applyProtection="1">
      <alignment vertical="top"/>
      <protection locked="0"/>
    </xf>
    <xf numFmtId="0" fontId="3" fillId="0" borderId="40" xfId="2" applyBorder="1" applyAlignment="1" applyProtection="1">
      <alignment horizontal="center" vertical="center"/>
      <protection locked="0"/>
    </xf>
    <xf numFmtId="0" fontId="3" fillId="0" borderId="15" xfId="2" applyBorder="1" applyAlignment="1" applyProtection="1">
      <alignment horizontal="center" vertical="center"/>
      <protection locked="0"/>
    </xf>
    <xf numFmtId="0" fontId="3" fillId="0" borderId="3" xfId="2" applyBorder="1" applyAlignment="1">
      <alignment horizontal="center"/>
    </xf>
    <xf numFmtId="0" fontId="3" fillId="0" borderId="3" xfId="2" applyBorder="1" applyAlignment="1" applyProtection="1">
      <alignment horizontal="center" vertical="center"/>
      <protection locked="0"/>
    </xf>
    <xf numFmtId="0" fontId="3" fillId="0" borderId="3" xfId="2" applyBorder="1" applyAlignment="1" applyProtection="1">
      <alignment horizontal="left"/>
      <protection locked="0"/>
    </xf>
    <xf numFmtId="0" fontId="3" fillId="0" borderId="22" xfId="2" applyBorder="1" applyAlignment="1" applyProtection="1">
      <alignment horizontal="center" vertical="center"/>
      <protection locked="0"/>
    </xf>
    <xf numFmtId="0" fontId="3" fillId="0" borderId="36" xfId="2" applyBorder="1" applyAlignment="1" applyProtection="1">
      <alignment horizontal="center" vertical="center"/>
      <protection locked="0"/>
    </xf>
    <xf numFmtId="0" fontId="3" fillId="0" borderId="45" xfId="2" applyBorder="1" applyAlignment="1" applyProtection="1">
      <alignment horizontal="center" vertical="center"/>
      <protection locked="0"/>
    </xf>
    <xf numFmtId="0" fontId="3" fillId="0" borderId="1" xfId="2" applyBorder="1" applyAlignment="1" applyProtection="1">
      <alignment horizontal="left" vertical="center"/>
      <protection locked="0"/>
    </xf>
    <xf numFmtId="0" fontId="3" fillId="0" borderId="10" xfId="2" applyBorder="1" applyAlignment="1" applyProtection="1">
      <alignment horizontal="center" vertical="center"/>
      <protection locked="0"/>
    </xf>
    <xf numFmtId="0" fontId="3" fillId="0" borderId="3" xfId="2" applyBorder="1" applyAlignment="1" applyProtection="1">
      <alignment horizontal="center"/>
      <protection locked="0"/>
    </xf>
    <xf numFmtId="0" fontId="3" fillId="0" borderId="3" xfId="2" applyBorder="1" applyProtection="1">
      <protection locked="0"/>
    </xf>
    <xf numFmtId="0" fontId="3" fillId="0" borderId="51" xfId="2" applyBorder="1" applyAlignment="1" applyProtection="1">
      <alignment horizontal="center" vertical="center"/>
      <protection locked="0"/>
    </xf>
    <xf numFmtId="0" fontId="3" fillId="0" borderId="55" xfId="2" applyBorder="1" applyAlignment="1" applyProtection="1">
      <alignment horizontal="center" vertical="center"/>
      <protection locked="0"/>
    </xf>
    <xf numFmtId="0" fontId="4" fillId="0" borderId="57" xfId="2" applyFont="1" applyBorder="1" applyAlignment="1" applyProtection="1">
      <alignment horizontal="center" vertical="center"/>
      <protection locked="0"/>
    </xf>
    <xf numFmtId="0" fontId="3" fillId="0" borderId="58" xfId="2" applyBorder="1" applyAlignment="1" applyProtection="1">
      <alignment horizontal="center" vertical="center"/>
      <protection locked="0"/>
    </xf>
    <xf numFmtId="0" fontId="3" fillId="0" borderId="59" xfId="2" applyBorder="1" applyAlignment="1" applyProtection="1">
      <alignment horizontal="center" vertical="center"/>
      <protection locked="0"/>
    </xf>
    <xf numFmtId="1" fontId="3" fillId="0" borderId="3" xfId="2" applyNumberFormat="1" applyBorder="1" applyAlignment="1" applyProtection="1">
      <alignment vertical="center"/>
      <protection locked="0"/>
    </xf>
    <xf numFmtId="0" fontId="11" fillId="0" borderId="0" xfId="2" applyFont="1" applyAlignment="1" applyProtection="1">
      <alignment horizontal="center" vertical="center"/>
      <protection locked="0"/>
    </xf>
    <xf numFmtId="0" fontId="3" fillId="4" borderId="3" xfId="2" applyFill="1" applyBorder="1" applyProtection="1">
      <protection locked="0"/>
    </xf>
    <xf numFmtId="0" fontId="4" fillId="5" borderId="3" xfId="2" applyFont="1" applyFill="1" applyBorder="1" applyProtection="1">
      <protection locked="0"/>
    </xf>
    <xf numFmtId="0" fontId="4" fillId="4" borderId="36" xfId="2" applyFont="1" applyFill="1" applyBorder="1" applyAlignment="1" applyProtection="1">
      <alignment horizontal="center" vertical="center"/>
      <protection locked="0"/>
    </xf>
    <xf numFmtId="0" fontId="4" fillId="4" borderId="37" xfId="2" applyFont="1" applyFill="1" applyBorder="1" applyAlignment="1" applyProtection="1">
      <alignment horizontal="center" vertical="center"/>
      <protection locked="0"/>
    </xf>
    <xf numFmtId="0" fontId="3" fillId="5" borderId="3" xfId="2" applyFill="1" applyBorder="1" applyAlignment="1" applyProtection="1">
      <alignment horizontal="center" vertical="center"/>
      <protection locked="0"/>
    </xf>
    <xf numFmtId="0" fontId="12" fillId="4" borderId="36" xfId="2" applyFont="1" applyFill="1" applyBorder="1" applyAlignment="1" applyProtection="1">
      <alignment horizontal="center" vertical="center" wrapText="1"/>
      <protection locked="0"/>
    </xf>
    <xf numFmtId="0" fontId="12" fillId="4" borderId="38" xfId="2" applyFont="1" applyFill="1" applyBorder="1" applyAlignment="1" applyProtection="1">
      <alignment horizontal="center" vertical="center" wrapText="1"/>
      <protection locked="0"/>
    </xf>
    <xf numFmtId="0" fontId="12" fillId="4" borderId="39" xfId="2" applyFont="1" applyFill="1" applyBorder="1" applyAlignment="1" applyProtection="1">
      <alignment horizontal="center" vertical="center" wrapText="1"/>
      <protection locked="0"/>
    </xf>
    <xf numFmtId="0" fontId="12" fillId="4" borderId="3" xfId="2" applyFont="1" applyFill="1" applyBorder="1" applyAlignment="1" applyProtection="1">
      <alignment horizontal="center" vertical="center" wrapText="1"/>
      <protection locked="0"/>
    </xf>
    <xf numFmtId="0" fontId="3" fillId="5" borderId="2" xfId="2" applyFill="1" applyBorder="1" applyAlignment="1" applyProtection="1">
      <alignment horizontal="center" vertical="center"/>
      <protection locked="0"/>
    </xf>
    <xf numFmtId="1" fontId="3" fillId="6" borderId="3" xfId="2" applyNumberFormat="1" applyFill="1" applyBorder="1" applyAlignment="1" applyProtection="1">
      <alignment horizontal="center" vertical="center"/>
      <protection locked="0"/>
    </xf>
    <xf numFmtId="0" fontId="3" fillId="6" borderId="3" xfId="2" applyFill="1" applyBorder="1" applyAlignment="1" applyProtection="1">
      <alignment horizontal="left" vertical="center"/>
      <protection locked="0"/>
    </xf>
    <xf numFmtId="0" fontId="3" fillId="6" borderId="3" xfId="2" applyFill="1" applyBorder="1" applyAlignment="1" applyProtection="1">
      <alignment horizontal="center" vertical="center"/>
      <protection locked="0"/>
    </xf>
    <xf numFmtId="9" fontId="2" fillId="0" borderId="3" xfId="1" applyFont="1" applyFill="1" applyBorder="1" applyAlignment="1" applyProtection="1">
      <alignment horizontal="center" vertical="center"/>
    </xf>
    <xf numFmtId="9" fontId="2" fillId="0" borderId="1" xfId="1" applyFont="1" applyFill="1" applyBorder="1" applyAlignment="1" applyProtection="1">
      <alignment horizontal="center" vertical="center"/>
    </xf>
    <xf numFmtId="0" fontId="11" fillId="5" borderId="2" xfId="2" applyFont="1" applyFill="1" applyBorder="1" applyAlignment="1" applyProtection="1">
      <alignment horizontal="center" vertical="center"/>
      <protection locked="0"/>
    </xf>
    <xf numFmtId="0" fontId="3" fillId="5" borderId="2" xfId="2" applyFill="1" applyBorder="1" applyProtection="1">
      <protection locked="0"/>
    </xf>
    <xf numFmtId="0" fontId="4" fillId="4" borderId="3" xfId="2" applyFont="1" applyFill="1" applyBorder="1" applyAlignment="1" applyProtection="1">
      <alignment horizontal="center" vertical="center"/>
      <protection locked="0"/>
    </xf>
    <xf numFmtId="0" fontId="12" fillId="4" borderId="63" xfId="2" applyFont="1" applyFill="1" applyBorder="1" applyAlignment="1" applyProtection="1">
      <alignment horizontal="center" vertical="center" wrapText="1"/>
      <protection locked="0"/>
    </xf>
    <xf numFmtId="0" fontId="13" fillId="0" borderId="0" xfId="7" applyFont="1" applyFill="1" applyBorder="1" applyAlignment="1" applyProtection="1">
      <protection locked="0"/>
    </xf>
    <xf numFmtId="0" fontId="4" fillId="0" borderId="0" xfId="2" applyFont="1" applyAlignment="1" applyProtection="1">
      <alignment horizontal="center"/>
      <protection locked="0"/>
    </xf>
    <xf numFmtId="0" fontId="3" fillId="0" borderId="1" xfId="2" applyBorder="1" applyAlignment="1" applyProtection="1">
      <alignment horizontal="left" vertical="center"/>
      <protection locked="0"/>
    </xf>
    <xf numFmtId="0" fontId="3" fillId="0" borderId="10" xfId="2" applyBorder="1" applyAlignment="1" applyProtection="1">
      <alignment horizontal="center" vertical="center"/>
      <protection locked="0"/>
    </xf>
    <xf numFmtId="0" fontId="3" fillId="0" borderId="3" xfId="2" applyBorder="1" applyAlignment="1" applyProtection="1">
      <alignment horizontal="center" vertical="center"/>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4" fillId="2" borderId="64" xfId="2" applyFont="1" applyFill="1" applyBorder="1" applyAlignment="1" applyProtection="1">
      <alignment horizontal="center" vertical="center" wrapText="1"/>
      <protection locked="0"/>
    </xf>
    <xf numFmtId="166" fontId="4" fillId="0" borderId="61" xfId="2" applyNumberFormat="1" applyFont="1" applyBorder="1"/>
    <xf numFmtId="0" fontId="3" fillId="0" borderId="3" xfId="2" applyBorder="1" applyAlignment="1" applyProtection="1">
      <alignment horizontal="center" vertical="center"/>
      <protection locked="0"/>
    </xf>
    <xf numFmtId="0" fontId="3" fillId="0" borderId="1" xfId="2" applyBorder="1" applyAlignment="1" applyProtection="1">
      <alignment horizontal="left" vertical="center"/>
      <protection locked="0"/>
    </xf>
    <xf numFmtId="0" fontId="2" fillId="0" borderId="1" xfId="2" applyFont="1" applyBorder="1" applyAlignment="1" applyProtection="1">
      <alignment vertical="center" wrapText="1"/>
      <protection locked="0"/>
    </xf>
    <xf numFmtId="43" fontId="3" fillId="0" borderId="0" xfId="2" applyNumberFormat="1" applyProtection="1">
      <protection locked="0"/>
    </xf>
    <xf numFmtId="0" fontId="3" fillId="0" borderId="1" xfId="2" applyBorder="1" applyAlignment="1" applyProtection="1">
      <alignment horizontal="left" vertical="center"/>
      <protection locked="0"/>
    </xf>
    <xf numFmtId="0" fontId="3" fillId="0" borderId="42" xfId="2" applyBorder="1" applyAlignment="1" applyProtection="1">
      <alignment horizontal="left" vertical="center"/>
      <protection locked="0"/>
    </xf>
    <xf numFmtId="0" fontId="3" fillId="0" borderId="2" xfId="2" applyBorder="1" applyAlignment="1" applyProtection="1">
      <alignment horizontal="left" vertical="center"/>
      <protection locked="0"/>
    </xf>
    <xf numFmtId="1" fontId="3" fillId="0" borderId="3" xfId="2" applyNumberForma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3" fillId="0" borderId="0" xfId="7" applyFont="1" applyFill="1" applyBorder="1" applyAlignment="1" applyProtection="1">
      <alignment horizontal="left" vertical="top"/>
      <protection locked="0"/>
    </xf>
    <xf numFmtId="0" fontId="3" fillId="0" borderId="3" xfId="2" applyBorder="1" applyAlignment="1" applyProtection="1">
      <alignment horizontal="left" vertical="center"/>
      <protection locked="0"/>
    </xf>
    <xf numFmtId="0" fontId="3" fillId="0" borderId="1" xfId="2" applyBorder="1" applyAlignment="1" applyProtection="1">
      <alignment horizontal="left"/>
      <protection locked="0"/>
    </xf>
    <xf numFmtId="0" fontId="3" fillId="0" borderId="42" xfId="2" applyBorder="1" applyAlignment="1" applyProtection="1">
      <alignment horizontal="left"/>
      <protection locked="0"/>
    </xf>
    <xf numFmtId="0" fontId="3" fillId="0" borderId="2" xfId="2" applyBorder="1" applyAlignment="1" applyProtection="1">
      <alignment horizontal="left"/>
      <protection locked="0"/>
    </xf>
    <xf numFmtId="0" fontId="3" fillId="0" borderId="36" xfId="2" applyBorder="1" applyAlignment="1" applyProtection="1">
      <alignment horizontal="center" vertical="center"/>
      <protection locked="0"/>
    </xf>
    <xf numFmtId="0" fontId="3" fillId="0" borderId="10" xfId="2" applyBorder="1" applyAlignment="1" applyProtection="1">
      <alignment horizontal="center" vertical="center"/>
      <protection locked="0"/>
    </xf>
    <xf numFmtId="0" fontId="3" fillId="0" borderId="36" xfId="2" applyBorder="1" applyAlignment="1" applyProtection="1">
      <alignment horizontal="left" vertical="center"/>
      <protection locked="0"/>
    </xf>
    <xf numFmtId="0" fontId="3" fillId="0" borderId="10" xfId="2" applyBorder="1" applyAlignment="1" applyProtection="1">
      <alignment horizontal="left" vertical="center"/>
      <protection locked="0"/>
    </xf>
    <xf numFmtId="0" fontId="3" fillId="0" borderId="49" xfId="2" applyBorder="1" applyAlignment="1" applyProtection="1">
      <alignment horizontal="center" vertical="center"/>
      <protection locked="0"/>
    </xf>
    <xf numFmtId="0" fontId="3" fillId="0" borderId="49" xfId="2" applyBorder="1" applyAlignment="1" applyProtection="1">
      <alignment horizontal="left" vertical="center"/>
      <protection locked="0"/>
    </xf>
    <xf numFmtId="2" fontId="3" fillId="0" borderId="3" xfId="2" quotePrefix="1" applyNumberFormat="1" applyBorder="1" applyAlignment="1" applyProtection="1">
      <alignment horizontal="center" vertical="center"/>
      <protection locked="0"/>
    </xf>
    <xf numFmtId="0" fontId="4" fillId="4" borderId="3" xfId="2" applyFont="1" applyFill="1" applyBorder="1" applyAlignment="1" applyProtection="1">
      <alignment horizontal="center" vertical="center" wrapText="1"/>
      <protection locked="0"/>
    </xf>
    <xf numFmtId="0" fontId="4" fillId="4" borderId="36" xfId="2" applyFont="1" applyFill="1" applyBorder="1" applyAlignment="1" applyProtection="1">
      <alignment horizontal="center" vertical="center" wrapText="1"/>
      <protection locked="0"/>
    </xf>
    <xf numFmtId="0" fontId="12" fillId="4" borderId="3" xfId="2" applyFont="1" applyFill="1" applyBorder="1" applyAlignment="1" applyProtection="1">
      <alignment horizontal="center" vertical="center" wrapText="1"/>
      <protection locked="0"/>
    </xf>
    <xf numFmtId="0" fontId="12" fillId="4" borderId="35" xfId="2" applyFont="1" applyFill="1" applyBorder="1" applyAlignment="1" applyProtection="1">
      <alignment horizontal="center" vertical="center" wrapText="1"/>
      <protection locked="0"/>
    </xf>
    <xf numFmtId="0" fontId="12" fillId="4" borderId="60" xfId="2" applyFont="1" applyFill="1" applyBorder="1" applyAlignment="1" applyProtection="1">
      <alignment horizontal="center" vertical="center" wrapText="1"/>
      <protection locked="0"/>
    </xf>
    <xf numFmtId="0" fontId="4" fillId="4" borderId="3" xfId="2" applyFont="1" applyFill="1" applyBorder="1" applyAlignment="1" applyProtection="1">
      <alignment horizontal="center" vertical="center"/>
      <protection locked="0"/>
    </xf>
    <xf numFmtId="0" fontId="3" fillId="0" borderId="51" xfId="2" applyBorder="1" applyAlignment="1" applyProtection="1">
      <alignment horizontal="left" vertical="center"/>
      <protection locked="0"/>
    </xf>
    <xf numFmtId="0" fontId="3" fillId="0" borderId="58" xfId="2" applyBorder="1" applyAlignment="1" applyProtection="1">
      <alignment horizontal="left" vertical="center"/>
      <protection locked="0"/>
    </xf>
    <xf numFmtId="0" fontId="5" fillId="0" borderId="0" xfId="2" applyFont="1" applyAlignment="1" applyProtection="1">
      <alignment horizontal="center" vertical="center" wrapText="1"/>
      <protection locked="0"/>
    </xf>
    <xf numFmtId="0" fontId="4" fillId="4" borderId="37" xfId="2" applyFont="1" applyFill="1" applyBorder="1" applyAlignment="1" applyProtection="1">
      <alignment horizontal="center" vertical="center"/>
      <protection locked="0"/>
    </xf>
    <xf numFmtId="0" fontId="4" fillId="4" borderId="43" xfId="2" applyFont="1" applyFill="1" applyBorder="1" applyAlignment="1" applyProtection="1">
      <alignment horizontal="center" vertical="center"/>
      <protection locked="0"/>
    </xf>
    <xf numFmtId="0" fontId="4" fillId="4" borderId="44" xfId="2" applyFont="1" applyFill="1" applyBorder="1" applyAlignment="1" applyProtection="1">
      <alignment horizontal="center" vertical="center"/>
      <protection locked="0"/>
    </xf>
    <xf numFmtId="0" fontId="4" fillId="4" borderId="13" xfId="2" applyFont="1" applyFill="1" applyBorder="1" applyAlignment="1" applyProtection="1">
      <alignment horizontal="center" vertical="center"/>
      <protection locked="0"/>
    </xf>
    <xf numFmtId="0" fontId="4" fillId="4" borderId="61" xfId="2" applyFont="1" applyFill="1" applyBorder="1" applyAlignment="1" applyProtection="1">
      <alignment horizontal="center" vertical="center"/>
      <protection locked="0"/>
    </xf>
    <xf numFmtId="0" fontId="4" fillId="4" borderId="62" xfId="2" applyFont="1" applyFill="1" applyBorder="1" applyAlignment="1" applyProtection="1">
      <alignment horizontal="center" vertical="center"/>
      <protection locked="0"/>
    </xf>
    <xf numFmtId="0" fontId="4" fillId="0" borderId="46" xfId="2" applyFont="1" applyBorder="1" applyAlignment="1" applyProtection="1">
      <alignment horizontal="center" vertical="center"/>
      <protection locked="0"/>
    </xf>
    <xf numFmtId="0" fontId="3" fillId="0" borderId="21" xfId="2" applyBorder="1" applyAlignment="1" applyProtection="1">
      <alignment horizontal="center" vertical="center"/>
      <protection locked="0"/>
    </xf>
    <xf numFmtId="0" fontId="3" fillId="0" borderId="50" xfId="2" applyBorder="1" applyAlignment="1" applyProtection="1">
      <alignment horizontal="center" vertical="center"/>
      <protection locked="0"/>
    </xf>
    <xf numFmtId="0" fontId="3" fillId="0" borderId="25" xfId="2" applyBorder="1" applyAlignment="1" applyProtection="1">
      <alignment horizontal="left" vertical="center"/>
      <protection locked="0"/>
    </xf>
    <xf numFmtId="0" fontId="3" fillId="0" borderId="56" xfId="2" applyBorder="1" applyAlignment="1" applyProtection="1">
      <alignment horizontal="left" vertical="center"/>
      <protection locked="0"/>
    </xf>
    <xf numFmtId="0" fontId="3" fillId="0" borderId="48" xfId="2" applyBorder="1" applyAlignment="1" applyProtection="1">
      <alignment horizontal="left" vertical="center"/>
      <protection locked="0"/>
    </xf>
    <xf numFmtId="0" fontId="3" fillId="0" borderId="1" xfId="2" applyBorder="1" applyAlignment="1" applyProtection="1">
      <alignment horizontal="left" vertical="center" wrapText="1"/>
      <protection locked="0"/>
    </xf>
    <xf numFmtId="0" fontId="3" fillId="0" borderId="42" xfId="2" applyBorder="1" applyAlignment="1" applyProtection="1">
      <alignment horizontal="left" vertical="center" wrapText="1"/>
      <protection locked="0"/>
    </xf>
    <xf numFmtId="0" fontId="3" fillId="0" borderId="2" xfId="2" applyBorder="1" applyAlignment="1" applyProtection="1">
      <alignment horizontal="left" vertical="center" wrapText="1"/>
      <protection locked="0"/>
    </xf>
    <xf numFmtId="0" fontId="4" fillId="0" borderId="21" xfId="2" applyFont="1" applyBorder="1" applyAlignment="1" applyProtection="1">
      <alignment horizontal="center" vertical="center"/>
      <protection locked="0"/>
    </xf>
    <xf numFmtId="0" fontId="4" fillId="0" borderId="50" xfId="2" applyFont="1" applyBorder="1" applyAlignment="1" applyProtection="1">
      <alignment horizontal="center" vertical="center"/>
      <protection locked="0"/>
    </xf>
    <xf numFmtId="0" fontId="3" fillId="0" borderId="47" xfId="2" applyBorder="1" applyAlignment="1" applyProtection="1">
      <alignment horizontal="center" vertical="center"/>
      <protection locked="0"/>
    </xf>
    <xf numFmtId="0" fontId="3" fillId="0" borderId="40" xfId="2" applyBorder="1" applyAlignment="1" applyProtection="1">
      <alignment horizontal="left" vertical="center"/>
      <protection locked="0"/>
    </xf>
    <xf numFmtId="0" fontId="3" fillId="0" borderId="52" xfId="2" applyBorder="1" applyAlignment="1" applyProtection="1">
      <alignment horizontal="left" vertical="center"/>
      <protection locked="0"/>
    </xf>
    <xf numFmtId="0" fontId="3" fillId="0" borderId="53" xfId="2" applyBorder="1" applyAlignment="1" applyProtection="1">
      <alignment horizontal="left" vertical="center"/>
      <protection locked="0"/>
    </xf>
    <xf numFmtId="0" fontId="3" fillId="0" borderId="54" xfId="2" applyBorder="1" applyAlignment="1" applyProtection="1">
      <alignment horizontal="left" vertical="center"/>
      <protection locked="0"/>
    </xf>
    <xf numFmtId="0" fontId="4" fillId="0" borderId="7" xfId="2" applyFont="1" applyBorder="1" applyAlignment="1" applyProtection="1">
      <alignment horizontal="center" vertical="center"/>
      <protection locked="0"/>
    </xf>
    <xf numFmtId="0" fontId="4" fillId="0" borderId="41" xfId="2" applyFont="1" applyBorder="1" applyAlignment="1" applyProtection="1">
      <alignment horizontal="center" vertical="center"/>
      <protection locked="0"/>
    </xf>
    <xf numFmtId="0" fontId="3" fillId="0" borderId="40" xfId="2" applyBorder="1" applyAlignment="1" applyProtection="1">
      <alignment horizontal="center" vertical="center"/>
      <protection locked="0"/>
    </xf>
    <xf numFmtId="0" fontId="3" fillId="0" borderId="3" xfId="2" applyBorder="1" applyAlignment="1" applyProtection="1">
      <alignment horizontal="center" vertical="center"/>
      <protection locked="0"/>
    </xf>
    <xf numFmtId="0" fontId="3" fillId="0" borderId="40" xfId="2" applyBorder="1" applyAlignment="1" applyProtection="1">
      <alignment horizontal="left"/>
      <protection locked="0"/>
    </xf>
    <xf numFmtId="0" fontId="3" fillId="0" borderId="3" xfId="2" applyBorder="1" applyAlignment="1" applyProtection="1">
      <alignment horizontal="left"/>
      <protection locked="0"/>
    </xf>
    <xf numFmtId="0" fontId="3" fillId="0" borderId="37" xfId="2" applyBorder="1" applyAlignment="1" applyProtection="1">
      <alignment horizontal="left"/>
      <protection locked="0"/>
    </xf>
    <xf numFmtId="0" fontId="3" fillId="0" borderId="43" xfId="2" applyBorder="1" applyAlignment="1" applyProtection="1">
      <alignment horizontal="left"/>
      <protection locked="0"/>
    </xf>
    <xf numFmtId="0" fontId="3" fillId="0" borderId="44" xfId="2" applyBorder="1" applyAlignment="1" applyProtection="1">
      <alignment horizontal="left"/>
      <protection locked="0"/>
    </xf>
    <xf numFmtId="0" fontId="5" fillId="0" borderId="0" xfId="2" applyFont="1" applyAlignment="1" applyProtection="1">
      <alignment horizontal="center" vertical="center"/>
      <protection locked="0"/>
    </xf>
    <xf numFmtId="0" fontId="4" fillId="4" borderId="1" xfId="2" applyFont="1" applyFill="1" applyBorder="1" applyAlignment="1" applyProtection="1">
      <alignment horizontal="center" vertical="center"/>
      <protection locked="0"/>
    </xf>
    <xf numFmtId="0" fontId="4" fillId="4" borderId="36" xfId="2" applyFont="1" applyFill="1" applyBorder="1" applyAlignment="1" applyProtection="1">
      <alignment horizontal="center" vertical="center"/>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4" xfId="2" applyFont="1" applyBorder="1" applyAlignment="1" applyProtection="1">
      <alignment horizontal="center" wrapText="1"/>
      <protection locked="0"/>
    </xf>
    <xf numFmtId="0" fontId="6" fillId="0" borderId="5" xfId="2" applyFont="1" applyBorder="1" applyAlignment="1" applyProtection="1">
      <alignment horizontal="center" wrapText="1"/>
      <protection locked="0"/>
    </xf>
    <xf numFmtId="0" fontId="6" fillId="0" borderId="1" xfId="2" applyFont="1" applyBorder="1" applyAlignment="1" applyProtection="1">
      <alignment horizontal="center"/>
      <protection locked="0"/>
    </xf>
    <xf numFmtId="0" fontId="6" fillId="0" borderId="42" xfId="2" applyFont="1" applyBorder="1" applyAlignment="1" applyProtection="1">
      <alignment horizontal="center"/>
      <protection locked="0"/>
    </xf>
    <xf numFmtId="0" fontId="4" fillId="2" borderId="7" xfId="2" applyFont="1" applyFill="1" applyBorder="1" applyAlignment="1" applyProtection="1">
      <alignment vertical="center"/>
      <protection locked="0"/>
    </xf>
    <xf numFmtId="0" fontId="4" fillId="2" borderId="16" xfId="2" applyFont="1" applyFill="1" applyBorder="1" applyAlignment="1" applyProtection="1">
      <alignment vertical="center"/>
      <protection locked="0"/>
    </xf>
    <xf numFmtId="0" fontId="4" fillId="2" borderId="8" xfId="2" applyFont="1" applyFill="1" applyBorder="1" applyAlignment="1" applyProtection="1">
      <alignment vertical="center"/>
      <protection locked="0"/>
    </xf>
    <xf numFmtId="0" fontId="4" fillId="2" borderId="17" xfId="2" applyFont="1" applyFill="1" applyBorder="1" applyAlignment="1" applyProtection="1">
      <alignment vertical="center"/>
      <protection locked="0"/>
    </xf>
    <xf numFmtId="0" fontId="6" fillId="0" borderId="2" xfId="2" applyFont="1" applyBorder="1" applyAlignment="1" applyProtection="1">
      <alignment horizontal="center"/>
      <protection locked="0"/>
    </xf>
    <xf numFmtId="0" fontId="6" fillId="0" borderId="6" xfId="2" applyFont="1" applyBorder="1" applyAlignment="1" applyProtection="1">
      <alignment horizontal="center" wrapText="1"/>
      <protection locked="0"/>
    </xf>
  </cellXfs>
  <cellStyles count="8">
    <cellStyle name="Comma 5" xfId="5" xr:uid="{17AC5100-CA4F-4E25-8941-61294AA6DFB1}"/>
    <cellStyle name="Currency 4" xfId="4" xr:uid="{226559F7-F477-4F37-A631-884E3FAFAD96}"/>
    <cellStyle name="Hyperlink" xfId="7" builtinId="8"/>
    <cellStyle name="Normal" xfId="0" builtinId="0"/>
    <cellStyle name="Normal 2" xfId="2" xr:uid="{8833179C-33EA-4E29-96DC-22F79E64483D}"/>
    <cellStyle name="Normal 7" xfId="3" xr:uid="{FC2E59F3-1ADF-4476-97C7-56B96294BC6C}"/>
    <cellStyle name="Percent" xfId="1" builtinId="5"/>
    <cellStyle name="Percent 5" xfId="6" xr:uid="{FA70AB2C-6142-4AA3-9D8E-14BE2BCFEEA9}"/>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OEB/IRM/2021%20IRM/6-%201576%20NTRZ/NTP%202020_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TRZ%201576%20reconciliaton%202012%20to%202020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1%20Financial/2020%20Actual/NTP/Regulatory/1576/1576%20%20recon%202020%20and%20RR%20reconcilation/LAC%20NT%202009%20to%202020%20Fixed%20Asset%20continuity%20schedule%20balanced%20to%20audited%20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venue Require NTRZ"/>
      <sheetName val="App.2-EC_Account 1576 Final"/>
      <sheetName val="App.2-BA_FAC_IFRS"/>
      <sheetName val="App.2-BA_FAC_CGAAP"/>
    </sheetNames>
    <sheetDataSet>
      <sheetData sheetId="0"/>
      <sheetData sheetId="1"/>
      <sheetData sheetId="2"/>
      <sheetData sheetId="3">
        <row r="26">
          <cell r="D26">
            <v>1136391.1499999997</v>
          </cell>
        </row>
        <row r="602">
          <cell r="J602">
            <v>-366750.3</v>
          </cell>
        </row>
        <row r="603">
          <cell r="J603">
            <v>-13648.380000000005</v>
          </cell>
        </row>
        <row r="604">
          <cell r="J604">
            <v>0</v>
          </cell>
        </row>
        <row r="605">
          <cell r="J605">
            <v>0</v>
          </cell>
        </row>
        <row r="606">
          <cell r="J606">
            <v>0</v>
          </cell>
        </row>
        <row r="607">
          <cell r="J607">
            <v>0</v>
          </cell>
        </row>
        <row r="608">
          <cell r="J608">
            <v>130152.05000000016</v>
          </cell>
        </row>
        <row r="609">
          <cell r="J609">
            <v>0</v>
          </cell>
        </row>
        <row r="610">
          <cell r="J610">
            <v>-1020654.7499999999</v>
          </cell>
        </row>
        <row r="611">
          <cell r="J611">
            <v>-896835.42</v>
          </cell>
        </row>
        <row r="612">
          <cell r="J612">
            <v>-39802.339999999967</v>
          </cell>
        </row>
        <row r="613">
          <cell r="J613">
            <v>-1330397.1899999997</v>
          </cell>
        </row>
        <row r="614">
          <cell r="J614">
            <v>-725548.12999999977</v>
          </cell>
        </row>
        <row r="615">
          <cell r="J615">
            <v>-1270628.55</v>
          </cell>
        </row>
        <row r="616">
          <cell r="J616">
            <v>135884.97999999998</v>
          </cell>
        </row>
        <row r="617">
          <cell r="J617">
            <v>5.5800000001772787</v>
          </cell>
        </row>
        <row r="618">
          <cell r="J618">
            <v>0</v>
          </cell>
        </row>
        <row r="619">
          <cell r="J619">
            <v>11185.039999999999</v>
          </cell>
        </row>
        <row r="620">
          <cell r="J620">
            <v>52379.119999999937</v>
          </cell>
        </row>
        <row r="621">
          <cell r="J621">
            <v>-32084.070000000014</v>
          </cell>
        </row>
        <row r="622">
          <cell r="J622">
            <v>0</v>
          </cell>
        </row>
        <row r="623">
          <cell r="J623">
            <v>-35548.189999999944</v>
          </cell>
        </row>
        <row r="624">
          <cell r="J624">
            <v>0</v>
          </cell>
        </row>
        <row r="625">
          <cell r="J625">
            <v>0</v>
          </cell>
        </row>
        <row r="626">
          <cell r="J626">
            <v>-41361.9</v>
          </cell>
        </row>
        <row r="627">
          <cell r="J627">
            <v>-4970.54</v>
          </cell>
        </row>
        <row r="628">
          <cell r="J628">
            <v>-27732.85</v>
          </cell>
        </row>
        <row r="629">
          <cell r="J629">
            <v>-2298.0800000000017</v>
          </cell>
        </row>
        <row r="630">
          <cell r="J630">
            <v>0</v>
          </cell>
        </row>
        <row r="631">
          <cell r="J631">
            <v>0</v>
          </cell>
        </row>
        <row r="632">
          <cell r="J632">
            <v>0</v>
          </cell>
        </row>
        <row r="633">
          <cell r="J633">
            <v>0</v>
          </cell>
        </row>
        <row r="634">
          <cell r="J634">
            <v>0</v>
          </cell>
        </row>
        <row r="635">
          <cell r="J635">
            <v>0</v>
          </cell>
        </row>
        <row r="636">
          <cell r="J636">
            <v>27273.82</v>
          </cell>
        </row>
        <row r="637">
          <cell r="J637">
            <v>0</v>
          </cell>
        </row>
        <row r="638">
          <cell r="J638">
            <v>0</v>
          </cell>
        </row>
        <row r="639">
          <cell r="J639">
            <v>1203364.21</v>
          </cell>
        </row>
        <row r="641">
          <cell r="J641">
            <v>-639645.37</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ntinuity schedules"/>
    </sheetNames>
    <sheetDataSet>
      <sheetData sheetId="0"/>
      <sheetData sheetId="1">
        <row r="498">
          <cell r="O498">
            <v>-81571.226309026009</v>
          </cell>
        </row>
        <row r="504">
          <cell r="P504">
            <v>456969</v>
          </cell>
        </row>
        <row r="537">
          <cell r="P537">
            <v>-456969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655E0-129E-43C1-9CE8-A2DBE3675115}">
  <dimension ref="B2:R108"/>
  <sheetViews>
    <sheetView showGridLines="0" zoomScale="50" zoomScaleNormal="50" workbookViewId="0">
      <selection activeCell="Q18" sqref="Q18"/>
    </sheetView>
  </sheetViews>
  <sheetFormatPr defaultRowHeight="14.5" x14ac:dyDescent="0.35"/>
  <cols>
    <col min="2" max="2" width="10.81640625" customWidth="1"/>
    <col min="4" max="4" width="25.36328125" customWidth="1"/>
    <col min="5" max="5" width="15.6328125" customWidth="1"/>
    <col min="6" max="6" width="12.81640625" customWidth="1"/>
    <col min="11" max="11" width="12.54296875" customWidth="1"/>
    <col min="12" max="12" width="32.1796875" bestFit="1" customWidth="1"/>
  </cols>
  <sheetData>
    <row r="2" spans="2:18" ht="18" x14ac:dyDescent="0.35">
      <c r="B2" s="177" t="s">
        <v>90</v>
      </c>
      <c r="C2" s="177"/>
      <c r="D2" s="177"/>
      <c r="E2" s="177"/>
      <c r="F2" s="177"/>
      <c r="G2" s="177"/>
      <c r="H2" s="177"/>
      <c r="I2" s="177"/>
      <c r="J2" s="177"/>
      <c r="K2" s="177"/>
      <c r="L2" s="177"/>
      <c r="M2" s="177"/>
      <c r="N2" s="177"/>
      <c r="O2" s="177"/>
      <c r="P2" s="177"/>
      <c r="Q2" s="177"/>
      <c r="R2" s="177"/>
    </row>
    <row r="3" spans="2:18" ht="17.399999999999999" customHeight="1" x14ac:dyDescent="0.35">
      <c r="B3" s="145" t="s">
        <v>91</v>
      </c>
      <c r="C3" s="145"/>
      <c r="D3" s="145"/>
      <c r="E3" s="145"/>
      <c r="F3" s="145"/>
      <c r="G3" s="145"/>
      <c r="H3" s="145"/>
      <c r="I3" s="145"/>
      <c r="J3" s="145"/>
      <c r="K3" s="145"/>
      <c r="L3" s="145"/>
      <c r="M3" s="145"/>
      <c r="N3" s="145"/>
      <c r="O3" s="145"/>
      <c r="P3" s="145"/>
      <c r="Q3" s="145"/>
      <c r="R3" s="145"/>
    </row>
    <row r="4" spans="2:18" ht="17.399999999999999" customHeight="1" x14ac:dyDescent="0.35">
      <c r="B4" s="145" t="s">
        <v>92</v>
      </c>
      <c r="C4" s="145"/>
      <c r="D4" s="145"/>
      <c r="E4" s="145"/>
      <c r="F4" s="145"/>
      <c r="G4" s="145"/>
      <c r="H4" s="145"/>
      <c r="I4" s="145"/>
      <c r="J4" s="145"/>
      <c r="K4" s="145"/>
      <c r="L4" s="145"/>
      <c r="M4" s="145"/>
      <c r="N4" s="145"/>
      <c r="O4" s="145"/>
      <c r="P4" s="145"/>
      <c r="Q4" s="145"/>
      <c r="R4" s="145"/>
    </row>
    <row r="5" spans="2:18" ht="18" x14ac:dyDescent="0.35">
      <c r="B5" s="65"/>
      <c r="C5" s="65"/>
      <c r="D5" s="65"/>
      <c r="E5" s="65"/>
      <c r="F5" s="65"/>
      <c r="G5" s="65"/>
      <c r="H5" s="65"/>
      <c r="I5" s="65"/>
      <c r="J5" s="66"/>
      <c r="K5" s="67"/>
      <c r="L5" s="68"/>
      <c r="M5" s="68"/>
      <c r="N5" s="68"/>
      <c r="O5" s="68"/>
      <c r="P5" s="1"/>
      <c r="Q5" s="57"/>
      <c r="R5" s="57"/>
    </row>
    <row r="6" spans="2:18" ht="18" x14ac:dyDescent="0.35">
      <c r="B6" s="65"/>
      <c r="C6" s="65"/>
      <c r="D6" s="65"/>
      <c r="E6" s="65"/>
      <c r="F6" s="65"/>
      <c r="G6" s="65"/>
      <c r="H6" s="65"/>
      <c r="I6" s="65"/>
      <c r="J6" s="66"/>
      <c r="K6" s="67"/>
      <c r="L6" s="68"/>
      <c r="M6" s="68"/>
      <c r="N6" s="68"/>
      <c r="O6" s="68"/>
      <c r="P6" s="1"/>
      <c r="Q6" s="57"/>
      <c r="R6" s="57"/>
    </row>
    <row r="7" spans="2:18" x14ac:dyDescent="0.35">
      <c r="B7" s="1"/>
      <c r="C7" s="1"/>
      <c r="D7" s="1"/>
      <c r="E7" s="1"/>
      <c r="F7" s="1"/>
      <c r="G7" s="1"/>
      <c r="H7" s="1"/>
      <c r="I7" s="1"/>
      <c r="J7" s="1"/>
      <c r="K7" s="1"/>
      <c r="L7" s="1"/>
      <c r="M7" s="1"/>
      <c r="N7" s="1"/>
      <c r="O7" s="1"/>
      <c r="P7" s="1"/>
      <c r="Q7" s="57"/>
      <c r="R7" s="57"/>
    </row>
    <row r="8" spans="2:18" ht="14.4" customHeight="1" x14ac:dyDescent="0.35">
      <c r="B8" s="88"/>
      <c r="C8" s="88"/>
      <c r="D8" s="142" t="s">
        <v>93</v>
      </c>
      <c r="E8" s="142"/>
      <c r="F8" s="142"/>
      <c r="G8" s="142" t="s">
        <v>94</v>
      </c>
      <c r="H8" s="142"/>
      <c r="I8" s="178"/>
      <c r="J8" s="89"/>
      <c r="K8" s="137" t="s">
        <v>95</v>
      </c>
      <c r="L8" s="137" t="s">
        <v>96</v>
      </c>
      <c r="M8" s="139" t="s">
        <v>97</v>
      </c>
      <c r="N8" s="139"/>
      <c r="O8" s="140" t="s">
        <v>98</v>
      </c>
      <c r="P8" s="140"/>
      <c r="Q8" s="139" t="s">
        <v>99</v>
      </c>
      <c r="R8" s="139"/>
    </row>
    <row r="9" spans="2:18" ht="29.5" thickBot="1" x14ac:dyDescent="0.4">
      <c r="B9" s="90" t="s">
        <v>100</v>
      </c>
      <c r="C9" s="90" t="s">
        <v>101</v>
      </c>
      <c r="D9" s="179" t="s">
        <v>102</v>
      </c>
      <c r="E9" s="179"/>
      <c r="F9" s="179"/>
      <c r="G9" s="90" t="s">
        <v>103</v>
      </c>
      <c r="H9" s="90" t="s">
        <v>104</v>
      </c>
      <c r="I9" s="91" t="s">
        <v>105</v>
      </c>
      <c r="J9" s="92"/>
      <c r="K9" s="138"/>
      <c r="L9" s="138"/>
      <c r="M9" s="93" t="s">
        <v>106</v>
      </c>
      <c r="N9" s="93" t="s">
        <v>107</v>
      </c>
      <c r="O9" s="94" t="s">
        <v>106</v>
      </c>
      <c r="P9" s="95" t="s">
        <v>107</v>
      </c>
      <c r="Q9" s="96" t="s">
        <v>108</v>
      </c>
      <c r="R9" s="96" t="s">
        <v>109</v>
      </c>
    </row>
    <row r="10" spans="2:18" x14ac:dyDescent="0.35">
      <c r="B10" s="168" t="s">
        <v>110</v>
      </c>
      <c r="C10" s="170">
        <v>1</v>
      </c>
      <c r="D10" s="164" t="s">
        <v>111</v>
      </c>
      <c r="E10" s="172" t="s">
        <v>112</v>
      </c>
      <c r="F10" s="172"/>
      <c r="G10" s="69">
        <v>35</v>
      </c>
      <c r="H10" s="69">
        <v>45</v>
      </c>
      <c r="I10" s="70">
        <v>75</v>
      </c>
      <c r="J10" s="97"/>
      <c r="K10" s="98">
        <v>1830</v>
      </c>
      <c r="L10" s="99" t="s">
        <v>49</v>
      </c>
      <c r="M10" s="100">
        <v>25</v>
      </c>
      <c r="N10" s="101">
        <f>IF(ISERROR(1/M10), "", 1/M10)</f>
        <v>0.04</v>
      </c>
      <c r="O10" s="100">
        <v>45</v>
      </c>
      <c r="P10" s="102">
        <f>IF(ISERROR(1/O10), "", 1/O10)</f>
        <v>2.2222222222222223E-2</v>
      </c>
      <c r="Q10" s="71" t="str">
        <f>IF(ISBLANK(O10),"",IF(O10&lt;G10,"Yes","No"))</f>
        <v>No</v>
      </c>
      <c r="R10" s="71" t="str">
        <f>IF(ISBLANK(O10),"",IF(O10&gt;I10,"Yes","No"))</f>
        <v>No</v>
      </c>
    </row>
    <row r="11" spans="2:18" x14ac:dyDescent="0.35">
      <c r="B11" s="169"/>
      <c r="C11" s="171"/>
      <c r="D11" s="126"/>
      <c r="E11" s="126" t="s">
        <v>113</v>
      </c>
      <c r="F11" s="73" t="s">
        <v>114</v>
      </c>
      <c r="G11" s="38">
        <v>20</v>
      </c>
      <c r="H11" s="38">
        <v>40</v>
      </c>
      <c r="I11" s="74">
        <v>55</v>
      </c>
      <c r="J11" s="97"/>
      <c r="K11" s="98"/>
      <c r="L11" s="99"/>
      <c r="M11" s="100"/>
      <c r="N11" s="101" t="str">
        <f t="shared" ref="N11:N65" si="0">IF(ISERROR(1/M11), "", 1/M11)</f>
        <v/>
      </c>
      <c r="O11" s="100"/>
      <c r="P11" s="102" t="str">
        <f t="shared" ref="P11:P65" si="1">IF(ISERROR(1/O11), "", 1/O11)</f>
        <v/>
      </c>
      <c r="Q11" s="71" t="str">
        <f t="shared" ref="Q11:Q65" si="2">IF(ISBLANK(O11),"",IF(O11&lt;G11,"Yes","No"))</f>
        <v/>
      </c>
      <c r="R11" s="71" t="str">
        <f t="shared" ref="R11:R65" si="3">IF(ISBLANK(O11),"",IF(O11&gt;I11,"Yes","No"))</f>
        <v/>
      </c>
    </row>
    <row r="12" spans="2:18" x14ac:dyDescent="0.35">
      <c r="B12" s="169"/>
      <c r="C12" s="171"/>
      <c r="D12" s="126"/>
      <c r="E12" s="126"/>
      <c r="F12" s="73" t="s">
        <v>115</v>
      </c>
      <c r="G12" s="38">
        <v>30</v>
      </c>
      <c r="H12" s="38">
        <v>70</v>
      </c>
      <c r="I12" s="74">
        <v>95</v>
      </c>
      <c r="J12" s="97"/>
      <c r="K12" s="98"/>
      <c r="L12" s="99"/>
      <c r="M12" s="100"/>
      <c r="N12" s="101" t="str">
        <f t="shared" si="0"/>
        <v/>
      </c>
      <c r="O12" s="100"/>
      <c r="P12" s="102" t="str">
        <f t="shared" si="1"/>
        <v/>
      </c>
      <c r="Q12" s="71" t="str">
        <f t="shared" si="2"/>
        <v/>
      </c>
      <c r="R12" s="71" t="str">
        <f t="shared" si="3"/>
        <v/>
      </c>
    </row>
    <row r="13" spans="2:18" x14ac:dyDescent="0.35">
      <c r="B13" s="169"/>
      <c r="C13" s="171">
        <v>2</v>
      </c>
      <c r="D13" s="126" t="s">
        <v>116</v>
      </c>
      <c r="E13" s="173" t="s">
        <v>112</v>
      </c>
      <c r="F13" s="173"/>
      <c r="G13" s="38">
        <v>50</v>
      </c>
      <c r="H13" s="38">
        <v>60</v>
      </c>
      <c r="I13" s="74">
        <v>80</v>
      </c>
      <c r="J13" s="97"/>
      <c r="K13" s="98">
        <v>1830</v>
      </c>
      <c r="L13" s="99" t="s">
        <v>49</v>
      </c>
      <c r="M13" s="100">
        <v>25</v>
      </c>
      <c r="N13" s="101">
        <f t="shared" si="0"/>
        <v>0.04</v>
      </c>
      <c r="O13" s="100">
        <v>60</v>
      </c>
      <c r="P13" s="102">
        <f t="shared" si="1"/>
        <v>1.6666666666666666E-2</v>
      </c>
      <c r="Q13" s="71" t="str">
        <f t="shared" si="2"/>
        <v>No</v>
      </c>
      <c r="R13" s="71" t="str">
        <f t="shared" si="3"/>
        <v>No</v>
      </c>
    </row>
    <row r="14" spans="2:18" x14ac:dyDescent="0.35">
      <c r="B14" s="169"/>
      <c r="C14" s="171"/>
      <c r="D14" s="126"/>
      <c r="E14" s="126" t="s">
        <v>113</v>
      </c>
      <c r="F14" s="73" t="s">
        <v>114</v>
      </c>
      <c r="G14" s="38">
        <v>20</v>
      </c>
      <c r="H14" s="38">
        <v>40</v>
      </c>
      <c r="I14" s="74">
        <v>55</v>
      </c>
      <c r="J14" s="97"/>
      <c r="K14" s="98"/>
      <c r="L14" s="99"/>
      <c r="M14" s="100"/>
      <c r="N14" s="101" t="str">
        <f t="shared" si="0"/>
        <v/>
      </c>
      <c r="O14" s="100"/>
      <c r="P14" s="102" t="str">
        <f t="shared" si="1"/>
        <v/>
      </c>
      <c r="Q14" s="71" t="str">
        <f t="shared" si="2"/>
        <v/>
      </c>
      <c r="R14" s="71" t="str">
        <f t="shared" si="3"/>
        <v/>
      </c>
    </row>
    <row r="15" spans="2:18" x14ac:dyDescent="0.35">
      <c r="B15" s="169"/>
      <c r="C15" s="171"/>
      <c r="D15" s="126"/>
      <c r="E15" s="126"/>
      <c r="F15" s="73" t="s">
        <v>115</v>
      </c>
      <c r="G15" s="38">
        <v>30</v>
      </c>
      <c r="H15" s="38">
        <v>70</v>
      </c>
      <c r="I15" s="74">
        <v>95</v>
      </c>
      <c r="J15" s="97"/>
      <c r="K15" s="98"/>
      <c r="L15" s="99"/>
      <c r="M15" s="100"/>
      <c r="N15" s="101" t="str">
        <f t="shared" si="0"/>
        <v/>
      </c>
      <c r="O15" s="100"/>
      <c r="P15" s="102" t="str">
        <f t="shared" si="1"/>
        <v/>
      </c>
      <c r="Q15" s="71" t="str">
        <f t="shared" si="2"/>
        <v/>
      </c>
      <c r="R15" s="71" t="str">
        <f t="shared" si="3"/>
        <v/>
      </c>
    </row>
    <row r="16" spans="2:18" x14ac:dyDescent="0.35">
      <c r="B16" s="169"/>
      <c r="C16" s="171">
        <v>3</v>
      </c>
      <c r="D16" s="126" t="s">
        <v>117</v>
      </c>
      <c r="E16" s="173" t="s">
        <v>112</v>
      </c>
      <c r="F16" s="173"/>
      <c r="G16" s="38">
        <v>60</v>
      </c>
      <c r="H16" s="38">
        <v>60</v>
      </c>
      <c r="I16" s="74">
        <v>80</v>
      </c>
      <c r="J16" s="97"/>
      <c r="K16" s="98">
        <v>1830</v>
      </c>
      <c r="L16" s="99" t="s">
        <v>49</v>
      </c>
      <c r="M16" s="100">
        <v>25</v>
      </c>
      <c r="N16" s="101">
        <f>IF(ISERROR(1/M16), "", 1/M16)</f>
        <v>0.04</v>
      </c>
      <c r="O16" s="100">
        <v>60</v>
      </c>
      <c r="P16" s="102">
        <f t="shared" si="1"/>
        <v>1.6666666666666666E-2</v>
      </c>
      <c r="Q16" s="71" t="str">
        <f t="shared" si="2"/>
        <v>No</v>
      </c>
      <c r="R16" s="71" t="str">
        <f t="shared" si="3"/>
        <v>No</v>
      </c>
    </row>
    <row r="17" spans="2:18" x14ac:dyDescent="0.35">
      <c r="B17" s="169"/>
      <c r="C17" s="171"/>
      <c r="D17" s="126"/>
      <c r="E17" s="126" t="s">
        <v>113</v>
      </c>
      <c r="F17" s="73" t="s">
        <v>114</v>
      </c>
      <c r="G17" s="38">
        <v>20</v>
      </c>
      <c r="H17" s="38">
        <v>40</v>
      </c>
      <c r="I17" s="74">
        <v>55</v>
      </c>
      <c r="J17" s="97"/>
      <c r="K17" s="98"/>
      <c r="L17" s="99"/>
      <c r="M17" s="100"/>
      <c r="N17" s="101" t="str">
        <f t="shared" si="0"/>
        <v/>
      </c>
      <c r="O17" s="100"/>
      <c r="P17" s="102" t="str">
        <f t="shared" si="1"/>
        <v/>
      </c>
      <c r="Q17" s="71" t="str">
        <f t="shared" si="2"/>
        <v/>
      </c>
      <c r="R17" s="71" t="str">
        <f t="shared" si="3"/>
        <v/>
      </c>
    </row>
    <row r="18" spans="2:18" x14ac:dyDescent="0.35">
      <c r="B18" s="169"/>
      <c r="C18" s="171"/>
      <c r="D18" s="126"/>
      <c r="E18" s="126"/>
      <c r="F18" s="73" t="s">
        <v>115</v>
      </c>
      <c r="G18" s="38">
        <v>30</v>
      </c>
      <c r="H18" s="38">
        <v>70</v>
      </c>
      <c r="I18" s="74">
        <v>95</v>
      </c>
      <c r="J18" s="97"/>
      <c r="K18" s="98"/>
      <c r="L18" s="99"/>
      <c r="M18" s="100"/>
      <c r="N18" s="101" t="str">
        <f t="shared" si="0"/>
        <v/>
      </c>
      <c r="O18" s="100"/>
      <c r="P18" s="102" t="str">
        <f t="shared" si="1"/>
        <v/>
      </c>
      <c r="Q18" s="71" t="str">
        <f t="shared" si="2"/>
        <v/>
      </c>
      <c r="R18" s="71" t="str">
        <f t="shared" si="3"/>
        <v/>
      </c>
    </row>
    <row r="19" spans="2:18" x14ac:dyDescent="0.35">
      <c r="B19" s="169"/>
      <c r="C19" s="38">
        <v>4</v>
      </c>
      <c r="D19" s="127" t="s">
        <v>118</v>
      </c>
      <c r="E19" s="128"/>
      <c r="F19" s="129"/>
      <c r="G19" s="38">
        <v>30</v>
      </c>
      <c r="H19" s="38">
        <v>45</v>
      </c>
      <c r="I19" s="74">
        <v>55</v>
      </c>
      <c r="J19" s="97"/>
      <c r="K19" s="98">
        <v>1835</v>
      </c>
      <c r="L19" s="99" t="s">
        <v>50</v>
      </c>
      <c r="M19" s="100">
        <v>25</v>
      </c>
      <c r="N19" s="101">
        <f t="shared" si="0"/>
        <v>0.04</v>
      </c>
      <c r="O19" s="100">
        <v>45</v>
      </c>
      <c r="P19" s="102">
        <f t="shared" si="1"/>
        <v>2.2222222222222223E-2</v>
      </c>
      <c r="Q19" s="71" t="str">
        <f t="shared" si="2"/>
        <v>No</v>
      </c>
      <c r="R19" s="71" t="str">
        <f t="shared" si="3"/>
        <v>No</v>
      </c>
    </row>
    <row r="20" spans="2:18" x14ac:dyDescent="0.35">
      <c r="B20" s="169"/>
      <c r="C20" s="38">
        <v>5</v>
      </c>
      <c r="D20" s="127" t="s">
        <v>119</v>
      </c>
      <c r="E20" s="128"/>
      <c r="F20" s="129"/>
      <c r="G20" s="38">
        <v>15</v>
      </c>
      <c r="H20" s="38">
        <v>25</v>
      </c>
      <c r="I20" s="74">
        <v>25</v>
      </c>
      <c r="J20" s="97"/>
      <c r="K20" s="98">
        <v>1835</v>
      </c>
      <c r="L20" s="99" t="s">
        <v>50</v>
      </c>
      <c r="M20" s="100">
        <v>25</v>
      </c>
      <c r="N20" s="101">
        <f t="shared" ref="N20" si="4">IF(ISERROR(1/M20), "", 1/M20)</f>
        <v>0.04</v>
      </c>
      <c r="O20" s="100">
        <v>25</v>
      </c>
      <c r="P20" s="102">
        <f t="shared" si="1"/>
        <v>0.04</v>
      </c>
      <c r="Q20" s="71" t="str">
        <f t="shared" si="2"/>
        <v>No</v>
      </c>
      <c r="R20" s="71" t="str">
        <f t="shared" si="3"/>
        <v>No</v>
      </c>
    </row>
    <row r="21" spans="2:18" x14ac:dyDescent="0.35">
      <c r="B21" s="169"/>
      <c r="C21" s="38">
        <v>6</v>
      </c>
      <c r="D21" s="127" t="s">
        <v>120</v>
      </c>
      <c r="E21" s="128"/>
      <c r="F21" s="129"/>
      <c r="G21" s="38">
        <v>15</v>
      </c>
      <c r="H21" s="38">
        <v>20</v>
      </c>
      <c r="I21" s="74">
        <v>20</v>
      </c>
      <c r="J21" s="97"/>
      <c r="K21" s="98"/>
      <c r="L21" s="99"/>
      <c r="M21" s="100"/>
      <c r="N21" s="101" t="str">
        <f t="shared" si="0"/>
        <v/>
      </c>
      <c r="O21" s="100"/>
      <c r="P21" s="102" t="str">
        <f t="shared" si="1"/>
        <v/>
      </c>
      <c r="Q21" s="71" t="str">
        <f t="shared" si="2"/>
        <v/>
      </c>
      <c r="R21" s="71" t="str">
        <f t="shared" si="3"/>
        <v/>
      </c>
    </row>
    <row r="22" spans="2:18" x14ac:dyDescent="0.35">
      <c r="B22" s="169"/>
      <c r="C22" s="38">
        <v>7</v>
      </c>
      <c r="D22" s="127" t="s">
        <v>121</v>
      </c>
      <c r="E22" s="128"/>
      <c r="F22" s="129"/>
      <c r="G22" s="38">
        <v>35</v>
      </c>
      <c r="H22" s="38">
        <v>45</v>
      </c>
      <c r="I22" s="74">
        <v>60</v>
      </c>
      <c r="J22" s="97"/>
      <c r="K22" s="98"/>
      <c r="L22" s="99"/>
      <c r="M22" s="100"/>
      <c r="N22" s="101" t="str">
        <f t="shared" si="0"/>
        <v/>
      </c>
      <c r="O22" s="100"/>
      <c r="P22" s="102" t="str">
        <f t="shared" si="1"/>
        <v/>
      </c>
      <c r="Q22" s="71" t="str">
        <f t="shared" si="2"/>
        <v/>
      </c>
      <c r="R22" s="71" t="str">
        <f t="shared" si="3"/>
        <v/>
      </c>
    </row>
    <row r="23" spans="2:18" x14ac:dyDescent="0.35">
      <c r="B23" s="169"/>
      <c r="C23" s="38">
        <v>8</v>
      </c>
      <c r="D23" s="127" t="s">
        <v>122</v>
      </c>
      <c r="E23" s="128"/>
      <c r="F23" s="129"/>
      <c r="G23" s="38">
        <v>50</v>
      </c>
      <c r="H23" s="38">
        <v>60</v>
      </c>
      <c r="I23" s="74">
        <v>75</v>
      </c>
      <c r="J23" s="97"/>
      <c r="K23" s="98">
        <v>1835</v>
      </c>
      <c r="L23" s="99" t="s">
        <v>50</v>
      </c>
      <c r="M23" s="100">
        <v>25</v>
      </c>
      <c r="N23" s="101">
        <f t="shared" si="0"/>
        <v>0.04</v>
      </c>
      <c r="O23" s="100">
        <v>60</v>
      </c>
      <c r="P23" s="102">
        <f t="shared" si="1"/>
        <v>1.6666666666666666E-2</v>
      </c>
      <c r="Q23" s="71" t="str">
        <f t="shared" si="2"/>
        <v>No</v>
      </c>
      <c r="R23" s="71" t="str">
        <f t="shared" si="3"/>
        <v>No</v>
      </c>
    </row>
    <row r="24" spans="2:18" x14ac:dyDescent="0.35">
      <c r="B24" s="169"/>
      <c r="C24" s="38">
        <v>8</v>
      </c>
      <c r="D24" s="127" t="s">
        <v>122</v>
      </c>
      <c r="E24" s="128"/>
      <c r="F24" s="129"/>
      <c r="G24" s="38">
        <v>50</v>
      </c>
      <c r="H24" s="38">
        <v>60</v>
      </c>
      <c r="I24" s="74">
        <v>75</v>
      </c>
      <c r="J24" s="97"/>
      <c r="K24" s="98">
        <v>1855</v>
      </c>
      <c r="L24" s="99" t="s">
        <v>151</v>
      </c>
      <c r="M24" s="100">
        <v>25</v>
      </c>
      <c r="N24" s="101">
        <f t="shared" ref="N24" si="5">IF(ISERROR(1/M24), "", 1/M24)</f>
        <v>0.04</v>
      </c>
      <c r="O24" s="100">
        <v>60</v>
      </c>
      <c r="P24" s="102">
        <f t="shared" ref="P24" si="6">IF(ISERROR(1/O24), "", 1/O24)</f>
        <v>1.6666666666666666E-2</v>
      </c>
      <c r="Q24" s="71" t="str">
        <f t="shared" ref="Q24" si="7">IF(ISBLANK(O24),"",IF(O24&lt;G24,"Yes","No"))</f>
        <v>No</v>
      </c>
      <c r="R24" s="71" t="str">
        <f t="shared" ref="R24" si="8">IF(ISBLANK(O24),"",IF(O24&gt;I24,"Yes","No"))</f>
        <v>No</v>
      </c>
    </row>
    <row r="25" spans="2:18" x14ac:dyDescent="0.35">
      <c r="B25" s="169"/>
      <c r="C25" s="38">
        <v>9</v>
      </c>
      <c r="D25" s="127" t="s">
        <v>123</v>
      </c>
      <c r="E25" s="128"/>
      <c r="F25" s="129"/>
      <c r="G25" s="38">
        <v>30</v>
      </c>
      <c r="H25" s="38">
        <v>40</v>
      </c>
      <c r="I25" s="74">
        <v>60</v>
      </c>
      <c r="J25" s="97"/>
      <c r="K25" s="98">
        <v>1850</v>
      </c>
      <c r="L25" s="99" t="s">
        <v>53</v>
      </c>
      <c r="M25" s="100">
        <v>25</v>
      </c>
      <c r="N25" s="101">
        <f t="shared" si="0"/>
        <v>0.04</v>
      </c>
      <c r="O25" s="100">
        <v>40</v>
      </c>
      <c r="P25" s="102">
        <f t="shared" si="1"/>
        <v>2.5000000000000001E-2</v>
      </c>
      <c r="Q25" s="71" t="str">
        <f t="shared" si="2"/>
        <v>No</v>
      </c>
      <c r="R25" s="71" t="str">
        <f t="shared" si="3"/>
        <v>No</v>
      </c>
    </row>
    <row r="26" spans="2:18" x14ac:dyDescent="0.35">
      <c r="B26" s="169"/>
      <c r="C26" s="38">
        <v>10</v>
      </c>
      <c r="D26" s="127" t="s">
        <v>124</v>
      </c>
      <c r="E26" s="128"/>
      <c r="F26" s="129"/>
      <c r="G26" s="38">
        <v>25</v>
      </c>
      <c r="H26" s="38">
        <v>30</v>
      </c>
      <c r="I26" s="74">
        <v>40</v>
      </c>
      <c r="J26" s="97"/>
      <c r="K26" s="98"/>
      <c r="L26" s="99"/>
      <c r="M26" s="100"/>
      <c r="N26" s="101" t="str">
        <f t="shared" si="0"/>
        <v/>
      </c>
      <c r="O26" s="100"/>
      <c r="P26" s="102" t="str">
        <f t="shared" si="1"/>
        <v/>
      </c>
      <c r="Q26" s="71" t="str">
        <f t="shared" si="2"/>
        <v/>
      </c>
      <c r="R26" s="71" t="str">
        <f t="shared" si="3"/>
        <v/>
      </c>
    </row>
    <row r="27" spans="2:18" ht="15" thickBot="1" x14ac:dyDescent="0.4">
      <c r="B27" s="169"/>
      <c r="C27" s="75">
        <v>11</v>
      </c>
      <c r="D27" s="174" t="s">
        <v>125</v>
      </c>
      <c r="E27" s="175"/>
      <c r="F27" s="176"/>
      <c r="G27" s="75">
        <v>25</v>
      </c>
      <c r="H27" s="75">
        <v>40</v>
      </c>
      <c r="I27" s="76">
        <v>55</v>
      </c>
      <c r="J27" s="97"/>
      <c r="K27" s="98"/>
      <c r="L27" s="99"/>
      <c r="M27" s="100"/>
      <c r="N27" s="101" t="str">
        <f t="shared" si="0"/>
        <v/>
      </c>
      <c r="O27" s="100"/>
      <c r="P27" s="102" t="str">
        <f t="shared" si="1"/>
        <v/>
      </c>
      <c r="Q27" s="71" t="str">
        <f t="shared" si="2"/>
        <v/>
      </c>
      <c r="R27" s="71" t="str">
        <f t="shared" si="3"/>
        <v/>
      </c>
    </row>
    <row r="28" spans="2:18" x14ac:dyDescent="0.35">
      <c r="B28" s="152" t="s">
        <v>126</v>
      </c>
      <c r="C28" s="163">
        <v>12</v>
      </c>
      <c r="D28" s="164" t="s">
        <v>127</v>
      </c>
      <c r="E28" s="155" t="s">
        <v>112</v>
      </c>
      <c r="F28" s="157"/>
      <c r="G28" s="69">
        <v>30</v>
      </c>
      <c r="H28" s="69">
        <v>45</v>
      </c>
      <c r="I28" s="70">
        <v>60</v>
      </c>
      <c r="J28" s="97"/>
      <c r="K28" s="98">
        <v>1820</v>
      </c>
      <c r="L28" s="99" t="s">
        <v>47</v>
      </c>
      <c r="M28" s="100">
        <v>30</v>
      </c>
      <c r="N28" s="101">
        <f t="shared" si="0"/>
        <v>3.3333333333333333E-2</v>
      </c>
      <c r="O28" s="100">
        <v>45</v>
      </c>
      <c r="P28" s="102">
        <f t="shared" si="1"/>
        <v>2.2222222222222223E-2</v>
      </c>
      <c r="Q28" s="71" t="str">
        <f t="shared" si="2"/>
        <v>No</v>
      </c>
      <c r="R28" s="71" t="str">
        <f t="shared" si="3"/>
        <v>No</v>
      </c>
    </row>
    <row r="29" spans="2:18" x14ac:dyDescent="0.35">
      <c r="B29" s="161"/>
      <c r="C29" s="134"/>
      <c r="D29" s="126"/>
      <c r="E29" s="120" t="s">
        <v>128</v>
      </c>
      <c r="F29" s="122"/>
      <c r="G29" s="38">
        <v>10</v>
      </c>
      <c r="H29" s="38">
        <v>20</v>
      </c>
      <c r="I29" s="74">
        <v>30</v>
      </c>
      <c r="J29" s="97"/>
      <c r="K29" s="98"/>
      <c r="L29" s="99"/>
      <c r="M29" s="100"/>
      <c r="N29" s="101" t="str">
        <f t="shared" si="0"/>
        <v/>
      </c>
      <c r="O29" s="100"/>
      <c r="P29" s="102" t="str">
        <f t="shared" si="1"/>
        <v/>
      </c>
      <c r="Q29" s="71" t="str">
        <f t="shared" si="2"/>
        <v/>
      </c>
      <c r="R29" s="71" t="str">
        <f t="shared" si="3"/>
        <v/>
      </c>
    </row>
    <row r="30" spans="2:18" x14ac:dyDescent="0.35">
      <c r="B30" s="161"/>
      <c r="C30" s="131"/>
      <c r="D30" s="126"/>
      <c r="E30" s="120" t="s">
        <v>129</v>
      </c>
      <c r="F30" s="122"/>
      <c r="G30" s="38">
        <v>20</v>
      </c>
      <c r="H30" s="38">
        <v>30</v>
      </c>
      <c r="I30" s="74">
        <v>60</v>
      </c>
      <c r="J30" s="97"/>
      <c r="K30" s="98"/>
      <c r="L30" s="99"/>
      <c r="M30" s="100"/>
      <c r="N30" s="101" t="str">
        <f t="shared" si="0"/>
        <v/>
      </c>
      <c r="O30" s="100"/>
      <c r="P30" s="102" t="str">
        <f t="shared" si="1"/>
        <v/>
      </c>
      <c r="Q30" s="71" t="str">
        <f t="shared" si="2"/>
        <v/>
      </c>
      <c r="R30" s="71" t="str">
        <f t="shared" si="3"/>
        <v/>
      </c>
    </row>
    <row r="31" spans="2:18" x14ac:dyDescent="0.35">
      <c r="B31" s="161"/>
      <c r="C31" s="79">
        <v>13</v>
      </c>
      <c r="D31" s="120" t="s">
        <v>130</v>
      </c>
      <c r="E31" s="121"/>
      <c r="F31" s="122"/>
      <c r="G31" s="38">
        <v>30</v>
      </c>
      <c r="H31" s="38">
        <v>45</v>
      </c>
      <c r="I31" s="74">
        <v>55</v>
      </c>
      <c r="J31" s="97"/>
      <c r="K31" s="98"/>
      <c r="L31" s="99"/>
      <c r="M31" s="100"/>
      <c r="N31" s="101" t="str">
        <f t="shared" si="0"/>
        <v/>
      </c>
      <c r="O31" s="100"/>
      <c r="P31" s="102" t="str">
        <f t="shared" si="1"/>
        <v/>
      </c>
      <c r="Q31" s="71" t="str">
        <f t="shared" si="2"/>
        <v/>
      </c>
      <c r="R31" s="71" t="str">
        <f t="shared" si="3"/>
        <v/>
      </c>
    </row>
    <row r="32" spans="2:18" x14ac:dyDescent="0.35">
      <c r="B32" s="161"/>
      <c r="C32" s="79">
        <v>14</v>
      </c>
      <c r="D32" s="120" t="s">
        <v>131</v>
      </c>
      <c r="E32" s="121"/>
      <c r="F32" s="122"/>
      <c r="G32" s="38">
        <v>30</v>
      </c>
      <c r="H32" s="38">
        <v>40</v>
      </c>
      <c r="I32" s="74">
        <v>40</v>
      </c>
      <c r="J32" s="97"/>
      <c r="K32" s="98"/>
      <c r="L32" s="99"/>
      <c r="M32" s="100"/>
      <c r="N32" s="101" t="str">
        <f t="shared" si="0"/>
        <v/>
      </c>
      <c r="O32" s="100"/>
      <c r="P32" s="102" t="str">
        <f t="shared" si="1"/>
        <v/>
      </c>
      <c r="Q32" s="71" t="str">
        <f t="shared" si="2"/>
        <v/>
      </c>
      <c r="R32" s="71" t="str">
        <f t="shared" si="3"/>
        <v/>
      </c>
    </row>
    <row r="33" spans="2:18" x14ac:dyDescent="0.35">
      <c r="B33" s="161"/>
      <c r="C33" s="130">
        <v>15</v>
      </c>
      <c r="D33" s="126" t="s">
        <v>132</v>
      </c>
      <c r="E33" s="120" t="s">
        <v>112</v>
      </c>
      <c r="F33" s="122"/>
      <c r="G33" s="38">
        <v>10</v>
      </c>
      <c r="H33" s="38">
        <v>20</v>
      </c>
      <c r="I33" s="74">
        <v>30</v>
      </c>
      <c r="J33" s="97"/>
      <c r="K33" s="98"/>
      <c r="L33" s="99"/>
      <c r="M33" s="100"/>
      <c r="N33" s="101" t="str">
        <f t="shared" si="0"/>
        <v/>
      </c>
      <c r="O33" s="100"/>
      <c r="P33" s="102" t="str">
        <f t="shared" si="1"/>
        <v/>
      </c>
      <c r="Q33" s="71" t="str">
        <f t="shared" si="2"/>
        <v/>
      </c>
      <c r="R33" s="71" t="str">
        <f t="shared" si="3"/>
        <v/>
      </c>
    </row>
    <row r="34" spans="2:18" x14ac:dyDescent="0.35">
      <c r="B34" s="161"/>
      <c r="C34" s="134"/>
      <c r="D34" s="126"/>
      <c r="E34" s="120" t="s">
        <v>133</v>
      </c>
      <c r="F34" s="122"/>
      <c r="G34" s="38">
        <v>10</v>
      </c>
      <c r="H34" s="38">
        <v>15</v>
      </c>
      <c r="I34" s="74">
        <v>15</v>
      </c>
      <c r="J34" s="97"/>
      <c r="K34" s="98"/>
      <c r="L34" s="99"/>
      <c r="M34" s="100"/>
      <c r="N34" s="101" t="str">
        <f t="shared" si="0"/>
        <v/>
      </c>
      <c r="O34" s="100"/>
      <c r="P34" s="102" t="str">
        <f t="shared" si="1"/>
        <v/>
      </c>
      <c r="Q34" s="71" t="str">
        <f t="shared" si="2"/>
        <v/>
      </c>
      <c r="R34" s="71" t="str">
        <f t="shared" si="3"/>
        <v/>
      </c>
    </row>
    <row r="35" spans="2:18" x14ac:dyDescent="0.35">
      <c r="B35" s="161"/>
      <c r="C35" s="131"/>
      <c r="D35" s="126"/>
      <c r="E35" s="120" t="s">
        <v>134</v>
      </c>
      <c r="F35" s="122"/>
      <c r="G35" s="38">
        <v>20</v>
      </c>
      <c r="H35" s="38">
        <v>20</v>
      </c>
      <c r="I35" s="74">
        <v>30</v>
      </c>
      <c r="J35" s="97"/>
      <c r="K35" s="98"/>
      <c r="L35" s="99"/>
      <c r="M35" s="100"/>
      <c r="N35" s="101" t="str">
        <f t="shared" si="0"/>
        <v/>
      </c>
      <c r="O35" s="100"/>
      <c r="P35" s="102" t="str">
        <f t="shared" si="1"/>
        <v/>
      </c>
      <c r="Q35" s="71" t="str">
        <f t="shared" si="2"/>
        <v/>
      </c>
      <c r="R35" s="71" t="str">
        <f t="shared" si="3"/>
        <v/>
      </c>
    </row>
    <row r="36" spans="2:18" x14ac:dyDescent="0.35">
      <c r="B36" s="161"/>
      <c r="C36" s="130">
        <v>16</v>
      </c>
      <c r="D36" s="80" t="s">
        <v>135</v>
      </c>
      <c r="E36" s="120" t="s">
        <v>112</v>
      </c>
      <c r="F36" s="122"/>
      <c r="G36" s="38">
        <v>30</v>
      </c>
      <c r="H36" s="38">
        <v>40</v>
      </c>
      <c r="I36" s="74">
        <v>60</v>
      </c>
      <c r="J36" s="97"/>
      <c r="K36" s="98">
        <v>1820</v>
      </c>
      <c r="L36" s="99" t="s">
        <v>47</v>
      </c>
      <c r="M36" s="100">
        <v>30</v>
      </c>
      <c r="N36" s="101">
        <f t="shared" si="0"/>
        <v>3.3333333333333333E-2</v>
      </c>
      <c r="O36" s="100">
        <v>40</v>
      </c>
      <c r="P36" s="102">
        <f t="shared" si="1"/>
        <v>2.5000000000000001E-2</v>
      </c>
      <c r="Q36" s="71" t="str">
        <f t="shared" si="2"/>
        <v>No</v>
      </c>
      <c r="R36" s="71" t="str">
        <f t="shared" si="3"/>
        <v>No</v>
      </c>
    </row>
    <row r="37" spans="2:18" x14ac:dyDescent="0.35">
      <c r="B37" s="161"/>
      <c r="C37" s="131"/>
      <c r="D37" s="80"/>
      <c r="E37" s="120" t="s">
        <v>136</v>
      </c>
      <c r="F37" s="122"/>
      <c r="G37" s="38">
        <v>25</v>
      </c>
      <c r="H37" s="38">
        <v>40</v>
      </c>
      <c r="I37" s="74">
        <v>60</v>
      </c>
      <c r="J37" s="97"/>
      <c r="K37" s="98"/>
      <c r="L37" s="99"/>
      <c r="M37" s="100"/>
      <c r="N37" s="101" t="str">
        <f t="shared" si="0"/>
        <v/>
      </c>
      <c r="O37" s="100"/>
      <c r="P37" s="102" t="str">
        <f t="shared" si="1"/>
        <v/>
      </c>
      <c r="Q37" s="71" t="str">
        <f t="shared" si="2"/>
        <v/>
      </c>
      <c r="R37" s="71" t="str">
        <f t="shared" si="3"/>
        <v/>
      </c>
    </row>
    <row r="38" spans="2:18" x14ac:dyDescent="0.35">
      <c r="B38" s="161"/>
      <c r="C38" s="38">
        <v>17</v>
      </c>
      <c r="D38" s="120" t="s">
        <v>137</v>
      </c>
      <c r="E38" s="121"/>
      <c r="F38" s="122"/>
      <c r="G38" s="38">
        <v>35</v>
      </c>
      <c r="H38" s="38">
        <v>45</v>
      </c>
      <c r="I38" s="74">
        <v>65</v>
      </c>
      <c r="J38" s="97"/>
      <c r="K38" s="98">
        <v>1820</v>
      </c>
      <c r="L38" s="99" t="s">
        <v>47</v>
      </c>
      <c r="M38" s="100">
        <v>30</v>
      </c>
      <c r="N38" s="101">
        <f t="shared" si="0"/>
        <v>3.3333333333333333E-2</v>
      </c>
      <c r="O38" s="100">
        <v>45</v>
      </c>
      <c r="P38" s="102">
        <f t="shared" si="1"/>
        <v>2.2222222222222223E-2</v>
      </c>
      <c r="Q38" s="71" t="str">
        <f t="shared" si="2"/>
        <v>No</v>
      </c>
      <c r="R38" s="71" t="str">
        <f t="shared" si="3"/>
        <v>No</v>
      </c>
    </row>
    <row r="39" spans="2:18" x14ac:dyDescent="0.35">
      <c r="B39" s="161"/>
      <c r="C39" s="38">
        <v>18</v>
      </c>
      <c r="D39" s="120" t="s">
        <v>138</v>
      </c>
      <c r="E39" s="121"/>
      <c r="F39" s="122"/>
      <c r="G39" s="38">
        <v>30</v>
      </c>
      <c r="H39" s="38">
        <v>50</v>
      </c>
      <c r="I39" s="74">
        <v>60</v>
      </c>
      <c r="J39" s="103"/>
      <c r="K39" s="98"/>
      <c r="L39" s="99"/>
      <c r="M39" s="100"/>
      <c r="N39" s="101" t="str">
        <f t="shared" si="0"/>
        <v/>
      </c>
      <c r="O39" s="100"/>
      <c r="P39" s="102" t="str">
        <f t="shared" si="1"/>
        <v/>
      </c>
      <c r="Q39" s="71" t="str">
        <f t="shared" si="2"/>
        <v/>
      </c>
      <c r="R39" s="71" t="str">
        <f t="shared" si="3"/>
        <v/>
      </c>
    </row>
    <row r="40" spans="2:18" x14ac:dyDescent="0.35">
      <c r="B40" s="161"/>
      <c r="C40" s="38">
        <v>19</v>
      </c>
      <c r="D40" s="120" t="s">
        <v>139</v>
      </c>
      <c r="E40" s="121"/>
      <c r="F40" s="122"/>
      <c r="G40" s="38">
        <v>25</v>
      </c>
      <c r="H40" s="38">
        <v>35</v>
      </c>
      <c r="I40" s="74">
        <v>50</v>
      </c>
      <c r="J40" s="104"/>
      <c r="K40" s="98"/>
      <c r="L40" s="99"/>
      <c r="M40" s="100"/>
      <c r="N40" s="101" t="str">
        <f t="shared" si="0"/>
        <v/>
      </c>
      <c r="O40" s="100"/>
      <c r="P40" s="102" t="str">
        <f t="shared" si="1"/>
        <v/>
      </c>
      <c r="Q40" s="71" t="str">
        <f t="shared" si="2"/>
        <v/>
      </c>
      <c r="R40" s="71" t="str">
        <f t="shared" si="3"/>
        <v/>
      </c>
    </row>
    <row r="41" spans="2:18" x14ac:dyDescent="0.35">
      <c r="B41" s="161"/>
      <c r="C41" s="38">
        <v>20</v>
      </c>
      <c r="D41" s="120" t="s">
        <v>140</v>
      </c>
      <c r="E41" s="121"/>
      <c r="F41" s="122"/>
      <c r="G41" s="38">
        <v>10</v>
      </c>
      <c r="H41" s="38">
        <v>30</v>
      </c>
      <c r="I41" s="74">
        <v>45</v>
      </c>
      <c r="J41" s="104"/>
      <c r="K41" s="98"/>
      <c r="L41" s="99"/>
      <c r="M41" s="100"/>
      <c r="N41" s="101" t="str">
        <f t="shared" si="0"/>
        <v/>
      </c>
      <c r="O41" s="100"/>
      <c r="P41" s="102" t="str">
        <f t="shared" si="1"/>
        <v/>
      </c>
      <c r="Q41" s="71" t="str">
        <f t="shared" si="2"/>
        <v/>
      </c>
      <c r="R41" s="71" t="str">
        <f t="shared" si="3"/>
        <v/>
      </c>
    </row>
    <row r="42" spans="2:18" x14ac:dyDescent="0.35">
      <c r="B42" s="161"/>
      <c r="C42" s="38">
        <v>21</v>
      </c>
      <c r="D42" s="120" t="s">
        <v>141</v>
      </c>
      <c r="E42" s="121"/>
      <c r="F42" s="122"/>
      <c r="G42" s="38">
        <v>15</v>
      </c>
      <c r="H42" s="38">
        <v>20</v>
      </c>
      <c r="I42" s="74">
        <v>20</v>
      </c>
      <c r="J42" s="104"/>
      <c r="K42" s="98"/>
      <c r="L42" s="99"/>
      <c r="M42" s="100"/>
      <c r="N42" s="101" t="str">
        <f t="shared" si="0"/>
        <v/>
      </c>
      <c r="O42" s="100"/>
      <c r="P42" s="102" t="str">
        <f t="shared" si="1"/>
        <v/>
      </c>
      <c r="Q42" s="71" t="str">
        <f t="shared" si="2"/>
        <v/>
      </c>
      <c r="R42" s="71" t="str">
        <f t="shared" si="3"/>
        <v/>
      </c>
    </row>
    <row r="43" spans="2:18" x14ac:dyDescent="0.35">
      <c r="B43" s="161"/>
      <c r="C43" s="38">
        <v>22</v>
      </c>
      <c r="D43" s="120" t="s">
        <v>142</v>
      </c>
      <c r="E43" s="121"/>
      <c r="F43" s="122"/>
      <c r="G43" s="38">
        <v>30</v>
      </c>
      <c r="H43" s="38">
        <v>55</v>
      </c>
      <c r="I43" s="74">
        <v>60</v>
      </c>
      <c r="J43" s="104"/>
      <c r="K43" s="98"/>
      <c r="L43" s="99"/>
      <c r="M43" s="100"/>
      <c r="N43" s="101" t="str">
        <f t="shared" si="0"/>
        <v/>
      </c>
      <c r="O43" s="100"/>
      <c r="P43" s="102" t="str">
        <f t="shared" si="1"/>
        <v/>
      </c>
      <c r="Q43" s="71" t="str">
        <f t="shared" si="2"/>
        <v/>
      </c>
      <c r="R43" s="71" t="str">
        <f t="shared" si="3"/>
        <v/>
      </c>
    </row>
    <row r="44" spans="2:18" ht="15" thickBot="1" x14ac:dyDescent="0.4">
      <c r="B44" s="162"/>
      <c r="C44" s="81">
        <v>23</v>
      </c>
      <c r="D44" s="165" t="s">
        <v>143</v>
      </c>
      <c r="E44" s="166"/>
      <c r="F44" s="167"/>
      <c r="G44" s="81">
        <v>35</v>
      </c>
      <c r="H44" s="81">
        <v>50</v>
      </c>
      <c r="I44" s="82">
        <v>90</v>
      </c>
      <c r="J44" s="104"/>
      <c r="K44" s="98"/>
      <c r="L44" s="99"/>
      <c r="M44" s="100"/>
      <c r="N44" s="101" t="str">
        <f t="shared" si="0"/>
        <v/>
      </c>
      <c r="O44" s="100"/>
      <c r="P44" s="102" t="str">
        <f t="shared" si="1"/>
        <v/>
      </c>
      <c r="Q44" s="71" t="str">
        <f t="shared" si="2"/>
        <v/>
      </c>
      <c r="R44" s="71" t="str">
        <f t="shared" si="3"/>
        <v/>
      </c>
    </row>
    <row r="45" spans="2:18" x14ac:dyDescent="0.35">
      <c r="B45" s="152" t="s">
        <v>144</v>
      </c>
      <c r="C45" s="69">
        <v>24</v>
      </c>
      <c r="D45" s="155" t="s">
        <v>145</v>
      </c>
      <c r="E45" s="156"/>
      <c r="F45" s="157"/>
      <c r="G45" s="69">
        <v>60</v>
      </c>
      <c r="H45" s="69">
        <v>65</v>
      </c>
      <c r="I45" s="70">
        <v>75</v>
      </c>
      <c r="J45" s="104"/>
      <c r="K45" s="98"/>
      <c r="L45" s="99"/>
      <c r="M45" s="100"/>
      <c r="N45" s="101" t="str">
        <f t="shared" si="0"/>
        <v/>
      </c>
      <c r="O45" s="100"/>
      <c r="P45" s="102" t="str">
        <f t="shared" si="1"/>
        <v/>
      </c>
      <c r="Q45" s="71" t="str">
        <f t="shared" si="2"/>
        <v/>
      </c>
      <c r="R45" s="71" t="str">
        <f t="shared" si="3"/>
        <v/>
      </c>
    </row>
    <row r="46" spans="2:18" x14ac:dyDescent="0.35">
      <c r="B46" s="153"/>
      <c r="C46" s="38">
        <v>25</v>
      </c>
      <c r="D46" s="120" t="s">
        <v>146</v>
      </c>
      <c r="E46" s="121"/>
      <c r="F46" s="122"/>
      <c r="G46" s="38">
        <v>20</v>
      </c>
      <c r="H46" s="38">
        <v>25</v>
      </c>
      <c r="I46" s="74">
        <v>25</v>
      </c>
      <c r="J46" s="104"/>
      <c r="K46" s="98"/>
      <c r="L46" s="99"/>
      <c r="M46" s="100"/>
      <c r="N46" s="101" t="str">
        <f t="shared" si="0"/>
        <v/>
      </c>
      <c r="O46" s="100"/>
      <c r="P46" s="102" t="str">
        <f t="shared" si="1"/>
        <v/>
      </c>
      <c r="Q46" s="71" t="str">
        <f t="shared" si="2"/>
        <v/>
      </c>
      <c r="R46" s="71" t="str">
        <f t="shared" si="3"/>
        <v/>
      </c>
    </row>
    <row r="47" spans="2:18" ht="30.65" customHeight="1" x14ac:dyDescent="0.35">
      <c r="B47" s="153"/>
      <c r="C47" s="38">
        <v>26</v>
      </c>
      <c r="D47" s="158" t="s">
        <v>147</v>
      </c>
      <c r="E47" s="159"/>
      <c r="F47" s="160"/>
      <c r="G47" s="38">
        <v>20</v>
      </c>
      <c r="H47" s="38">
        <v>25</v>
      </c>
      <c r="I47" s="74">
        <v>30</v>
      </c>
      <c r="J47" s="104"/>
      <c r="K47" s="98"/>
      <c r="L47" s="99"/>
      <c r="M47" s="100"/>
      <c r="N47" s="101" t="str">
        <f t="shared" si="0"/>
        <v/>
      </c>
      <c r="O47" s="100"/>
      <c r="P47" s="102" t="str">
        <f t="shared" si="1"/>
        <v/>
      </c>
      <c r="Q47" s="71" t="str">
        <f t="shared" si="2"/>
        <v/>
      </c>
      <c r="R47" s="71" t="str">
        <f t="shared" si="3"/>
        <v/>
      </c>
    </row>
    <row r="48" spans="2:18" x14ac:dyDescent="0.35">
      <c r="B48" s="153"/>
      <c r="C48" s="38">
        <v>27</v>
      </c>
      <c r="D48" s="120" t="s">
        <v>148</v>
      </c>
      <c r="E48" s="121"/>
      <c r="F48" s="122"/>
      <c r="G48" s="38">
        <v>20</v>
      </c>
      <c r="H48" s="38">
        <v>25</v>
      </c>
      <c r="I48" s="74">
        <v>30</v>
      </c>
      <c r="J48" s="104"/>
      <c r="K48" s="98"/>
      <c r="L48" s="99"/>
      <c r="M48" s="100"/>
      <c r="N48" s="101" t="str">
        <f t="shared" si="0"/>
        <v/>
      </c>
      <c r="O48" s="100"/>
      <c r="P48" s="102" t="str">
        <f t="shared" si="1"/>
        <v/>
      </c>
      <c r="Q48" s="71" t="str">
        <f t="shared" si="2"/>
        <v/>
      </c>
      <c r="R48" s="71" t="str">
        <f t="shared" si="3"/>
        <v/>
      </c>
    </row>
    <row r="49" spans="2:18" x14ac:dyDescent="0.35">
      <c r="B49" s="153"/>
      <c r="C49" s="38">
        <v>30</v>
      </c>
      <c r="D49" s="126" t="s">
        <v>149</v>
      </c>
      <c r="E49" s="126"/>
      <c r="F49" s="126"/>
      <c r="G49" s="38">
        <v>70</v>
      </c>
      <c r="H49" s="38">
        <v>75</v>
      </c>
      <c r="I49" s="74">
        <v>80</v>
      </c>
      <c r="J49" s="104"/>
      <c r="K49" s="98"/>
      <c r="L49" s="99"/>
      <c r="M49" s="100"/>
      <c r="N49" s="101" t="str">
        <f t="shared" si="0"/>
        <v/>
      </c>
      <c r="O49" s="100"/>
      <c r="P49" s="102" t="str">
        <f t="shared" si="1"/>
        <v/>
      </c>
      <c r="Q49" s="71" t="str">
        <f t="shared" si="2"/>
        <v/>
      </c>
      <c r="R49" s="71" t="str">
        <f t="shared" si="3"/>
        <v/>
      </c>
    </row>
    <row r="50" spans="2:18" x14ac:dyDescent="0.35">
      <c r="B50" s="153"/>
      <c r="C50" s="38">
        <v>31</v>
      </c>
      <c r="D50" s="126" t="s">
        <v>150</v>
      </c>
      <c r="E50" s="126"/>
      <c r="F50" s="126"/>
      <c r="G50" s="38">
        <v>25</v>
      </c>
      <c r="H50" s="38">
        <v>35</v>
      </c>
      <c r="I50" s="74">
        <v>40</v>
      </c>
      <c r="J50" s="104"/>
      <c r="K50" s="98"/>
      <c r="L50" s="99"/>
      <c r="M50" s="100"/>
      <c r="N50" s="101" t="str">
        <f t="shared" si="0"/>
        <v/>
      </c>
      <c r="O50" s="100"/>
      <c r="P50" s="102" t="str">
        <f t="shared" si="1"/>
        <v/>
      </c>
      <c r="Q50" s="71" t="str">
        <f t="shared" si="2"/>
        <v/>
      </c>
      <c r="R50" s="71" t="str">
        <f t="shared" si="3"/>
        <v/>
      </c>
    </row>
    <row r="51" spans="2:18" x14ac:dyDescent="0.35">
      <c r="B51" s="153"/>
      <c r="C51" s="38">
        <v>32</v>
      </c>
      <c r="D51" s="126" t="s">
        <v>152</v>
      </c>
      <c r="E51" s="126"/>
      <c r="F51" s="126"/>
      <c r="G51" s="38">
        <v>35</v>
      </c>
      <c r="H51" s="38">
        <v>40</v>
      </c>
      <c r="I51" s="74">
        <v>60</v>
      </c>
      <c r="J51" s="104"/>
      <c r="K51" s="98">
        <v>1845</v>
      </c>
      <c r="L51" s="99" t="s">
        <v>52</v>
      </c>
      <c r="M51" s="100">
        <v>25</v>
      </c>
      <c r="N51" s="101">
        <f t="shared" si="0"/>
        <v>0.04</v>
      </c>
      <c r="O51" s="100">
        <v>40</v>
      </c>
      <c r="P51" s="102">
        <f t="shared" si="1"/>
        <v>2.5000000000000001E-2</v>
      </c>
      <c r="Q51" s="71" t="str">
        <f t="shared" si="2"/>
        <v>No</v>
      </c>
      <c r="R51" s="71" t="str">
        <f t="shared" si="3"/>
        <v>No</v>
      </c>
    </row>
    <row r="52" spans="2:18" x14ac:dyDescent="0.35">
      <c r="B52" s="153"/>
      <c r="C52" s="38">
        <v>32</v>
      </c>
      <c r="D52" s="126" t="s">
        <v>152</v>
      </c>
      <c r="E52" s="126"/>
      <c r="F52" s="126"/>
      <c r="G52" s="38">
        <v>35</v>
      </c>
      <c r="H52" s="38">
        <v>40</v>
      </c>
      <c r="I52" s="74">
        <v>60</v>
      </c>
      <c r="J52" s="104"/>
      <c r="K52" s="98">
        <v>1855</v>
      </c>
      <c r="L52" s="99" t="s">
        <v>151</v>
      </c>
      <c r="M52" s="100">
        <v>25</v>
      </c>
      <c r="N52" s="101">
        <f t="shared" si="0"/>
        <v>0.04</v>
      </c>
      <c r="O52" s="100">
        <v>40</v>
      </c>
      <c r="P52" s="102">
        <f t="shared" ref="P52" si="9">IF(ISERROR(1/O52), "", 1/O52)</f>
        <v>2.5000000000000001E-2</v>
      </c>
      <c r="Q52" s="71" t="str">
        <f t="shared" ref="Q52" si="10">IF(ISBLANK(O52),"",IF(O52&lt;G52,"Yes","No"))</f>
        <v>No</v>
      </c>
      <c r="R52" s="71" t="str">
        <f t="shared" ref="R52" si="11">IF(ISBLANK(O52),"",IF(O52&gt;I52,"Yes","No"))</f>
        <v>No</v>
      </c>
    </row>
    <row r="53" spans="2:18" x14ac:dyDescent="0.35">
      <c r="B53" s="153"/>
      <c r="C53" s="130">
        <v>33</v>
      </c>
      <c r="D53" s="126" t="s">
        <v>153</v>
      </c>
      <c r="E53" s="127" t="s">
        <v>112</v>
      </c>
      <c r="F53" s="129"/>
      <c r="G53" s="38">
        <v>20</v>
      </c>
      <c r="H53" s="38">
        <v>35</v>
      </c>
      <c r="I53" s="74">
        <v>50</v>
      </c>
      <c r="J53" s="104"/>
      <c r="K53" s="98"/>
      <c r="L53" s="99"/>
      <c r="M53" s="100"/>
      <c r="N53" s="101" t="str">
        <f t="shared" si="0"/>
        <v/>
      </c>
      <c r="O53" s="100"/>
      <c r="P53" s="102" t="str">
        <f t="shared" si="1"/>
        <v/>
      </c>
      <c r="Q53" s="71" t="str">
        <f t="shared" si="2"/>
        <v/>
      </c>
      <c r="R53" s="71" t="str">
        <f t="shared" si="3"/>
        <v/>
      </c>
    </row>
    <row r="54" spans="2:18" x14ac:dyDescent="0.35">
      <c r="B54" s="153"/>
      <c r="C54" s="131"/>
      <c r="D54" s="126"/>
      <c r="E54" s="127" t="s">
        <v>154</v>
      </c>
      <c r="F54" s="129"/>
      <c r="G54" s="38">
        <v>20</v>
      </c>
      <c r="H54" s="38">
        <v>35</v>
      </c>
      <c r="I54" s="74">
        <v>40</v>
      </c>
      <c r="J54" s="104"/>
      <c r="K54" s="98"/>
      <c r="L54" s="99"/>
      <c r="M54" s="100"/>
      <c r="N54" s="101" t="str">
        <f t="shared" si="0"/>
        <v/>
      </c>
      <c r="O54" s="100"/>
      <c r="P54" s="102" t="str">
        <f t="shared" si="1"/>
        <v/>
      </c>
      <c r="Q54" s="71" t="str">
        <f t="shared" si="2"/>
        <v/>
      </c>
      <c r="R54" s="71" t="str">
        <f t="shared" si="3"/>
        <v/>
      </c>
    </row>
    <row r="55" spans="2:18" x14ac:dyDescent="0.35">
      <c r="B55" s="153"/>
      <c r="C55" s="38">
        <v>34</v>
      </c>
      <c r="D55" s="120" t="s">
        <v>155</v>
      </c>
      <c r="E55" s="121"/>
      <c r="F55" s="122"/>
      <c r="G55" s="38">
        <v>25</v>
      </c>
      <c r="H55" s="38">
        <v>40</v>
      </c>
      <c r="I55" s="74">
        <v>45</v>
      </c>
      <c r="J55" s="104"/>
      <c r="K55" s="98">
        <v>1850</v>
      </c>
      <c r="L55" s="99" t="s">
        <v>156</v>
      </c>
      <c r="M55" s="100">
        <v>25</v>
      </c>
      <c r="N55" s="101">
        <f t="shared" si="0"/>
        <v>0.04</v>
      </c>
      <c r="O55" s="100">
        <v>40</v>
      </c>
      <c r="P55" s="102">
        <f t="shared" si="1"/>
        <v>2.5000000000000001E-2</v>
      </c>
      <c r="Q55" s="71" t="str">
        <f t="shared" si="2"/>
        <v>No</v>
      </c>
      <c r="R55" s="71" t="str">
        <f t="shared" si="3"/>
        <v>No</v>
      </c>
    </row>
    <row r="56" spans="2:18" x14ac:dyDescent="0.35">
      <c r="B56" s="153"/>
      <c r="C56" s="38">
        <v>35</v>
      </c>
      <c r="D56" s="120" t="s">
        <v>157</v>
      </c>
      <c r="E56" s="121"/>
      <c r="F56" s="122"/>
      <c r="G56" s="38">
        <v>25</v>
      </c>
      <c r="H56" s="38">
        <v>35</v>
      </c>
      <c r="I56" s="74">
        <v>45</v>
      </c>
      <c r="J56" s="104"/>
      <c r="K56" s="98"/>
      <c r="L56" s="99"/>
      <c r="M56" s="100"/>
      <c r="N56" s="101" t="str">
        <f t="shared" si="0"/>
        <v/>
      </c>
      <c r="O56" s="100"/>
      <c r="P56" s="102" t="str">
        <f t="shared" si="1"/>
        <v/>
      </c>
      <c r="Q56" s="71" t="str">
        <f t="shared" si="2"/>
        <v/>
      </c>
      <c r="R56" s="71" t="str">
        <f t="shared" si="3"/>
        <v/>
      </c>
    </row>
    <row r="57" spans="2:18" x14ac:dyDescent="0.35">
      <c r="B57" s="153"/>
      <c r="C57" s="38">
        <v>36</v>
      </c>
      <c r="D57" s="120" t="s">
        <v>158</v>
      </c>
      <c r="E57" s="121"/>
      <c r="F57" s="122"/>
      <c r="G57" s="38">
        <v>35</v>
      </c>
      <c r="H57" s="38">
        <v>55</v>
      </c>
      <c r="I57" s="74">
        <v>70</v>
      </c>
      <c r="J57" s="104"/>
      <c r="K57" s="98">
        <v>1840</v>
      </c>
      <c r="L57" s="99" t="s">
        <v>51</v>
      </c>
      <c r="M57" s="100">
        <v>25</v>
      </c>
      <c r="N57" s="101">
        <f t="shared" si="0"/>
        <v>0.04</v>
      </c>
      <c r="O57" s="100">
        <v>55</v>
      </c>
      <c r="P57" s="102">
        <f t="shared" si="1"/>
        <v>1.8181818181818181E-2</v>
      </c>
      <c r="Q57" s="71" t="str">
        <f t="shared" si="2"/>
        <v>No</v>
      </c>
      <c r="R57" s="71" t="str">
        <f t="shared" si="3"/>
        <v>No</v>
      </c>
    </row>
    <row r="58" spans="2:18" x14ac:dyDescent="0.35">
      <c r="B58" s="153"/>
      <c r="C58" s="130">
        <v>37</v>
      </c>
      <c r="D58" s="132" t="s">
        <v>159</v>
      </c>
      <c r="E58" s="127" t="s">
        <v>112</v>
      </c>
      <c r="F58" s="129"/>
      <c r="G58" s="38">
        <v>40</v>
      </c>
      <c r="H58" s="38">
        <v>60</v>
      </c>
      <c r="I58" s="74">
        <v>80</v>
      </c>
      <c r="J58" s="104"/>
      <c r="K58" s="98"/>
      <c r="L58" s="99"/>
      <c r="M58" s="100"/>
      <c r="N58" s="101" t="str">
        <f t="shared" si="0"/>
        <v/>
      </c>
      <c r="O58" s="100"/>
      <c r="P58" s="102" t="str">
        <f t="shared" si="1"/>
        <v/>
      </c>
      <c r="Q58" s="71" t="str">
        <f t="shared" si="2"/>
        <v/>
      </c>
      <c r="R58" s="71" t="str">
        <f t="shared" si="3"/>
        <v/>
      </c>
    </row>
    <row r="59" spans="2:18" x14ac:dyDescent="0.35">
      <c r="B59" s="153"/>
      <c r="C59" s="131"/>
      <c r="D59" s="133"/>
      <c r="E59" s="127" t="s">
        <v>160</v>
      </c>
      <c r="F59" s="129"/>
      <c r="G59" s="38">
        <v>20</v>
      </c>
      <c r="H59" s="38">
        <v>30</v>
      </c>
      <c r="I59" s="74">
        <v>45</v>
      </c>
      <c r="J59" s="104"/>
      <c r="K59" s="98"/>
      <c r="L59" s="99"/>
      <c r="M59" s="100"/>
      <c r="N59" s="101" t="str">
        <f t="shared" si="0"/>
        <v/>
      </c>
      <c r="O59" s="100"/>
      <c r="P59" s="102" t="str">
        <f t="shared" si="1"/>
        <v/>
      </c>
      <c r="Q59" s="71" t="str">
        <f t="shared" si="2"/>
        <v/>
      </c>
      <c r="R59" s="71" t="str">
        <f t="shared" si="3"/>
        <v/>
      </c>
    </row>
    <row r="60" spans="2:18" x14ac:dyDescent="0.35">
      <c r="B60" s="153"/>
      <c r="C60" s="38">
        <v>38</v>
      </c>
      <c r="D60" s="126" t="s">
        <v>161</v>
      </c>
      <c r="E60" s="126"/>
      <c r="F60" s="126"/>
      <c r="G60" s="38">
        <v>20</v>
      </c>
      <c r="H60" s="38">
        <v>35</v>
      </c>
      <c r="I60" s="74">
        <v>50</v>
      </c>
      <c r="J60" s="104"/>
      <c r="K60" s="98"/>
      <c r="L60" s="99"/>
      <c r="M60" s="100"/>
      <c r="N60" s="101" t="str">
        <f t="shared" si="0"/>
        <v/>
      </c>
      <c r="O60" s="100"/>
      <c r="P60" s="102" t="str">
        <f t="shared" si="1"/>
        <v/>
      </c>
      <c r="Q60" s="71" t="str">
        <f t="shared" si="2"/>
        <v/>
      </c>
      <c r="R60" s="71" t="str">
        <f t="shared" si="3"/>
        <v/>
      </c>
    </row>
    <row r="61" spans="2:18" x14ac:dyDescent="0.35">
      <c r="B61" s="153"/>
      <c r="C61" s="38">
        <v>39</v>
      </c>
      <c r="D61" s="126" t="s">
        <v>162</v>
      </c>
      <c r="E61" s="126"/>
      <c r="F61" s="126"/>
      <c r="G61" s="38">
        <v>20</v>
      </c>
      <c r="H61" s="38">
        <v>30</v>
      </c>
      <c r="I61" s="74">
        <v>45</v>
      </c>
      <c r="J61" s="104"/>
      <c r="K61" s="98">
        <v>1845</v>
      </c>
      <c r="L61" s="99" t="s">
        <v>52</v>
      </c>
      <c r="M61" s="100">
        <v>25</v>
      </c>
      <c r="N61" s="101">
        <f t="shared" si="0"/>
        <v>0.04</v>
      </c>
      <c r="O61" s="100">
        <v>30</v>
      </c>
      <c r="P61" s="102">
        <f t="shared" si="1"/>
        <v>3.3333333333333333E-2</v>
      </c>
      <c r="Q61" s="71" t="str">
        <f t="shared" si="2"/>
        <v>No</v>
      </c>
      <c r="R61" s="71" t="str">
        <f t="shared" si="3"/>
        <v>No</v>
      </c>
    </row>
    <row r="62" spans="2:18" x14ac:dyDescent="0.35">
      <c r="B62" s="153"/>
      <c r="C62" s="38">
        <v>40</v>
      </c>
      <c r="D62" s="126" t="s">
        <v>163</v>
      </c>
      <c r="E62" s="126"/>
      <c r="F62" s="126"/>
      <c r="G62" s="38">
        <v>30</v>
      </c>
      <c r="H62" s="38">
        <v>50</v>
      </c>
      <c r="I62" s="74">
        <v>85</v>
      </c>
      <c r="J62" s="104"/>
      <c r="K62" s="98"/>
      <c r="L62" s="99"/>
      <c r="M62" s="100"/>
      <c r="N62" s="101" t="str">
        <f t="shared" si="0"/>
        <v/>
      </c>
      <c r="O62" s="100"/>
      <c r="P62" s="102" t="str">
        <f t="shared" si="1"/>
        <v/>
      </c>
      <c r="Q62" s="71" t="str">
        <f t="shared" si="2"/>
        <v/>
      </c>
      <c r="R62" s="71" t="str">
        <f t="shared" si="3"/>
        <v/>
      </c>
    </row>
    <row r="63" spans="2:18" x14ac:dyDescent="0.35">
      <c r="B63" s="153"/>
      <c r="C63" s="38">
        <v>41</v>
      </c>
      <c r="D63" s="126" t="s">
        <v>164</v>
      </c>
      <c r="E63" s="126"/>
      <c r="F63" s="126"/>
      <c r="G63" s="38">
        <v>35</v>
      </c>
      <c r="H63" s="38">
        <v>55</v>
      </c>
      <c r="I63" s="74">
        <v>80</v>
      </c>
      <c r="J63" s="104"/>
      <c r="K63" s="98"/>
      <c r="L63" s="99"/>
      <c r="M63" s="100"/>
      <c r="N63" s="101" t="str">
        <f t="shared" si="0"/>
        <v/>
      </c>
      <c r="O63" s="100"/>
      <c r="P63" s="102" t="str">
        <f t="shared" si="1"/>
        <v/>
      </c>
      <c r="Q63" s="71" t="str">
        <f t="shared" si="2"/>
        <v/>
      </c>
      <c r="R63" s="71" t="str">
        <f t="shared" si="3"/>
        <v/>
      </c>
    </row>
    <row r="64" spans="2:18" ht="15" thickBot="1" x14ac:dyDescent="0.4">
      <c r="B64" s="154"/>
      <c r="C64" s="81">
        <v>42</v>
      </c>
      <c r="D64" s="143" t="s">
        <v>165</v>
      </c>
      <c r="E64" s="143"/>
      <c r="F64" s="143"/>
      <c r="G64" s="81">
        <v>50</v>
      </c>
      <c r="H64" s="81">
        <v>60</v>
      </c>
      <c r="I64" s="82">
        <v>80</v>
      </c>
      <c r="J64" s="104"/>
      <c r="K64" s="98"/>
      <c r="L64" s="99"/>
      <c r="M64" s="100"/>
      <c r="N64" s="101" t="str">
        <f t="shared" si="0"/>
        <v/>
      </c>
      <c r="O64" s="100"/>
      <c r="P64" s="102" t="str">
        <f t="shared" si="1"/>
        <v/>
      </c>
      <c r="Q64" s="71" t="str">
        <f t="shared" si="2"/>
        <v/>
      </c>
      <c r="R64" s="71" t="str">
        <f t="shared" si="3"/>
        <v/>
      </c>
    </row>
    <row r="65" spans="2:18" ht="15" thickBot="1" x14ac:dyDescent="0.4">
      <c r="B65" s="83" t="s">
        <v>166</v>
      </c>
      <c r="C65" s="84">
        <v>43</v>
      </c>
      <c r="D65" s="144" t="s">
        <v>167</v>
      </c>
      <c r="E65" s="144"/>
      <c r="F65" s="144"/>
      <c r="G65" s="84">
        <v>15</v>
      </c>
      <c r="H65" s="84">
        <v>20</v>
      </c>
      <c r="I65" s="85">
        <v>30</v>
      </c>
      <c r="J65" s="104"/>
      <c r="K65" s="98">
        <v>1980</v>
      </c>
      <c r="L65" s="99" t="s">
        <v>73</v>
      </c>
      <c r="M65" s="100">
        <v>15</v>
      </c>
      <c r="N65" s="101">
        <f t="shared" si="0"/>
        <v>6.6666666666666666E-2</v>
      </c>
      <c r="O65" s="100">
        <v>20</v>
      </c>
      <c r="P65" s="102">
        <f t="shared" si="1"/>
        <v>0.05</v>
      </c>
      <c r="Q65" s="71" t="str">
        <f t="shared" si="2"/>
        <v>No</v>
      </c>
      <c r="R65" s="71" t="str">
        <f t="shared" si="3"/>
        <v>No</v>
      </c>
    </row>
    <row r="66" spans="2:18" x14ac:dyDescent="0.35">
      <c r="B66" s="1"/>
      <c r="C66" s="1"/>
      <c r="D66" s="1"/>
      <c r="E66" s="1"/>
      <c r="F66" s="1"/>
      <c r="G66" s="1"/>
      <c r="H66" s="1"/>
      <c r="I66" s="1"/>
      <c r="J66" s="104"/>
      <c r="K66" s="1"/>
      <c r="L66" s="1"/>
      <c r="M66" s="1"/>
      <c r="N66" s="1"/>
      <c r="O66" s="1"/>
      <c r="P66" s="1"/>
      <c r="Q66" s="57"/>
      <c r="R66" s="57"/>
    </row>
    <row r="67" spans="2:18" x14ac:dyDescent="0.35">
      <c r="B67" s="1"/>
      <c r="C67" s="1"/>
      <c r="D67" s="1"/>
      <c r="E67" s="1"/>
      <c r="F67" s="1"/>
      <c r="G67" s="1"/>
      <c r="H67" s="1"/>
      <c r="I67" s="1"/>
      <c r="J67" s="104"/>
      <c r="K67" s="1"/>
      <c r="L67" s="1"/>
      <c r="M67" s="1"/>
      <c r="N67" s="1"/>
      <c r="O67" s="1"/>
      <c r="P67" s="1"/>
      <c r="Q67" s="57"/>
      <c r="R67" s="57"/>
    </row>
    <row r="68" spans="2:18" ht="17.399999999999999" customHeight="1" x14ac:dyDescent="0.35">
      <c r="B68" s="145" t="s">
        <v>168</v>
      </c>
      <c r="C68" s="145"/>
      <c r="D68" s="145"/>
      <c r="E68" s="145"/>
      <c r="F68" s="145"/>
      <c r="G68" s="145"/>
      <c r="H68" s="145"/>
      <c r="I68" s="145"/>
      <c r="J68" s="104"/>
      <c r="K68" s="1"/>
      <c r="L68" s="1"/>
      <c r="M68" s="1"/>
      <c r="N68" s="1"/>
      <c r="O68" s="1"/>
      <c r="P68" s="1"/>
      <c r="Q68" s="57"/>
      <c r="R68" s="57"/>
    </row>
    <row r="69" spans="2:18" x14ac:dyDescent="0.35">
      <c r="B69" s="1"/>
      <c r="C69" s="1"/>
      <c r="D69" s="1"/>
      <c r="E69" s="1"/>
      <c r="F69" s="1"/>
      <c r="G69" s="1"/>
      <c r="H69" s="1"/>
      <c r="I69" s="1"/>
      <c r="J69" s="104"/>
      <c r="K69" s="1"/>
      <c r="L69" s="1"/>
      <c r="M69" s="1"/>
      <c r="N69" s="1"/>
      <c r="O69" s="1"/>
      <c r="P69" s="1"/>
      <c r="Q69" s="57"/>
      <c r="R69" s="57"/>
    </row>
    <row r="70" spans="2:18" ht="14.4" customHeight="1" x14ac:dyDescent="0.35">
      <c r="B70" s="1"/>
      <c r="C70" s="88"/>
      <c r="D70" s="142" t="s">
        <v>93</v>
      </c>
      <c r="E70" s="142"/>
      <c r="F70" s="142"/>
      <c r="G70" s="146" t="s">
        <v>169</v>
      </c>
      <c r="H70" s="147"/>
      <c r="I70" s="148"/>
      <c r="J70" s="104"/>
      <c r="K70" s="137" t="s">
        <v>95</v>
      </c>
      <c r="L70" s="137" t="s">
        <v>96</v>
      </c>
      <c r="M70" s="139" t="s">
        <v>97</v>
      </c>
      <c r="N70" s="139"/>
      <c r="O70" s="140" t="s">
        <v>98</v>
      </c>
      <c r="P70" s="141"/>
      <c r="Q70" s="139" t="s">
        <v>99</v>
      </c>
      <c r="R70" s="139"/>
    </row>
    <row r="71" spans="2:18" ht="43.5" x14ac:dyDescent="0.35">
      <c r="B71" s="1"/>
      <c r="C71" s="105" t="s">
        <v>101</v>
      </c>
      <c r="D71" s="142" t="s">
        <v>102</v>
      </c>
      <c r="E71" s="142"/>
      <c r="F71" s="142"/>
      <c r="G71" s="149"/>
      <c r="H71" s="150"/>
      <c r="I71" s="151"/>
      <c r="J71" s="104"/>
      <c r="K71" s="138"/>
      <c r="L71" s="138"/>
      <c r="M71" s="93" t="s">
        <v>106</v>
      </c>
      <c r="N71" s="93" t="s">
        <v>107</v>
      </c>
      <c r="O71" s="94" t="s">
        <v>106</v>
      </c>
      <c r="P71" s="106" t="s">
        <v>107</v>
      </c>
      <c r="Q71" s="96" t="s">
        <v>170</v>
      </c>
      <c r="R71" s="96" t="s">
        <v>171</v>
      </c>
    </row>
    <row r="72" spans="2:18" x14ac:dyDescent="0.35">
      <c r="B72" s="1"/>
      <c r="C72" s="38">
        <v>1</v>
      </c>
      <c r="D72" s="120" t="s">
        <v>172</v>
      </c>
      <c r="E72" s="121"/>
      <c r="F72" s="122"/>
      <c r="G72" s="86">
        <v>5</v>
      </c>
      <c r="H72" s="123">
        <v>15</v>
      </c>
      <c r="I72" s="123"/>
      <c r="J72" s="104"/>
      <c r="K72" s="98">
        <v>1915</v>
      </c>
      <c r="L72" s="99" t="s">
        <v>173</v>
      </c>
      <c r="M72" s="100">
        <v>10</v>
      </c>
      <c r="N72" s="101">
        <f>IF(ISERROR(1/M72), "", 1/M72)</f>
        <v>0.1</v>
      </c>
      <c r="O72" s="100">
        <v>10</v>
      </c>
      <c r="P72" s="101">
        <f>IF(ISERROR(1/O72), "", 1/O72)</f>
        <v>0.1</v>
      </c>
      <c r="Q72" s="71" t="str">
        <f>IF(ISBLANK(O72),"",IF(O72&lt;G72,"Yes","No"))</f>
        <v>No</v>
      </c>
      <c r="R72" s="71" t="str">
        <f>IF(ISBLANK(O72),"",IF(O72&gt;H72,"Yes","No"))</f>
        <v>No</v>
      </c>
    </row>
    <row r="73" spans="2:18" x14ac:dyDescent="0.35">
      <c r="B73" s="1"/>
      <c r="C73" s="130">
        <v>2</v>
      </c>
      <c r="D73" s="132" t="s">
        <v>174</v>
      </c>
      <c r="E73" s="120" t="s">
        <v>175</v>
      </c>
      <c r="F73" s="122"/>
      <c r="G73" s="86">
        <v>5</v>
      </c>
      <c r="H73" s="123">
        <v>15</v>
      </c>
      <c r="I73" s="123"/>
      <c r="J73" s="104"/>
      <c r="K73" s="98">
        <v>1930</v>
      </c>
      <c r="L73" s="99" t="s">
        <v>63</v>
      </c>
      <c r="M73" s="100">
        <v>8</v>
      </c>
      <c r="N73" s="101">
        <f t="shared" ref="N73:N96" si="12">IF(ISERROR(1/M73), "", 1/M73)</f>
        <v>0.125</v>
      </c>
      <c r="O73" s="100">
        <v>10</v>
      </c>
      <c r="P73" s="101">
        <f t="shared" ref="P73:P96" si="13">IF(ISERROR(1/O73), "", 1/O73)</f>
        <v>0.1</v>
      </c>
      <c r="Q73" s="71" t="str">
        <f t="shared" ref="Q73:Q96" si="14">IF(ISBLANK(O73),"",IF(O73&lt;G73,"Yes","No"))</f>
        <v>No</v>
      </c>
      <c r="R73" s="71" t="str">
        <f t="shared" ref="R73:R96" si="15">IF(ISBLANK(O73),"",IF(O73&gt;H73,"Yes","No"))</f>
        <v>No</v>
      </c>
    </row>
    <row r="74" spans="2:18" x14ac:dyDescent="0.35">
      <c r="B74" s="1"/>
      <c r="C74" s="134"/>
      <c r="D74" s="135"/>
      <c r="E74" s="120" t="s">
        <v>176</v>
      </c>
      <c r="F74" s="122"/>
      <c r="G74" s="86">
        <v>5</v>
      </c>
      <c r="H74" s="123">
        <v>20</v>
      </c>
      <c r="I74" s="123"/>
      <c r="J74" s="104"/>
      <c r="K74" s="98"/>
      <c r="L74" s="99"/>
      <c r="M74" s="100"/>
      <c r="N74" s="101" t="str">
        <f t="shared" si="12"/>
        <v/>
      </c>
      <c r="O74" s="100"/>
      <c r="P74" s="101" t="str">
        <f t="shared" si="13"/>
        <v/>
      </c>
      <c r="Q74" s="71" t="str">
        <f t="shared" si="14"/>
        <v/>
      </c>
      <c r="R74" s="71" t="str">
        <f t="shared" si="15"/>
        <v/>
      </c>
    </row>
    <row r="75" spans="2:18" x14ac:dyDescent="0.35">
      <c r="B75" s="1"/>
      <c r="C75" s="131"/>
      <c r="D75" s="133"/>
      <c r="E75" s="120" t="s">
        <v>177</v>
      </c>
      <c r="F75" s="122"/>
      <c r="G75" s="86">
        <v>5</v>
      </c>
      <c r="H75" s="123">
        <v>10</v>
      </c>
      <c r="I75" s="123"/>
      <c r="J75" s="104"/>
      <c r="K75" s="98"/>
      <c r="L75" s="99"/>
      <c r="M75" s="100"/>
      <c r="N75" s="101" t="str">
        <f t="shared" si="12"/>
        <v/>
      </c>
      <c r="O75" s="100"/>
      <c r="P75" s="101" t="str">
        <f t="shared" si="13"/>
        <v/>
      </c>
      <c r="Q75" s="71" t="str">
        <f t="shared" si="14"/>
        <v/>
      </c>
      <c r="R75" s="71" t="str">
        <f t="shared" si="15"/>
        <v/>
      </c>
    </row>
    <row r="76" spans="2:18" x14ac:dyDescent="0.35">
      <c r="B76" s="1"/>
      <c r="C76" s="38">
        <v>3</v>
      </c>
      <c r="D76" s="120" t="s">
        <v>178</v>
      </c>
      <c r="E76" s="121"/>
      <c r="F76" s="122"/>
      <c r="G76" s="86">
        <v>50</v>
      </c>
      <c r="H76" s="123">
        <v>75</v>
      </c>
      <c r="I76" s="123"/>
      <c r="J76" s="104"/>
      <c r="K76" s="98">
        <v>1908</v>
      </c>
      <c r="L76" s="99" t="s">
        <v>44</v>
      </c>
      <c r="M76" s="100">
        <v>35</v>
      </c>
      <c r="N76" s="101">
        <f t="shared" si="12"/>
        <v>2.8571428571428571E-2</v>
      </c>
      <c r="O76" s="100">
        <v>50</v>
      </c>
      <c r="P76" s="101">
        <f t="shared" si="13"/>
        <v>0.02</v>
      </c>
      <c r="Q76" s="71" t="str">
        <f t="shared" si="14"/>
        <v>No</v>
      </c>
      <c r="R76" s="71" t="str">
        <f t="shared" si="15"/>
        <v>No</v>
      </c>
    </row>
    <row r="77" spans="2:18" x14ac:dyDescent="0.35">
      <c r="B77" s="1"/>
      <c r="C77" s="79">
        <v>4</v>
      </c>
      <c r="D77" s="120" t="s">
        <v>45</v>
      </c>
      <c r="E77" s="121"/>
      <c r="F77" s="122"/>
      <c r="G77" s="136" t="s">
        <v>179</v>
      </c>
      <c r="H77" s="136"/>
      <c r="I77" s="136"/>
      <c r="J77" s="104"/>
      <c r="K77" s="98">
        <v>1910</v>
      </c>
      <c r="L77" s="99" t="s">
        <v>180</v>
      </c>
      <c r="M77" s="100">
        <v>10</v>
      </c>
      <c r="N77" s="101">
        <f t="shared" si="12"/>
        <v>0.1</v>
      </c>
      <c r="O77" s="100">
        <v>10</v>
      </c>
      <c r="P77" s="101">
        <f t="shared" si="13"/>
        <v>0.1</v>
      </c>
      <c r="Q77" s="71" t="str">
        <f t="shared" si="14"/>
        <v>Yes</v>
      </c>
      <c r="R77" s="71" t="str">
        <f t="shared" si="15"/>
        <v>Yes</v>
      </c>
    </row>
    <row r="78" spans="2:18" x14ac:dyDescent="0.35">
      <c r="B78" s="1"/>
      <c r="C78" s="130">
        <v>5</v>
      </c>
      <c r="D78" s="132" t="s">
        <v>181</v>
      </c>
      <c r="E78" s="120" t="s">
        <v>181</v>
      </c>
      <c r="F78" s="122"/>
      <c r="G78" s="86">
        <v>50</v>
      </c>
      <c r="H78" s="123">
        <v>75</v>
      </c>
      <c r="I78" s="123"/>
      <c r="J78" s="104"/>
      <c r="K78" s="98"/>
      <c r="L78" s="99"/>
      <c r="M78" s="100"/>
      <c r="N78" s="101" t="str">
        <f t="shared" si="12"/>
        <v/>
      </c>
      <c r="O78" s="100"/>
      <c r="P78" s="101" t="str">
        <f t="shared" si="13"/>
        <v/>
      </c>
      <c r="Q78" s="71" t="str">
        <f t="shared" si="14"/>
        <v/>
      </c>
      <c r="R78" s="71" t="str">
        <f t="shared" si="15"/>
        <v/>
      </c>
    </row>
    <row r="79" spans="2:18" x14ac:dyDescent="0.35">
      <c r="B79" s="1"/>
      <c r="C79" s="134"/>
      <c r="D79" s="135"/>
      <c r="E79" s="120" t="s">
        <v>182</v>
      </c>
      <c r="F79" s="122"/>
      <c r="G79" s="86">
        <v>25</v>
      </c>
      <c r="H79" s="123">
        <v>30</v>
      </c>
      <c r="I79" s="123"/>
      <c r="J79" s="104"/>
      <c r="K79" s="98"/>
      <c r="L79" s="99"/>
      <c r="M79" s="100"/>
      <c r="N79" s="101" t="str">
        <f t="shared" si="12"/>
        <v/>
      </c>
      <c r="O79" s="100"/>
      <c r="P79" s="101" t="str">
        <f t="shared" si="13"/>
        <v/>
      </c>
      <c r="Q79" s="71" t="str">
        <f t="shared" si="14"/>
        <v/>
      </c>
      <c r="R79" s="71" t="str">
        <f t="shared" si="15"/>
        <v/>
      </c>
    </row>
    <row r="80" spans="2:18" x14ac:dyDescent="0.35">
      <c r="B80" s="1"/>
      <c r="C80" s="134"/>
      <c r="D80" s="135"/>
      <c r="E80" s="120" t="s">
        <v>183</v>
      </c>
      <c r="F80" s="122"/>
      <c r="G80" s="86">
        <v>25</v>
      </c>
      <c r="H80" s="123">
        <v>60</v>
      </c>
      <c r="I80" s="123"/>
      <c r="J80" s="104"/>
      <c r="K80" s="98"/>
      <c r="L80" s="99"/>
      <c r="M80" s="100"/>
      <c r="N80" s="101" t="str">
        <f t="shared" si="12"/>
        <v/>
      </c>
      <c r="O80" s="100"/>
      <c r="P80" s="101" t="str">
        <f t="shared" si="13"/>
        <v/>
      </c>
      <c r="Q80" s="71" t="str">
        <f t="shared" si="14"/>
        <v/>
      </c>
      <c r="R80" s="71" t="str">
        <f t="shared" si="15"/>
        <v/>
      </c>
    </row>
    <row r="81" spans="2:18" x14ac:dyDescent="0.35">
      <c r="B81" s="1"/>
      <c r="C81" s="131"/>
      <c r="D81" s="133"/>
      <c r="E81" s="120" t="s">
        <v>160</v>
      </c>
      <c r="F81" s="122"/>
      <c r="G81" s="86">
        <v>20</v>
      </c>
      <c r="H81" s="123">
        <v>30</v>
      </c>
      <c r="I81" s="123"/>
      <c r="J81" s="104"/>
      <c r="K81" s="98"/>
      <c r="L81" s="99"/>
      <c r="M81" s="100"/>
      <c r="N81" s="101" t="str">
        <f t="shared" si="12"/>
        <v/>
      </c>
      <c r="O81" s="100"/>
      <c r="P81" s="101" t="str">
        <f t="shared" si="13"/>
        <v/>
      </c>
      <c r="Q81" s="71" t="str">
        <f t="shared" si="14"/>
        <v/>
      </c>
      <c r="R81" s="71" t="str">
        <f t="shared" si="15"/>
        <v/>
      </c>
    </row>
    <row r="82" spans="2:18" x14ac:dyDescent="0.35">
      <c r="B82" s="1"/>
      <c r="C82" s="130">
        <v>6</v>
      </c>
      <c r="D82" s="132" t="s">
        <v>184</v>
      </c>
      <c r="E82" s="120" t="s">
        <v>185</v>
      </c>
      <c r="F82" s="122"/>
      <c r="G82" s="86">
        <v>3</v>
      </c>
      <c r="H82" s="123">
        <v>5</v>
      </c>
      <c r="I82" s="123"/>
      <c r="J82" s="104"/>
      <c r="K82" s="98">
        <v>1920</v>
      </c>
      <c r="L82" s="99" t="s">
        <v>60</v>
      </c>
      <c r="M82" s="100">
        <v>5</v>
      </c>
      <c r="N82" s="101">
        <f t="shared" si="12"/>
        <v>0.2</v>
      </c>
      <c r="O82" s="100">
        <v>5</v>
      </c>
      <c r="P82" s="101">
        <f t="shared" si="13"/>
        <v>0.2</v>
      </c>
      <c r="Q82" s="71" t="str">
        <f t="shared" si="14"/>
        <v>No</v>
      </c>
      <c r="R82" s="71" t="str">
        <f t="shared" si="15"/>
        <v>No</v>
      </c>
    </row>
    <row r="83" spans="2:18" x14ac:dyDescent="0.35">
      <c r="B83" s="1"/>
      <c r="C83" s="131"/>
      <c r="D83" s="133"/>
      <c r="E83" s="120" t="s">
        <v>186</v>
      </c>
      <c r="F83" s="122"/>
      <c r="G83" s="86">
        <v>2</v>
      </c>
      <c r="H83" s="123">
        <v>5</v>
      </c>
      <c r="I83" s="123"/>
      <c r="J83" s="104"/>
      <c r="K83" s="98">
        <v>1925</v>
      </c>
      <c r="L83" s="99" t="s">
        <v>187</v>
      </c>
      <c r="M83" s="100">
        <v>5</v>
      </c>
      <c r="N83" s="101">
        <f t="shared" si="12"/>
        <v>0.2</v>
      </c>
      <c r="O83" s="100">
        <v>3</v>
      </c>
      <c r="P83" s="101">
        <f t="shared" si="13"/>
        <v>0.33333333333333331</v>
      </c>
      <c r="Q83" s="71" t="str">
        <f t="shared" si="14"/>
        <v>No</v>
      </c>
      <c r="R83" s="71" t="str">
        <f t="shared" si="15"/>
        <v>No</v>
      </c>
    </row>
    <row r="84" spans="2:18" x14ac:dyDescent="0.35">
      <c r="B84" s="1"/>
      <c r="C84" s="130">
        <v>7</v>
      </c>
      <c r="D84" s="132" t="s">
        <v>188</v>
      </c>
      <c r="E84" s="120" t="s">
        <v>189</v>
      </c>
      <c r="F84" s="122"/>
      <c r="G84" s="86">
        <v>5</v>
      </c>
      <c r="H84" s="123">
        <v>10</v>
      </c>
      <c r="I84" s="123"/>
      <c r="J84" s="104"/>
      <c r="K84" s="98"/>
      <c r="L84" s="99"/>
      <c r="M84" s="100"/>
      <c r="N84" s="101" t="str">
        <f t="shared" si="12"/>
        <v/>
      </c>
      <c r="O84" s="100"/>
      <c r="P84" s="101" t="str">
        <f t="shared" si="13"/>
        <v/>
      </c>
      <c r="Q84" s="71" t="str">
        <f t="shared" si="14"/>
        <v/>
      </c>
      <c r="R84" s="71" t="str">
        <f t="shared" si="15"/>
        <v/>
      </c>
    </row>
    <row r="85" spans="2:18" x14ac:dyDescent="0.35">
      <c r="B85" s="1"/>
      <c r="C85" s="134"/>
      <c r="D85" s="135"/>
      <c r="E85" s="120" t="s">
        <v>190</v>
      </c>
      <c r="F85" s="122"/>
      <c r="G85" s="86">
        <v>5</v>
      </c>
      <c r="H85" s="123">
        <v>10</v>
      </c>
      <c r="I85" s="123"/>
      <c r="J85" s="104"/>
      <c r="K85" s="98">
        <v>1935</v>
      </c>
      <c r="L85" s="99" t="s">
        <v>64</v>
      </c>
      <c r="M85" s="100">
        <v>10</v>
      </c>
      <c r="N85" s="101">
        <f t="shared" si="12"/>
        <v>0.1</v>
      </c>
      <c r="O85" s="100">
        <v>10</v>
      </c>
      <c r="P85" s="101">
        <f t="shared" si="13"/>
        <v>0.1</v>
      </c>
      <c r="Q85" s="71" t="str">
        <f t="shared" si="14"/>
        <v>No</v>
      </c>
      <c r="R85" s="71" t="str">
        <f t="shared" si="15"/>
        <v>No</v>
      </c>
    </row>
    <row r="86" spans="2:18" x14ac:dyDescent="0.35">
      <c r="B86" s="1"/>
      <c r="C86" s="134"/>
      <c r="D86" s="135"/>
      <c r="E86" s="120" t="s">
        <v>191</v>
      </c>
      <c r="F86" s="122"/>
      <c r="G86" s="86">
        <v>5</v>
      </c>
      <c r="H86" s="123">
        <v>10</v>
      </c>
      <c r="I86" s="123"/>
      <c r="J86" s="104"/>
      <c r="K86" s="98">
        <v>1940</v>
      </c>
      <c r="L86" s="99" t="s">
        <v>65</v>
      </c>
      <c r="M86" s="100">
        <v>10</v>
      </c>
      <c r="N86" s="101">
        <f t="shared" si="12"/>
        <v>0.1</v>
      </c>
      <c r="O86" s="100">
        <v>10</v>
      </c>
      <c r="P86" s="101">
        <f t="shared" si="13"/>
        <v>0.1</v>
      </c>
      <c r="Q86" s="71" t="str">
        <f t="shared" si="14"/>
        <v>No</v>
      </c>
      <c r="R86" s="71" t="str">
        <f t="shared" si="15"/>
        <v>No</v>
      </c>
    </row>
    <row r="87" spans="2:18" x14ac:dyDescent="0.35">
      <c r="B87" s="1"/>
      <c r="C87" s="131"/>
      <c r="D87" s="133"/>
      <c r="E87" s="120" t="s">
        <v>66</v>
      </c>
      <c r="F87" s="122"/>
      <c r="G87" s="86">
        <v>5</v>
      </c>
      <c r="H87" s="123">
        <v>10</v>
      </c>
      <c r="I87" s="123"/>
      <c r="J87" s="104"/>
      <c r="K87" s="98">
        <v>1945</v>
      </c>
      <c r="L87" s="99" t="s">
        <v>206</v>
      </c>
      <c r="M87" s="100">
        <v>10</v>
      </c>
      <c r="N87" s="101">
        <f t="shared" si="12"/>
        <v>0.1</v>
      </c>
      <c r="O87" s="100">
        <v>10</v>
      </c>
      <c r="P87" s="101">
        <f t="shared" si="13"/>
        <v>0.1</v>
      </c>
      <c r="Q87" s="71" t="str">
        <f t="shared" si="14"/>
        <v>No</v>
      </c>
      <c r="R87" s="71" t="str">
        <f t="shared" si="15"/>
        <v>No</v>
      </c>
    </row>
    <row r="88" spans="2:18" x14ac:dyDescent="0.35">
      <c r="B88" s="1"/>
      <c r="C88" s="130">
        <v>8</v>
      </c>
      <c r="D88" s="132" t="s">
        <v>192</v>
      </c>
      <c r="E88" s="120" t="s">
        <v>193</v>
      </c>
      <c r="F88" s="122"/>
      <c r="G88" s="86">
        <v>60</v>
      </c>
      <c r="H88" s="123">
        <v>70</v>
      </c>
      <c r="I88" s="123"/>
      <c r="J88" s="104"/>
      <c r="K88" s="98"/>
      <c r="L88" s="99"/>
      <c r="M88" s="100"/>
      <c r="N88" s="101" t="str">
        <f t="shared" si="12"/>
        <v/>
      </c>
      <c r="O88" s="100"/>
      <c r="P88" s="101" t="str">
        <f t="shared" si="13"/>
        <v/>
      </c>
      <c r="Q88" s="71" t="str">
        <f t="shared" si="14"/>
        <v/>
      </c>
      <c r="R88" s="71" t="str">
        <f t="shared" si="15"/>
        <v/>
      </c>
    </row>
    <row r="89" spans="2:18" x14ac:dyDescent="0.35">
      <c r="B89" s="1"/>
      <c r="C89" s="131"/>
      <c r="D89" s="133"/>
      <c r="E89" s="120" t="s">
        <v>194</v>
      </c>
      <c r="F89" s="122"/>
      <c r="G89" s="86">
        <v>2</v>
      </c>
      <c r="H89" s="123">
        <v>10</v>
      </c>
      <c r="I89" s="123"/>
      <c r="J89" s="104"/>
      <c r="K89" s="98"/>
      <c r="L89" s="99"/>
      <c r="M89" s="100"/>
      <c r="N89" s="101" t="str">
        <f t="shared" si="12"/>
        <v/>
      </c>
      <c r="O89" s="100"/>
      <c r="P89" s="101" t="str">
        <f t="shared" si="13"/>
        <v/>
      </c>
      <c r="Q89" s="71" t="str">
        <f t="shared" si="14"/>
        <v/>
      </c>
      <c r="R89" s="71" t="str">
        <f t="shared" si="15"/>
        <v/>
      </c>
    </row>
    <row r="90" spans="2:18" x14ac:dyDescent="0.35">
      <c r="B90" s="1"/>
      <c r="C90" s="79">
        <v>9</v>
      </c>
      <c r="D90" s="120" t="s">
        <v>195</v>
      </c>
      <c r="E90" s="121"/>
      <c r="F90" s="122"/>
      <c r="G90" s="86">
        <v>25</v>
      </c>
      <c r="H90" s="123">
        <v>35</v>
      </c>
      <c r="I90" s="123"/>
      <c r="J90" s="104"/>
      <c r="K90" s="98"/>
      <c r="L90" s="99"/>
      <c r="M90" s="100"/>
      <c r="N90" s="101" t="str">
        <f t="shared" si="12"/>
        <v/>
      </c>
      <c r="O90" s="100"/>
      <c r="P90" s="101" t="str">
        <f t="shared" si="13"/>
        <v/>
      </c>
      <c r="Q90" s="71" t="str">
        <f t="shared" si="14"/>
        <v/>
      </c>
      <c r="R90" s="71" t="str">
        <f t="shared" si="15"/>
        <v/>
      </c>
    </row>
    <row r="91" spans="2:18" x14ac:dyDescent="0.35">
      <c r="B91" s="1"/>
      <c r="C91" s="79">
        <v>10</v>
      </c>
      <c r="D91" s="120" t="s">
        <v>196</v>
      </c>
      <c r="E91" s="121"/>
      <c r="F91" s="122"/>
      <c r="G91" s="86">
        <v>25</v>
      </c>
      <c r="H91" s="123">
        <v>35</v>
      </c>
      <c r="I91" s="123"/>
      <c r="J91" s="104"/>
      <c r="K91" s="98">
        <v>1860</v>
      </c>
      <c r="L91" s="99" t="s">
        <v>55</v>
      </c>
      <c r="M91" s="100">
        <v>25</v>
      </c>
      <c r="N91" s="101">
        <f t="shared" si="12"/>
        <v>0.04</v>
      </c>
      <c r="O91" s="100">
        <v>25</v>
      </c>
      <c r="P91" s="101">
        <f t="shared" si="13"/>
        <v>0.04</v>
      </c>
      <c r="Q91" s="71" t="str">
        <f t="shared" si="14"/>
        <v>No</v>
      </c>
      <c r="R91" s="71" t="str">
        <f t="shared" si="15"/>
        <v>No</v>
      </c>
    </row>
    <row r="92" spans="2:18" x14ac:dyDescent="0.35">
      <c r="B92" s="1"/>
      <c r="C92" s="79">
        <v>11</v>
      </c>
      <c r="D92" s="120" t="s">
        <v>197</v>
      </c>
      <c r="E92" s="121"/>
      <c r="F92" s="122"/>
      <c r="G92" s="86">
        <v>15</v>
      </c>
      <c r="H92" s="123">
        <v>30</v>
      </c>
      <c r="I92" s="123"/>
      <c r="J92" s="104"/>
      <c r="K92" s="98">
        <v>1860</v>
      </c>
      <c r="L92" s="99" t="s">
        <v>55</v>
      </c>
      <c r="M92" s="100">
        <v>25</v>
      </c>
      <c r="N92" s="101">
        <f t="shared" si="12"/>
        <v>0.04</v>
      </c>
      <c r="O92" s="100">
        <v>15</v>
      </c>
      <c r="P92" s="101">
        <f t="shared" si="13"/>
        <v>6.6666666666666666E-2</v>
      </c>
      <c r="Q92" s="71" t="str">
        <f t="shared" si="14"/>
        <v>No</v>
      </c>
      <c r="R92" s="71" t="str">
        <f t="shared" si="15"/>
        <v>No</v>
      </c>
    </row>
    <row r="93" spans="2:18" x14ac:dyDescent="0.35">
      <c r="B93" s="1"/>
      <c r="C93" s="79">
        <v>12</v>
      </c>
      <c r="D93" s="120" t="s">
        <v>198</v>
      </c>
      <c r="E93" s="121"/>
      <c r="F93" s="122"/>
      <c r="G93" s="86">
        <v>35</v>
      </c>
      <c r="H93" s="123">
        <v>50</v>
      </c>
      <c r="I93" s="123"/>
      <c r="J93" s="104"/>
      <c r="K93" s="98"/>
      <c r="L93" s="99"/>
      <c r="M93" s="100"/>
      <c r="N93" s="101" t="str">
        <f t="shared" si="12"/>
        <v/>
      </c>
      <c r="O93" s="100"/>
      <c r="P93" s="101" t="str">
        <f t="shared" si="13"/>
        <v/>
      </c>
      <c r="Q93" s="71" t="str">
        <f t="shared" si="14"/>
        <v/>
      </c>
      <c r="R93" s="71" t="str">
        <f t="shared" si="15"/>
        <v/>
      </c>
    </row>
    <row r="94" spans="2:18" x14ac:dyDescent="0.35">
      <c r="B94" s="1"/>
      <c r="C94" s="79">
        <v>13</v>
      </c>
      <c r="D94" s="120" t="s">
        <v>199</v>
      </c>
      <c r="E94" s="121"/>
      <c r="F94" s="122"/>
      <c r="G94" s="86">
        <v>5</v>
      </c>
      <c r="H94" s="123">
        <v>15</v>
      </c>
      <c r="I94" s="123"/>
      <c r="J94" s="104"/>
      <c r="K94" s="98">
        <v>1860</v>
      </c>
      <c r="L94" s="99" t="s">
        <v>55</v>
      </c>
      <c r="M94" s="100">
        <v>15</v>
      </c>
      <c r="N94" s="101">
        <f t="shared" si="12"/>
        <v>6.6666666666666666E-2</v>
      </c>
      <c r="O94" s="100">
        <v>15</v>
      </c>
      <c r="P94" s="101">
        <f t="shared" si="13"/>
        <v>6.6666666666666666E-2</v>
      </c>
      <c r="Q94" s="71" t="str">
        <f t="shared" si="14"/>
        <v>No</v>
      </c>
      <c r="R94" s="71" t="str">
        <f t="shared" si="15"/>
        <v>No</v>
      </c>
    </row>
    <row r="95" spans="2:18" x14ac:dyDescent="0.35">
      <c r="B95" s="1"/>
      <c r="C95" s="79">
        <v>14</v>
      </c>
      <c r="D95" s="120" t="s">
        <v>200</v>
      </c>
      <c r="E95" s="121"/>
      <c r="F95" s="122"/>
      <c r="G95" s="86">
        <v>10</v>
      </c>
      <c r="H95" s="123">
        <v>15</v>
      </c>
      <c r="I95" s="123"/>
      <c r="J95" s="104"/>
      <c r="K95" s="98"/>
      <c r="L95" s="99"/>
      <c r="M95" s="100"/>
      <c r="N95" s="101" t="str">
        <f t="shared" si="12"/>
        <v/>
      </c>
      <c r="O95" s="100"/>
      <c r="P95" s="101" t="str">
        <f t="shared" si="13"/>
        <v/>
      </c>
      <c r="Q95" s="71" t="str">
        <f t="shared" si="14"/>
        <v/>
      </c>
      <c r="R95" s="71" t="str">
        <f t="shared" si="15"/>
        <v/>
      </c>
    </row>
    <row r="96" spans="2:18" x14ac:dyDescent="0.35">
      <c r="B96" s="1"/>
      <c r="C96" s="79">
        <v>15</v>
      </c>
      <c r="D96" s="120" t="s">
        <v>201</v>
      </c>
      <c r="E96" s="121"/>
      <c r="F96" s="122"/>
      <c r="G96" s="86">
        <v>15</v>
      </c>
      <c r="H96" s="123">
        <v>20</v>
      </c>
      <c r="I96" s="123"/>
      <c r="J96" s="104"/>
      <c r="K96" s="98"/>
      <c r="L96" s="99"/>
      <c r="M96" s="100"/>
      <c r="N96" s="101" t="str">
        <f t="shared" si="12"/>
        <v/>
      </c>
      <c r="O96" s="100"/>
      <c r="P96" s="101" t="str">
        <f t="shared" si="13"/>
        <v/>
      </c>
      <c r="Q96" s="71" t="str">
        <f t="shared" si="14"/>
        <v/>
      </c>
      <c r="R96" s="71" t="str">
        <f t="shared" si="15"/>
        <v/>
      </c>
    </row>
    <row r="97" spans="2:18" x14ac:dyDescent="0.35">
      <c r="B97" s="1"/>
      <c r="C97" s="1"/>
      <c r="D97" s="1"/>
      <c r="E97" s="1"/>
      <c r="F97" s="1"/>
      <c r="G97" s="1"/>
      <c r="H97" s="1"/>
      <c r="I97" s="1"/>
      <c r="J97" s="1"/>
      <c r="K97" s="1"/>
      <c r="L97" s="1"/>
      <c r="M97" s="1"/>
      <c r="N97" s="1"/>
      <c r="O97" s="1"/>
      <c r="P97" s="1"/>
      <c r="Q97" s="57"/>
      <c r="R97" s="57"/>
    </row>
    <row r="98" spans="2:18" x14ac:dyDescent="0.35">
      <c r="B98" s="1"/>
      <c r="C98" s="1"/>
      <c r="D98" s="1"/>
      <c r="E98" s="1"/>
      <c r="F98" s="1"/>
      <c r="G98" s="1"/>
      <c r="H98" s="1"/>
      <c r="I98" s="1"/>
      <c r="J98" s="1"/>
      <c r="K98" s="1"/>
      <c r="L98" s="1"/>
      <c r="M98" s="1"/>
      <c r="N98" s="1"/>
      <c r="O98" s="1"/>
      <c r="P98" s="1"/>
      <c r="Q98" s="57"/>
      <c r="R98" s="57"/>
    </row>
    <row r="99" spans="2:18" x14ac:dyDescent="0.35">
      <c r="B99" s="124" t="s">
        <v>202</v>
      </c>
      <c r="C99" s="124"/>
      <c r="D99" s="124"/>
      <c r="E99" s="124"/>
      <c r="F99" s="124"/>
      <c r="G99" s="124"/>
      <c r="H99" s="124"/>
      <c r="I99" s="124"/>
      <c r="J99" s="1"/>
      <c r="K99" s="1"/>
      <c r="L99" s="1"/>
      <c r="M99" s="1"/>
      <c r="N99" s="1"/>
      <c r="O99" s="1"/>
      <c r="P99" s="1"/>
      <c r="Q99" s="57"/>
      <c r="R99" s="57"/>
    </row>
    <row r="100" spans="2:18" x14ac:dyDescent="0.35">
      <c r="B100" s="87"/>
      <c r="C100" s="87"/>
      <c r="D100" s="87"/>
      <c r="E100" s="87"/>
      <c r="F100" s="87"/>
      <c r="G100" s="87"/>
      <c r="H100" s="87"/>
      <c r="I100" s="87"/>
      <c r="J100" s="1"/>
      <c r="K100" s="1"/>
      <c r="L100" s="1"/>
      <c r="M100" s="1"/>
      <c r="N100" s="1"/>
      <c r="O100" s="1"/>
      <c r="P100" s="1"/>
      <c r="Q100" s="57"/>
      <c r="R100" s="57"/>
    </row>
    <row r="101" spans="2:18" x14ac:dyDescent="0.35">
      <c r="B101" s="2" t="s">
        <v>203</v>
      </c>
      <c r="C101" s="1" t="s">
        <v>204</v>
      </c>
      <c r="D101" s="1"/>
      <c r="E101" s="1"/>
      <c r="F101" s="1"/>
      <c r="G101" s="1"/>
      <c r="H101" s="1"/>
      <c r="I101" s="1"/>
      <c r="J101" s="1"/>
      <c r="K101" s="1"/>
      <c r="L101" s="1"/>
      <c r="M101" s="1"/>
      <c r="N101" s="1"/>
      <c r="O101" s="1"/>
      <c r="P101" s="1"/>
      <c r="Q101" s="57"/>
      <c r="R101" s="57"/>
    </row>
    <row r="102" spans="2:18" x14ac:dyDescent="0.35">
      <c r="B102" s="1"/>
      <c r="C102" s="125" t="s">
        <v>205</v>
      </c>
      <c r="D102" s="125"/>
      <c r="E102" s="1"/>
      <c r="F102" s="1"/>
      <c r="G102" s="1"/>
      <c r="H102" s="1"/>
      <c r="I102" s="1"/>
      <c r="J102" s="1"/>
      <c r="K102" s="1"/>
      <c r="L102" s="1"/>
      <c r="M102" s="1"/>
      <c r="N102" s="1"/>
      <c r="O102" s="1"/>
      <c r="P102" s="1"/>
      <c r="Q102" s="57"/>
      <c r="R102" s="57"/>
    </row>
    <row r="103" spans="2:18" x14ac:dyDescent="0.35">
      <c r="B103" s="1"/>
      <c r="C103" s="1"/>
      <c r="D103" s="1"/>
      <c r="E103" s="1"/>
      <c r="F103" s="1"/>
      <c r="G103" s="1"/>
      <c r="H103" s="1"/>
      <c r="I103" s="1"/>
      <c r="J103" s="1"/>
      <c r="K103" s="1"/>
      <c r="L103" s="1"/>
      <c r="M103" s="1"/>
      <c r="N103" s="1"/>
      <c r="O103" s="1"/>
      <c r="P103" s="1"/>
      <c r="Q103" s="57"/>
      <c r="R103" s="57"/>
    </row>
    <row r="104" spans="2:18" x14ac:dyDescent="0.35">
      <c r="B104" s="1"/>
      <c r="C104" s="1"/>
      <c r="D104" s="1"/>
      <c r="E104" s="1"/>
      <c r="F104" s="1"/>
      <c r="G104" s="1"/>
      <c r="H104" s="1"/>
      <c r="I104" s="1"/>
      <c r="J104" s="1"/>
      <c r="K104" s="1"/>
      <c r="L104" s="1"/>
      <c r="M104" s="1"/>
      <c r="N104" s="1"/>
      <c r="O104" s="1"/>
      <c r="P104" s="1"/>
      <c r="Q104" s="57"/>
      <c r="R104" s="57"/>
    </row>
    <row r="105" spans="2:18" x14ac:dyDescent="0.35">
      <c r="B105" s="107"/>
      <c r="C105" s="1"/>
      <c r="D105" s="1"/>
      <c r="E105" s="1"/>
      <c r="F105" s="1"/>
      <c r="G105" s="1"/>
      <c r="H105" s="1"/>
      <c r="I105" s="1"/>
      <c r="J105" s="1"/>
      <c r="K105" s="1"/>
      <c r="L105" s="1"/>
      <c r="M105" s="1"/>
      <c r="N105" s="1"/>
      <c r="O105" s="1"/>
      <c r="P105" s="1"/>
      <c r="Q105" s="57"/>
      <c r="R105" s="57"/>
    </row>
    <row r="106" spans="2:18" x14ac:dyDescent="0.35">
      <c r="B106" s="1"/>
      <c r="C106" s="1"/>
      <c r="D106" s="1"/>
      <c r="E106" s="1"/>
      <c r="F106" s="1"/>
      <c r="G106" s="1"/>
      <c r="H106" s="1"/>
      <c r="I106" s="1"/>
      <c r="J106" s="1"/>
      <c r="K106" s="1"/>
      <c r="L106" s="1"/>
      <c r="M106" s="1"/>
      <c r="N106" s="1"/>
      <c r="O106" s="1"/>
      <c r="P106" s="1"/>
      <c r="Q106" s="57"/>
      <c r="R106" s="57"/>
    </row>
    <row r="107" spans="2:18" x14ac:dyDescent="0.35">
      <c r="B107" s="1"/>
      <c r="C107" s="1"/>
      <c r="D107" s="1"/>
      <c r="E107" s="1"/>
      <c r="F107" s="1"/>
      <c r="G107" s="1"/>
      <c r="H107" s="1"/>
      <c r="I107" s="1"/>
      <c r="J107" s="1"/>
      <c r="K107" s="1"/>
      <c r="L107" s="1"/>
      <c r="M107" s="1"/>
      <c r="N107" s="1"/>
      <c r="O107" s="1"/>
      <c r="P107" s="1"/>
      <c r="Q107" s="57"/>
      <c r="R107" s="57"/>
    </row>
    <row r="108" spans="2:18" x14ac:dyDescent="0.35">
      <c r="B108" s="1"/>
      <c r="C108" s="1"/>
      <c r="D108" s="1"/>
      <c r="E108" s="1"/>
      <c r="F108" s="1"/>
      <c r="G108" s="1"/>
      <c r="H108" s="1"/>
      <c r="I108" s="1"/>
      <c r="J108" s="1"/>
      <c r="K108" s="1"/>
      <c r="L108" s="1"/>
      <c r="M108" s="1"/>
      <c r="N108" s="1"/>
      <c r="O108" s="1"/>
      <c r="P108" s="1"/>
      <c r="Q108" s="57"/>
      <c r="R108" s="57"/>
    </row>
  </sheetData>
  <mergeCells count="153">
    <mergeCell ref="B2:R2"/>
    <mergeCell ref="B3:R3"/>
    <mergeCell ref="B4:R4"/>
    <mergeCell ref="D8:F8"/>
    <mergeCell ref="G8:I8"/>
    <mergeCell ref="K8:K9"/>
    <mergeCell ref="L8:L9"/>
    <mergeCell ref="M8:N8"/>
    <mergeCell ref="O8:P8"/>
    <mergeCell ref="Q8:R8"/>
    <mergeCell ref="D9:F9"/>
    <mergeCell ref="B10:B27"/>
    <mergeCell ref="C10:C12"/>
    <mergeCell ref="D10:D12"/>
    <mergeCell ref="E10:F10"/>
    <mergeCell ref="E11:E12"/>
    <mergeCell ref="C13:C15"/>
    <mergeCell ref="D13:D15"/>
    <mergeCell ref="E13:F13"/>
    <mergeCell ref="E14:E15"/>
    <mergeCell ref="D21:F21"/>
    <mergeCell ref="D22:F22"/>
    <mergeCell ref="D23:F23"/>
    <mergeCell ref="D25:F25"/>
    <mergeCell ref="D26:F26"/>
    <mergeCell ref="D27:F27"/>
    <mergeCell ref="C16:C18"/>
    <mergeCell ref="D16:D18"/>
    <mergeCell ref="E16:F16"/>
    <mergeCell ref="E17:E18"/>
    <mergeCell ref="D19:F19"/>
    <mergeCell ref="D20:F20"/>
    <mergeCell ref="C36:C37"/>
    <mergeCell ref="E36:F36"/>
    <mergeCell ref="E37:F37"/>
    <mergeCell ref="B28:B44"/>
    <mergeCell ref="C28:C30"/>
    <mergeCell ref="D28:D30"/>
    <mergeCell ref="E28:F28"/>
    <mergeCell ref="E29:F29"/>
    <mergeCell ref="E30:F30"/>
    <mergeCell ref="D31:F31"/>
    <mergeCell ref="D32:F32"/>
    <mergeCell ref="C33:C35"/>
    <mergeCell ref="D33:D35"/>
    <mergeCell ref="D38:F38"/>
    <mergeCell ref="D39:F39"/>
    <mergeCell ref="D40:F40"/>
    <mergeCell ref="D41:F41"/>
    <mergeCell ref="D42:F42"/>
    <mergeCell ref="D43:F43"/>
    <mergeCell ref="E33:F33"/>
    <mergeCell ref="E34:F34"/>
    <mergeCell ref="E35:F35"/>
    <mergeCell ref="D44:F44"/>
    <mergeCell ref="E58:F58"/>
    <mergeCell ref="E59:F59"/>
    <mergeCell ref="D60:F60"/>
    <mergeCell ref="D61:F61"/>
    <mergeCell ref="D53:D54"/>
    <mergeCell ref="E53:F53"/>
    <mergeCell ref="E54:F54"/>
    <mergeCell ref="D55:F55"/>
    <mergeCell ref="D56:F56"/>
    <mergeCell ref="D57:F57"/>
    <mergeCell ref="K70:K71"/>
    <mergeCell ref="L70:L71"/>
    <mergeCell ref="M70:N70"/>
    <mergeCell ref="O70:P70"/>
    <mergeCell ref="Q70:R70"/>
    <mergeCell ref="D71:F71"/>
    <mergeCell ref="D62:F62"/>
    <mergeCell ref="D63:F63"/>
    <mergeCell ref="D64:F64"/>
    <mergeCell ref="D65:F65"/>
    <mergeCell ref="B68:I68"/>
    <mergeCell ref="D70:F70"/>
    <mergeCell ref="G70:I71"/>
    <mergeCell ref="B45:B64"/>
    <mergeCell ref="D45:F45"/>
    <mergeCell ref="D46:F46"/>
    <mergeCell ref="D47:F47"/>
    <mergeCell ref="D48:F48"/>
    <mergeCell ref="D49:F49"/>
    <mergeCell ref="D50:F50"/>
    <mergeCell ref="D51:F51"/>
    <mergeCell ref="C53:C54"/>
    <mergeCell ref="C58:C59"/>
    <mergeCell ref="D58:D59"/>
    <mergeCell ref="D72:F72"/>
    <mergeCell ref="H72:I72"/>
    <mergeCell ref="C73:C75"/>
    <mergeCell ref="D73:D75"/>
    <mergeCell ref="E73:F73"/>
    <mergeCell ref="H73:I73"/>
    <mergeCell ref="E74:F74"/>
    <mergeCell ref="H74:I74"/>
    <mergeCell ref="E75:F75"/>
    <mergeCell ref="H75:I75"/>
    <mergeCell ref="D76:F76"/>
    <mergeCell ref="H76:I76"/>
    <mergeCell ref="D77:F77"/>
    <mergeCell ref="G77:I77"/>
    <mergeCell ref="C78:C81"/>
    <mergeCell ref="D78:D81"/>
    <mergeCell ref="E78:F78"/>
    <mergeCell ref="H78:I78"/>
    <mergeCell ref="E79:F79"/>
    <mergeCell ref="H79:I79"/>
    <mergeCell ref="E80:F80"/>
    <mergeCell ref="H80:I80"/>
    <mergeCell ref="E81:F81"/>
    <mergeCell ref="H81:I81"/>
    <mergeCell ref="C82:C83"/>
    <mergeCell ref="D82:D83"/>
    <mergeCell ref="E82:F82"/>
    <mergeCell ref="H82:I82"/>
    <mergeCell ref="E83:F83"/>
    <mergeCell ref="H83:I83"/>
    <mergeCell ref="C84:C87"/>
    <mergeCell ref="D84:D87"/>
    <mergeCell ref="E84:F84"/>
    <mergeCell ref="H84:I84"/>
    <mergeCell ref="E85:F85"/>
    <mergeCell ref="H85:I85"/>
    <mergeCell ref="E86:F86"/>
    <mergeCell ref="H86:I86"/>
    <mergeCell ref="E87:F87"/>
    <mergeCell ref="H87:I87"/>
    <mergeCell ref="D96:F96"/>
    <mergeCell ref="H96:I96"/>
    <mergeCell ref="B99:I99"/>
    <mergeCell ref="C102:D102"/>
    <mergeCell ref="D52:F52"/>
    <mergeCell ref="D24:F24"/>
    <mergeCell ref="D93:F93"/>
    <mergeCell ref="H93:I93"/>
    <mergeCell ref="D94:F94"/>
    <mergeCell ref="H94:I94"/>
    <mergeCell ref="D95:F95"/>
    <mergeCell ref="H95:I95"/>
    <mergeCell ref="D90:F90"/>
    <mergeCell ref="H90:I90"/>
    <mergeCell ref="D91:F91"/>
    <mergeCell ref="H91:I91"/>
    <mergeCell ref="D92:F92"/>
    <mergeCell ref="H92:I92"/>
    <mergeCell ref="C88:C89"/>
    <mergeCell ref="D88:D89"/>
    <mergeCell ref="E88:F88"/>
    <mergeCell ref="H88:I88"/>
    <mergeCell ref="E89:F89"/>
    <mergeCell ref="H89:I89"/>
  </mergeCells>
  <conditionalFormatting sqref="Q72:R96 Q10:R23 Q53:R65 Q25:R51">
    <cfRule type="cellIs" dxfId="2" priority="3" operator="equal">
      <formula>"Yes"</formula>
    </cfRule>
  </conditionalFormatting>
  <conditionalFormatting sqref="Q52:R52">
    <cfRule type="cellIs" dxfId="1" priority="2" operator="equal">
      <formula>"Yes"</formula>
    </cfRule>
  </conditionalFormatting>
  <conditionalFormatting sqref="Q24:R24">
    <cfRule type="cellIs" dxfId="0" priority="1" operator="equal">
      <formula>"Yes"</formula>
    </cfRule>
  </conditionalFormatting>
  <hyperlinks>
    <hyperlink ref="C102" display="See pages 17-19 of Kinetrics Report" xr:uid="{66FF4D59-C971-4EE2-9F64-CA6DC4DB35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56EB-0DB4-4C17-B162-3B76FB3A230F}">
  <dimension ref="A1:S91"/>
  <sheetViews>
    <sheetView tabSelected="1" topLeftCell="G1" workbookViewId="0">
      <selection activeCell="R1" sqref="R1:R1048576"/>
    </sheetView>
  </sheetViews>
  <sheetFormatPr defaultRowHeight="14.5" x14ac:dyDescent="0.35"/>
  <cols>
    <col min="1" max="1" width="10.36328125" customWidth="1"/>
    <col min="2" max="2" width="42.6328125" customWidth="1"/>
    <col min="3" max="19" width="17.1796875" customWidth="1"/>
  </cols>
  <sheetData>
    <row r="1" spans="1:19" x14ac:dyDescent="0.35">
      <c r="A1" s="119"/>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4"/>
      <c r="B5" s="4"/>
      <c r="C5" s="4"/>
      <c r="D5" s="4"/>
      <c r="E5" s="4"/>
      <c r="F5" s="4"/>
      <c r="G5" s="108" t="s">
        <v>207</v>
      </c>
      <c r="H5" s="4"/>
      <c r="I5" s="108" t="s">
        <v>209</v>
      </c>
      <c r="J5" s="4"/>
      <c r="K5" s="4"/>
      <c r="L5" s="4"/>
      <c r="M5" s="4"/>
      <c r="N5" s="4"/>
      <c r="O5" s="4"/>
      <c r="P5" s="4"/>
      <c r="Q5" s="4"/>
      <c r="R5" s="4"/>
      <c r="S5" s="4"/>
    </row>
    <row r="6" spans="1:19" ht="18" x14ac:dyDescent="0.4">
      <c r="A6" s="4"/>
      <c r="B6" s="4"/>
      <c r="C6" s="4"/>
      <c r="D6" s="4"/>
      <c r="E6" s="4"/>
      <c r="F6" s="4"/>
      <c r="G6" s="108" t="s">
        <v>208</v>
      </c>
      <c r="H6" s="4"/>
      <c r="I6" s="108">
        <v>2012</v>
      </c>
      <c r="J6" s="4"/>
      <c r="K6" s="4"/>
      <c r="L6" s="4"/>
      <c r="M6" s="4"/>
      <c r="N6" s="4"/>
      <c r="O6" s="4"/>
      <c r="P6" s="4"/>
      <c r="Q6" s="4"/>
      <c r="R6" s="4"/>
      <c r="S6" s="4"/>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4"/>
      <c r="B8" s="4"/>
      <c r="C8" s="182" t="s">
        <v>2</v>
      </c>
      <c r="D8" s="183"/>
      <c r="E8" s="183"/>
      <c r="F8" s="183"/>
      <c r="G8" s="183"/>
      <c r="H8" s="183"/>
      <c r="I8" s="184"/>
      <c r="J8" s="185" t="s">
        <v>3</v>
      </c>
      <c r="K8" s="186"/>
      <c r="L8" s="186"/>
      <c r="M8" s="186"/>
      <c r="N8" s="185" t="s">
        <v>4</v>
      </c>
      <c r="O8" s="186"/>
      <c r="P8" s="186"/>
      <c r="Q8" s="194"/>
      <c r="R8" s="4"/>
      <c r="S8" s="4"/>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24">
        <v>1611</v>
      </c>
      <c r="B11" s="25" t="s">
        <v>41</v>
      </c>
      <c r="C11" s="26">
        <v>591884.5699999996</v>
      </c>
      <c r="D11" s="27"/>
      <c r="E11" s="28">
        <f>C11-D11</f>
        <v>591884.5699999996</v>
      </c>
      <c r="F11" s="26"/>
      <c r="G11" s="27"/>
      <c r="H11" s="28">
        <f>F11-G11</f>
        <v>0</v>
      </c>
      <c r="I11" s="29">
        <v>136843.37</v>
      </c>
      <c r="J11" s="30">
        <v>3.0679750000000001</v>
      </c>
      <c r="K11" s="31">
        <f>IF(J11=0,0,1/J11)</f>
        <v>0.32594789722862799</v>
      </c>
      <c r="L11" s="32">
        <v>3</v>
      </c>
      <c r="M11" s="33">
        <f>IF(L11=0,0,1/L11)</f>
        <v>0.33333333333333331</v>
      </c>
      <c r="N11" s="34">
        <f>IF(J11=0,0,+E11/J11)</f>
        <v>192923.53099357054</v>
      </c>
      <c r="O11" s="34">
        <f>IF(L11=0,0,+H11/L11)</f>
        <v>0</v>
      </c>
      <c r="P11" s="35">
        <f>IF(L11=0,0,+(I11*0.5)/L11)</f>
        <v>22807.228333333333</v>
      </c>
      <c r="Q11" s="36">
        <f>IF(ISERROR(+N11+O11+P11), 0, +N11+O11+P11)</f>
        <v>215730.75932690388</v>
      </c>
      <c r="R11" s="37">
        <v>215730.57</v>
      </c>
      <c r="S11" s="41">
        <f>IF(ISERROR(+R11-Q11), 0, +R11-Q11)</f>
        <v>-0.18932690387009643</v>
      </c>
    </row>
    <row r="12" spans="1:19" x14ac:dyDescent="0.35">
      <c r="A12" s="38">
        <v>1612</v>
      </c>
      <c r="B12" s="39" t="s">
        <v>42</v>
      </c>
      <c r="C12" s="26">
        <v>426601.35</v>
      </c>
      <c r="D12" s="27"/>
      <c r="E12" s="28">
        <f t="shared" ref="E12:E48" si="0">C12-D12</f>
        <v>426601.35</v>
      </c>
      <c r="F12" s="26"/>
      <c r="G12" s="27"/>
      <c r="H12" s="28">
        <f t="shared" ref="H12:H48" si="1">F12-G12</f>
        <v>0</v>
      </c>
      <c r="I12" s="29">
        <v>0</v>
      </c>
      <c r="J12" s="30">
        <v>26.091000000000001</v>
      </c>
      <c r="K12" s="31">
        <f t="shared" ref="K12:K48" si="2">IF(J12=0,0,1/J12)</f>
        <v>3.8327392587482273E-2</v>
      </c>
      <c r="L12" s="32">
        <v>30</v>
      </c>
      <c r="M12" s="40">
        <f t="shared" ref="M12:M48" si="3">IF(L12=0,0,1/L12)</f>
        <v>3.3333333333333333E-2</v>
      </c>
      <c r="N12" s="34">
        <f t="shared" ref="N12:N48" si="4">IF(J12=0,0,+E12/J12)</f>
        <v>16350.517419799929</v>
      </c>
      <c r="O12" s="34">
        <f>IF(L12=0,0,+H12/L12)</f>
        <v>0</v>
      </c>
      <c r="P12" s="35">
        <f t="shared" ref="P12:P48" si="5">IF(L12=0,0,+(I12*0.5)/L12)</f>
        <v>0</v>
      </c>
      <c r="Q12" s="36">
        <f t="shared" ref="Q12:Q48" si="6">IF(ISERROR(+N12+O12+P12), 0, +N12+O12+P12)</f>
        <v>16350.517419799929</v>
      </c>
      <c r="R12" s="37">
        <v>16350.47</v>
      </c>
      <c r="S12" s="41">
        <f t="shared" ref="S12:S48" si="7">IF(ISERROR(+R12-Q12), 0, +R12-Q12)</f>
        <v>-4.7419799930139561E-2</v>
      </c>
    </row>
    <row r="13" spans="1:19" x14ac:dyDescent="0.35">
      <c r="A13" s="38">
        <v>1805</v>
      </c>
      <c r="B13" s="39" t="s">
        <v>43</v>
      </c>
      <c r="C13" s="26">
        <v>3139179.6700000004</v>
      </c>
      <c r="D13" s="27"/>
      <c r="E13" s="28">
        <f t="shared" si="0"/>
        <v>3139179.6700000004</v>
      </c>
      <c r="F13" s="26"/>
      <c r="G13" s="27"/>
      <c r="H13" s="28">
        <f t="shared" si="1"/>
        <v>0</v>
      </c>
      <c r="I13" s="29">
        <v>1836821.21</v>
      </c>
      <c r="J13" s="30">
        <v>0</v>
      </c>
      <c r="K13" s="31">
        <f t="shared" si="2"/>
        <v>0</v>
      </c>
      <c r="L13" s="32">
        <v>0</v>
      </c>
      <c r="M13" s="40">
        <f t="shared" si="3"/>
        <v>0</v>
      </c>
      <c r="N13" s="34">
        <f t="shared" si="4"/>
        <v>0</v>
      </c>
      <c r="O13" s="34">
        <f t="shared" ref="O13:O48" si="8">IF(L13=0,0,+H13/L13)</f>
        <v>0</v>
      </c>
      <c r="P13" s="35">
        <f t="shared" si="5"/>
        <v>0</v>
      </c>
      <c r="Q13" s="36">
        <f t="shared" si="6"/>
        <v>0</v>
      </c>
      <c r="R13" s="37">
        <v>0</v>
      </c>
      <c r="S13" s="41">
        <f t="shared" si="7"/>
        <v>0</v>
      </c>
    </row>
    <row r="14" spans="1:19" x14ac:dyDescent="0.35">
      <c r="A14" s="38">
        <v>1808</v>
      </c>
      <c r="B14" s="39" t="s">
        <v>44</v>
      </c>
      <c r="C14" s="26">
        <v>0</v>
      </c>
      <c r="D14" s="27"/>
      <c r="E14" s="28">
        <f t="shared" si="0"/>
        <v>0</v>
      </c>
      <c r="F14" s="26"/>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38">
        <v>1810</v>
      </c>
      <c r="B15" s="39" t="s">
        <v>45</v>
      </c>
      <c r="C15" s="26">
        <v>0</v>
      </c>
      <c r="D15" s="27"/>
      <c r="E15" s="28">
        <f t="shared" si="0"/>
        <v>0</v>
      </c>
      <c r="F15" s="26"/>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38">
        <v>1815</v>
      </c>
      <c r="B16" s="39" t="s">
        <v>46</v>
      </c>
      <c r="C16" s="26">
        <v>0</v>
      </c>
      <c r="D16" s="27"/>
      <c r="E16" s="28">
        <f t="shared" si="0"/>
        <v>0</v>
      </c>
      <c r="F16" s="26"/>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38">
        <v>1820</v>
      </c>
      <c r="B17" s="39" t="s">
        <v>47</v>
      </c>
      <c r="C17" s="26">
        <v>4029266.4999999991</v>
      </c>
      <c r="D17" s="27"/>
      <c r="E17" s="28">
        <f t="shared" si="0"/>
        <v>4029266.4999999991</v>
      </c>
      <c r="F17" s="26"/>
      <c r="G17" s="27"/>
      <c r="H17" s="28">
        <f t="shared" si="1"/>
        <v>0</v>
      </c>
      <c r="I17" s="29">
        <v>18734.72</v>
      </c>
      <c r="J17" s="30">
        <v>25.009928907955651</v>
      </c>
      <c r="K17" s="31">
        <f t="shared" si="2"/>
        <v>3.9984120054091812E-2</v>
      </c>
      <c r="L17" s="32">
        <v>40</v>
      </c>
      <c r="M17" s="40">
        <f t="shared" si="3"/>
        <v>2.5000000000000001E-2</v>
      </c>
      <c r="N17" s="34">
        <f t="shared" si="4"/>
        <v>161106.67546593028</v>
      </c>
      <c r="O17" s="34">
        <f t="shared" si="8"/>
        <v>0</v>
      </c>
      <c r="P17" s="35">
        <f t="shared" si="5"/>
        <v>234.18400000000003</v>
      </c>
      <c r="Q17" s="36">
        <f t="shared" si="6"/>
        <v>161340.85946593029</v>
      </c>
      <c r="R17" s="37">
        <v>161341.07</v>
      </c>
      <c r="S17" s="41">
        <f t="shared" si="7"/>
        <v>0.2105340697162319</v>
      </c>
    </row>
    <row r="18" spans="1:19" x14ac:dyDescent="0.35">
      <c r="A18" s="38">
        <v>1825</v>
      </c>
      <c r="B18" s="39" t="s">
        <v>48</v>
      </c>
      <c r="C18" s="26">
        <v>0</v>
      </c>
      <c r="D18" s="27"/>
      <c r="E18" s="28">
        <f t="shared" si="0"/>
        <v>0</v>
      </c>
      <c r="F18" s="26"/>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38">
        <v>1830</v>
      </c>
      <c r="B19" s="39" t="s">
        <v>49</v>
      </c>
      <c r="C19" s="26">
        <v>7616930.8599999994</v>
      </c>
      <c r="D19" s="27"/>
      <c r="E19" s="28">
        <f t="shared" si="0"/>
        <v>7616930.8599999994</v>
      </c>
      <c r="F19" s="26"/>
      <c r="G19" s="27"/>
      <c r="H19" s="28">
        <f t="shared" si="1"/>
        <v>0</v>
      </c>
      <c r="I19" s="29">
        <v>3273143.9</v>
      </c>
      <c r="J19" s="30">
        <v>41.692821837460023</v>
      </c>
      <c r="K19" s="31">
        <f t="shared" si="2"/>
        <v>2.3984944072591493E-2</v>
      </c>
      <c r="L19" s="32">
        <v>50</v>
      </c>
      <c r="M19" s="40">
        <f t="shared" si="3"/>
        <v>0.02</v>
      </c>
      <c r="N19" s="34">
        <f t="shared" si="4"/>
        <v>182691.66068189623</v>
      </c>
      <c r="O19" s="34">
        <f t="shared" si="8"/>
        <v>0</v>
      </c>
      <c r="P19" s="35">
        <f t="shared" si="5"/>
        <v>32731.438999999998</v>
      </c>
      <c r="Q19" s="36">
        <f t="shared" si="6"/>
        <v>215423.09968189622</v>
      </c>
      <c r="R19" s="37">
        <v>215423.1</v>
      </c>
      <c r="S19" s="41">
        <f t="shared" si="7"/>
        <v>3.1810379005037248E-4</v>
      </c>
    </row>
    <row r="20" spans="1:19" x14ac:dyDescent="0.35">
      <c r="A20" s="38">
        <v>1835</v>
      </c>
      <c r="B20" s="39" t="s">
        <v>50</v>
      </c>
      <c r="C20" s="26">
        <v>8341498.0999999987</v>
      </c>
      <c r="D20" s="27"/>
      <c r="E20" s="28">
        <f t="shared" si="0"/>
        <v>8341498.0999999987</v>
      </c>
      <c r="F20" s="26"/>
      <c r="G20" s="27"/>
      <c r="H20" s="28">
        <f t="shared" si="1"/>
        <v>0</v>
      </c>
      <c r="I20" s="29">
        <v>1770398.3399999999</v>
      </c>
      <c r="J20" s="30">
        <v>40.650088768224926</v>
      </c>
      <c r="K20" s="31">
        <f t="shared" si="2"/>
        <v>2.4600192282523942E-2</v>
      </c>
      <c r="L20" s="32">
        <v>50</v>
      </c>
      <c r="M20" s="40">
        <f t="shared" si="3"/>
        <v>0.02</v>
      </c>
      <c r="N20" s="34">
        <f t="shared" si="4"/>
        <v>205202.45718430809</v>
      </c>
      <c r="O20" s="34">
        <f t="shared" si="8"/>
        <v>0</v>
      </c>
      <c r="P20" s="35">
        <f t="shared" si="5"/>
        <v>17703.983399999997</v>
      </c>
      <c r="Q20" s="36">
        <f t="shared" si="6"/>
        <v>222906.44058430809</v>
      </c>
      <c r="R20" s="37">
        <v>222906.44</v>
      </c>
      <c r="S20" s="41">
        <f t="shared" si="7"/>
        <v>-5.8430808712728322E-4</v>
      </c>
    </row>
    <row r="21" spans="1:19" x14ac:dyDescent="0.35">
      <c r="A21" s="38">
        <v>1840</v>
      </c>
      <c r="B21" s="39" t="s">
        <v>51</v>
      </c>
      <c r="C21" s="26">
        <v>4596188.5900000017</v>
      </c>
      <c r="D21" s="27"/>
      <c r="E21" s="28">
        <f t="shared" si="0"/>
        <v>4596188.5900000017</v>
      </c>
      <c r="F21" s="26"/>
      <c r="G21" s="27"/>
      <c r="H21" s="28">
        <f t="shared" si="1"/>
        <v>0</v>
      </c>
      <c r="I21" s="29">
        <v>285515.27</v>
      </c>
      <c r="J21" s="30">
        <v>32.146142715320316</v>
      </c>
      <c r="K21" s="31">
        <f t="shared" si="2"/>
        <v>3.1107931326498361E-2</v>
      </c>
      <c r="L21" s="32">
        <v>40</v>
      </c>
      <c r="M21" s="40">
        <f t="shared" si="3"/>
        <v>2.5000000000000001E-2</v>
      </c>
      <c r="N21" s="34">
        <f t="shared" si="4"/>
        <v>142977.9190213554</v>
      </c>
      <c r="O21" s="34">
        <f t="shared" si="8"/>
        <v>0</v>
      </c>
      <c r="P21" s="35">
        <f t="shared" si="5"/>
        <v>3568.9408750000002</v>
      </c>
      <c r="Q21" s="36">
        <f t="shared" si="6"/>
        <v>146546.8598963554</v>
      </c>
      <c r="R21" s="37">
        <v>146546.85999999999</v>
      </c>
      <c r="S21" s="41">
        <f t="shared" si="7"/>
        <v>1.0364459012635052E-4</v>
      </c>
    </row>
    <row r="22" spans="1:19" x14ac:dyDescent="0.35">
      <c r="A22" s="38">
        <v>1845</v>
      </c>
      <c r="B22" s="39" t="s">
        <v>52</v>
      </c>
      <c r="C22" s="26">
        <v>11828662.070000002</v>
      </c>
      <c r="D22" s="27"/>
      <c r="E22" s="28">
        <f t="shared" si="0"/>
        <v>11828662.070000002</v>
      </c>
      <c r="F22" s="26"/>
      <c r="G22" s="27"/>
      <c r="H22" s="28">
        <f t="shared" si="1"/>
        <v>0</v>
      </c>
      <c r="I22" s="29">
        <v>1003795.59</v>
      </c>
      <c r="J22" s="30">
        <v>28.621338956223834</v>
      </c>
      <c r="K22" s="31">
        <f t="shared" si="2"/>
        <v>3.4938966395998944E-2</v>
      </c>
      <c r="L22" s="32">
        <v>40</v>
      </c>
      <c r="M22" s="40">
        <f t="shared" si="3"/>
        <v>2.5000000000000001E-2</v>
      </c>
      <c r="N22" s="34">
        <f t="shared" si="4"/>
        <v>413281.22657335736</v>
      </c>
      <c r="O22" s="34">
        <f t="shared" si="8"/>
        <v>0</v>
      </c>
      <c r="P22" s="35">
        <f t="shared" si="5"/>
        <v>12547.444874999999</v>
      </c>
      <c r="Q22" s="36">
        <f t="shared" si="6"/>
        <v>425828.67144835735</v>
      </c>
      <c r="R22" s="37">
        <v>425828.67</v>
      </c>
      <c r="S22" s="41">
        <f t="shared" si="7"/>
        <v>-1.448357361368835E-3</v>
      </c>
    </row>
    <row r="23" spans="1:19" x14ac:dyDescent="0.35">
      <c r="A23" s="38">
        <v>1850</v>
      </c>
      <c r="B23" s="39" t="s">
        <v>53</v>
      </c>
      <c r="C23" s="26">
        <v>9133568</v>
      </c>
      <c r="D23" s="27"/>
      <c r="E23" s="28">
        <f t="shared" si="0"/>
        <v>9133568</v>
      </c>
      <c r="F23" s="26"/>
      <c r="G23" s="27"/>
      <c r="H23" s="28">
        <f t="shared" si="1"/>
        <v>0</v>
      </c>
      <c r="I23" s="29">
        <v>1024432.8200000001</v>
      </c>
      <c r="J23" s="30">
        <v>26.68100039668461</v>
      </c>
      <c r="K23" s="31">
        <f t="shared" si="2"/>
        <v>3.7479854020925706E-2</v>
      </c>
      <c r="L23" s="32">
        <v>35</v>
      </c>
      <c r="M23" s="40">
        <f t="shared" si="3"/>
        <v>2.8571428571428571E-2</v>
      </c>
      <c r="N23" s="34">
        <f t="shared" si="4"/>
        <v>342324.79533019837</v>
      </c>
      <c r="O23" s="34">
        <f t="shared" si="8"/>
        <v>0</v>
      </c>
      <c r="P23" s="35">
        <f t="shared" si="5"/>
        <v>14634.754571428572</v>
      </c>
      <c r="Q23" s="36">
        <f t="shared" si="6"/>
        <v>356959.54990162695</v>
      </c>
      <c r="R23" s="37">
        <v>356959.55</v>
      </c>
      <c r="S23" s="41">
        <f t="shared" si="7"/>
        <v>9.8373042419552803E-5</v>
      </c>
    </row>
    <row r="24" spans="1:19" x14ac:dyDescent="0.35">
      <c r="A24" s="38">
        <v>1855</v>
      </c>
      <c r="B24" s="39" t="s">
        <v>54</v>
      </c>
      <c r="C24" s="26">
        <v>6929970.2399999984</v>
      </c>
      <c r="D24" s="27"/>
      <c r="E24" s="28">
        <f t="shared" si="0"/>
        <v>6929970.2399999984</v>
      </c>
      <c r="F24" s="26"/>
      <c r="G24" s="27"/>
      <c r="H24" s="28">
        <f t="shared" si="1"/>
        <v>0</v>
      </c>
      <c r="I24" s="29">
        <v>869099.76</v>
      </c>
      <c r="J24" s="30">
        <v>45.684594352003607</v>
      </c>
      <c r="K24" s="31">
        <f t="shared" si="2"/>
        <v>2.1889217014709961E-2</v>
      </c>
      <c r="L24" s="32">
        <v>50</v>
      </c>
      <c r="M24" s="40">
        <f t="shared" si="3"/>
        <v>0.02</v>
      </c>
      <c r="N24" s="34">
        <f t="shared" si="4"/>
        <v>151691.62248884165</v>
      </c>
      <c r="O24" s="34">
        <f t="shared" si="8"/>
        <v>0</v>
      </c>
      <c r="P24" s="35">
        <f t="shared" si="5"/>
        <v>8690.9976000000006</v>
      </c>
      <c r="Q24" s="36">
        <f t="shared" si="6"/>
        <v>160382.62008884165</v>
      </c>
      <c r="R24" s="37">
        <v>160382.62</v>
      </c>
      <c r="S24" s="41">
        <f t="shared" si="7"/>
        <v>-8.8841654360294342E-5</v>
      </c>
    </row>
    <row r="25" spans="1:19" x14ac:dyDescent="0.35">
      <c r="A25" s="38">
        <v>1860</v>
      </c>
      <c r="B25" s="39" t="s">
        <v>55</v>
      </c>
      <c r="C25" s="26">
        <v>2068576.4900000012</v>
      </c>
      <c r="D25" s="27"/>
      <c r="E25" s="28">
        <f t="shared" si="0"/>
        <v>2068576.4900000012</v>
      </c>
      <c r="F25" s="26"/>
      <c r="G25" s="27"/>
      <c r="H25" s="28">
        <f t="shared" si="1"/>
        <v>0</v>
      </c>
      <c r="I25" s="29">
        <v>12557.15</v>
      </c>
      <c r="J25" s="30">
        <v>16.195054828097479</v>
      </c>
      <c r="K25" s="31">
        <f t="shared" si="2"/>
        <v>6.1747243872559053E-2</v>
      </c>
      <c r="L25" s="32">
        <v>25</v>
      </c>
      <c r="M25" s="40">
        <f t="shared" si="3"/>
        <v>0.04</v>
      </c>
      <c r="N25" s="34">
        <f t="shared" si="4"/>
        <v>127728.89699707228</v>
      </c>
      <c r="O25" s="34">
        <f t="shared" si="8"/>
        <v>0</v>
      </c>
      <c r="P25" s="35">
        <f t="shared" si="5"/>
        <v>251.143</v>
      </c>
      <c r="Q25" s="36">
        <f t="shared" si="6"/>
        <v>127980.03999707228</v>
      </c>
      <c r="R25" s="37">
        <v>127980.04</v>
      </c>
      <c r="S25" s="41">
        <f t="shared" si="7"/>
        <v>2.9277143767103553E-6</v>
      </c>
    </row>
    <row r="26" spans="1:19" x14ac:dyDescent="0.35">
      <c r="A26" s="38">
        <v>1860</v>
      </c>
      <c r="B26" s="39" t="s">
        <v>56</v>
      </c>
      <c r="C26" s="26">
        <v>5411013.8399999999</v>
      </c>
      <c r="D26" s="27"/>
      <c r="E26" s="28">
        <f t="shared" si="0"/>
        <v>5411013.8399999999</v>
      </c>
      <c r="F26" s="26"/>
      <c r="G26" s="27"/>
      <c r="H26" s="28">
        <f t="shared" si="1"/>
        <v>0</v>
      </c>
      <c r="I26" s="29">
        <v>284679.13</v>
      </c>
      <c r="J26" s="30">
        <v>11.7575</v>
      </c>
      <c r="K26" s="31">
        <f t="shared" si="2"/>
        <v>8.5052094407824796E-2</v>
      </c>
      <c r="L26" s="32">
        <v>15</v>
      </c>
      <c r="M26" s="40">
        <f t="shared" si="3"/>
        <v>6.6666666666666666E-2</v>
      </c>
      <c r="N26" s="34">
        <f t="shared" si="4"/>
        <v>460218.05996172654</v>
      </c>
      <c r="O26" s="34">
        <f t="shared" si="8"/>
        <v>0</v>
      </c>
      <c r="P26" s="35">
        <f t="shared" si="5"/>
        <v>9489.3043333333335</v>
      </c>
      <c r="Q26" s="36">
        <f t="shared" si="6"/>
        <v>469707.36429505987</v>
      </c>
      <c r="R26" s="37">
        <v>469707.59</v>
      </c>
      <c r="S26" s="41">
        <f t="shared" si="7"/>
        <v>0.22570494015235454</v>
      </c>
    </row>
    <row r="27" spans="1:19" x14ac:dyDescent="0.35">
      <c r="A27" s="38">
        <v>1905</v>
      </c>
      <c r="B27" s="39" t="s">
        <v>43</v>
      </c>
      <c r="C27" s="26">
        <v>0</v>
      </c>
      <c r="D27" s="27"/>
      <c r="E27" s="28">
        <f t="shared" si="0"/>
        <v>0</v>
      </c>
      <c r="F27" s="26"/>
      <c r="G27" s="27"/>
      <c r="H27" s="28">
        <f t="shared" si="1"/>
        <v>0</v>
      </c>
      <c r="I27" s="29">
        <v>0</v>
      </c>
      <c r="J27" s="30"/>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38">
        <v>1908</v>
      </c>
      <c r="B28" s="39" t="s">
        <v>57</v>
      </c>
      <c r="C28" s="26">
        <v>206922.99000000008</v>
      </c>
      <c r="D28" s="27"/>
      <c r="E28" s="28">
        <f t="shared" si="0"/>
        <v>206922.99000000008</v>
      </c>
      <c r="F28" s="26"/>
      <c r="G28" s="27"/>
      <c r="H28" s="28">
        <f t="shared" si="1"/>
        <v>0</v>
      </c>
      <c r="I28" s="29">
        <v>4095</v>
      </c>
      <c r="J28" s="30">
        <v>24.843</v>
      </c>
      <c r="K28" s="31">
        <f t="shared" si="2"/>
        <v>4.0252787505534758E-2</v>
      </c>
      <c r="L28" s="32">
        <v>50</v>
      </c>
      <c r="M28" s="40">
        <f t="shared" si="3"/>
        <v>0.02</v>
      </c>
      <c r="N28" s="34">
        <f t="shared" si="4"/>
        <v>8329.2271464798978</v>
      </c>
      <c r="O28" s="34">
        <f t="shared" si="8"/>
        <v>0</v>
      </c>
      <c r="P28" s="35">
        <f t="shared" si="5"/>
        <v>40.950000000000003</v>
      </c>
      <c r="Q28" s="36">
        <f t="shared" si="6"/>
        <v>8370.1771464798985</v>
      </c>
      <c r="R28" s="37">
        <v>8370.42</v>
      </c>
      <c r="S28" s="41">
        <f t="shared" si="7"/>
        <v>0.24285352010156203</v>
      </c>
    </row>
    <row r="29" spans="1:19" x14ac:dyDescent="0.35">
      <c r="A29" s="38">
        <v>1910</v>
      </c>
      <c r="B29" s="39" t="s">
        <v>45</v>
      </c>
      <c r="C29" s="26">
        <v>570931.2200000002</v>
      </c>
      <c r="D29" s="27"/>
      <c r="E29" s="28">
        <f t="shared" si="0"/>
        <v>570931.2200000002</v>
      </c>
      <c r="F29" s="26"/>
      <c r="G29" s="27"/>
      <c r="H29" s="28">
        <f t="shared" si="1"/>
        <v>0</v>
      </c>
      <c r="I29" s="29">
        <v>92733.69</v>
      </c>
      <c r="J29" s="30">
        <v>4.0738700000000003</v>
      </c>
      <c r="K29" s="31">
        <f t="shared" si="2"/>
        <v>0.24546684111176839</v>
      </c>
      <c r="L29" s="32">
        <v>10</v>
      </c>
      <c r="M29" s="40">
        <f t="shared" si="3"/>
        <v>0.1</v>
      </c>
      <c r="N29" s="34">
        <f t="shared" si="4"/>
        <v>140144.68306548815</v>
      </c>
      <c r="O29" s="34">
        <f t="shared" si="8"/>
        <v>0</v>
      </c>
      <c r="P29" s="35">
        <f t="shared" si="5"/>
        <v>4636.6845000000003</v>
      </c>
      <c r="Q29" s="36">
        <f t="shared" si="6"/>
        <v>144781.36756548815</v>
      </c>
      <c r="R29" s="37">
        <v>144780.88</v>
      </c>
      <c r="S29" s="41">
        <f t="shared" si="7"/>
        <v>-0.48756548814708367</v>
      </c>
    </row>
    <row r="30" spans="1:19" x14ac:dyDescent="0.35">
      <c r="A30" s="38">
        <v>1915</v>
      </c>
      <c r="B30" s="39" t="s">
        <v>58</v>
      </c>
      <c r="C30" s="26">
        <v>194892.81000000006</v>
      </c>
      <c r="D30" s="27"/>
      <c r="E30" s="28">
        <f t="shared" si="0"/>
        <v>194892.81000000006</v>
      </c>
      <c r="F30" s="26"/>
      <c r="G30" s="27"/>
      <c r="H30" s="28">
        <f t="shared" si="1"/>
        <v>0</v>
      </c>
      <c r="I30" s="29">
        <v>1617</v>
      </c>
      <c r="J30" s="30">
        <v>5.9286000000000003</v>
      </c>
      <c r="K30" s="31">
        <f t="shared" si="2"/>
        <v>0.16867388590898355</v>
      </c>
      <c r="L30" s="32">
        <v>10</v>
      </c>
      <c r="M30" s="40">
        <f t="shared" si="3"/>
        <v>0.1</v>
      </c>
      <c r="N30" s="34">
        <f t="shared" si="4"/>
        <v>32873.327598421223</v>
      </c>
      <c r="O30" s="34">
        <f t="shared" si="8"/>
        <v>0</v>
      </c>
      <c r="P30" s="35">
        <f t="shared" si="5"/>
        <v>80.849999999999994</v>
      </c>
      <c r="Q30" s="36">
        <f t="shared" si="6"/>
        <v>32954.177598421222</v>
      </c>
      <c r="R30" s="37">
        <v>32954.080000000002</v>
      </c>
      <c r="S30" s="41">
        <f t="shared" si="7"/>
        <v>-9.7598421220027376E-2</v>
      </c>
    </row>
    <row r="31" spans="1:19" x14ac:dyDescent="0.35">
      <c r="A31" s="38">
        <v>1915</v>
      </c>
      <c r="B31" s="39" t="s">
        <v>59</v>
      </c>
      <c r="C31" s="26">
        <v>0</v>
      </c>
      <c r="D31" s="27"/>
      <c r="E31" s="28">
        <f t="shared" si="0"/>
        <v>0</v>
      </c>
      <c r="F31" s="26"/>
      <c r="G31" s="27"/>
      <c r="H31" s="28">
        <f t="shared" si="1"/>
        <v>0</v>
      </c>
      <c r="I31" s="29">
        <v>0</v>
      </c>
      <c r="J31" s="30"/>
      <c r="K31" s="31">
        <f t="shared" si="2"/>
        <v>0</v>
      </c>
      <c r="L31" s="32">
        <v>0</v>
      </c>
      <c r="M31" s="40">
        <f t="shared" si="3"/>
        <v>0</v>
      </c>
      <c r="N31" s="34">
        <f t="shared" si="4"/>
        <v>0</v>
      </c>
      <c r="O31" s="34">
        <f t="shared" si="8"/>
        <v>0</v>
      </c>
      <c r="P31" s="35">
        <f t="shared" si="5"/>
        <v>0</v>
      </c>
      <c r="Q31" s="36">
        <f t="shared" si="6"/>
        <v>0</v>
      </c>
      <c r="R31" s="37">
        <v>0</v>
      </c>
      <c r="S31" s="41">
        <f t="shared" si="7"/>
        <v>0</v>
      </c>
    </row>
    <row r="32" spans="1:19" x14ac:dyDescent="0.35">
      <c r="A32" s="38">
        <v>1920</v>
      </c>
      <c r="B32" s="39" t="s">
        <v>60</v>
      </c>
      <c r="C32" s="26">
        <v>245744.43999999989</v>
      </c>
      <c r="D32" s="27"/>
      <c r="E32" s="28">
        <f t="shared" si="0"/>
        <v>245744.43999999989</v>
      </c>
      <c r="F32" s="26"/>
      <c r="G32" s="27"/>
      <c r="H32" s="28">
        <f t="shared" si="1"/>
        <v>0</v>
      </c>
      <c r="I32" s="29">
        <v>69710.039999999994</v>
      </c>
      <c r="J32" s="30">
        <v>3.1709000000000001</v>
      </c>
      <c r="K32" s="31">
        <f t="shared" si="2"/>
        <v>0.31536787662808669</v>
      </c>
      <c r="L32" s="32">
        <v>5</v>
      </c>
      <c r="M32" s="40">
        <f t="shared" si="3"/>
        <v>0.2</v>
      </c>
      <c r="N32" s="34">
        <f t="shared" si="4"/>
        <v>77499.902235958201</v>
      </c>
      <c r="O32" s="34">
        <f t="shared" si="8"/>
        <v>0</v>
      </c>
      <c r="P32" s="35">
        <f t="shared" si="5"/>
        <v>6971.003999999999</v>
      </c>
      <c r="Q32" s="36">
        <f t="shared" si="6"/>
        <v>84470.906235958202</v>
      </c>
      <c r="R32" s="37">
        <v>84470.68</v>
      </c>
      <c r="S32" s="41">
        <f t="shared" si="7"/>
        <v>-0.22623595820914488</v>
      </c>
    </row>
    <row r="33" spans="1:19" x14ac:dyDescent="0.35">
      <c r="A33" s="38">
        <v>1920</v>
      </c>
      <c r="B33" s="39" t="s">
        <v>61</v>
      </c>
      <c r="C33" s="26">
        <v>0</v>
      </c>
      <c r="D33" s="27"/>
      <c r="E33" s="28">
        <f t="shared" si="0"/>
        <v>0</v>
      </c>
      <c r="F33" s="26"/>
      <c r="G33" s="27"/>
      <c r="H33" s="28">
        <f t="shared" si="1"/>
        <v>0</v>
      </c>
      <c r="I33" s="29">
        <v>0</v>
      </c>
      <c r="J33" s="30"/>
      <c r="K33" s="31">
        <f t="shared" si="2"/>
        <v>0</v>
      </c>
      <c r="L33" s="32">
        <v>0</v>
      </c>
      <c r="M33" s="40">
        <f t="shared" si="3"/>
        <v>0</v>
      </c>
      <c r="N33" s="34">
        <f t="shared" si="4"/>
        <v>0</v>
      </c>
      <c r="O33" s="34">
        <f t="shared" si="8"/>
        <v>0</v>
      </c>
      <c r="P33" s="35">
        <f t="shared" si="5"/>
        <v>0</v>
      </c>
      <c r="Q33" s="36">
        <f t="shared" si="6"/>
        <v>0</v>
      </c>
      <c r="R33" s="37">
        <v>0</v>
      </c>
      <c r="S33" s="41">
        <f t="shared" si="7"/>
        <v>0</v>
      </c>
    </row>
    <row r="34" spans="1:19" x14ac:dyDescent="0.35">
      <c r="A34" s="38">
        <v>1920</v>
      </c>
      <c r="B34" s="39" t="s">
        <v>62</v>
      </c>
      <c r="C34" s="26">
        <v>0</v>
      </c>
      <c r="D34" s="27"/>
      <c r="E34" s="28">
        <f t="shared" si="0"/>
        <v>0</v>
      </c>
      <c r="F34" s="26"/>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38">
        <v>1930</v>
      </c>
      <c r="B35" s="39" t="s">
        <v>63</v>
      </c>
      <c r="C35" s="26">
        <v>880150.06000000099</v>
      </c>
      <c r="D35" s="27"/>
      <c r="E35" s="28">
        <f t="shared" si="0"/>
        <v>880150.06000000099</v>
      </c>
      <c r="F35" s="26"/>
      <c r="G35" s="27"/>
      <c r="H35" s="28">
        <f t="shared" si="1"/>
        <v>0</v>
      </c>
      <c r="I35" s="29">
        <v>512446.81</v>
      </c>
      <c r="J35" s="30">
        <v>5.57294</v>
      </c>
      <c r="K35" s="31">
        <f t="shared" si="2"/>
        <v>0.1794385010425377</v>
      </c>
      <c r="L35" s="32">
        <v>10</v>
      </c>
      <c r="M35" s="40">
        <f t="shared" si="3"/>
        <v>0.1</v>
      </c>
      <c r="N35" s="34">
        <f t="shared" si="4"/>
        <v>157932.8074588998</v>
      </c>
      <c r="O35" s="34">
        <f t="shared" si="8"/>
        <v>0</v>
      </c>
      <c r="P35" s="35">
        <f t="shared" si="5"/>
        <v>25622.340499999998</v>
      </c>
      <c r="Q35" s="36">
        <f t="shared" si="6"/>
        <v>183555.14795889979</v>
      </c>
      <c r="R35" s="37">
        <v>183555.53</v>
      </c>
      <c r="S35" s="41">
        <f t="shared" si="7"/>
        <v>0.38204110020888038</v>
      </c>
    </row>
    <row r="36" spans="1:19" x14ac:dyDescent="0.35">
      <c r="A36" s="38">
        <v>1935</v>
      </c>
      <c r="B36" s="39" t="s">
        <v>64</v>
      </c>
      <c r="C36" s="26">
        <v>19199.970000000023</v>
      </c>
      <c r="D36" s="27"/>
      <c r="E36" s="28">
        <f t="shared" si="0"/>
        <v>19199.970000000023</v>
      </c>
      <c r="F36" s="26"/>
      <c r="G36" s="27"/>
      <c r="H36" s="28">
        <f t="shared" si="1"/>
        <v>0</v>
      </c>
      <c r="I36" s="29">
        <v>0</v>
      </c>
      <c r="J36" s="30">
        <v>3.1667999999999998</v>
      </c>
      <c r="K36" s="31">
        <f t="shared" si="2"/>
        <v>0.31577617784514339</v>
      </c>
      <c r="L36" s="32">
        <v>10</v>
      </c>
      <c r="M36" s="40">
        <f t="shared" si="3"/>
        <v>0.1</v>
      </c>
      <c r="N36" s="34">
        <f t="shared" si="4"/>
        <v>6062.8931413414248</v>
      </c>
      <c r="O36" s="34">
        <f t="shared" si="8"/>
        <v>0</v>
      </c>
      <c r="P36" s="35">
        <f t="shared" si="5"/>
        <v>0</v>
      </c>
      <c r="Q36" s="36">
        <f t="shared" si="6"/>
        <v>6062.8931413414248</v>
      </c>
      <c r="R36" s="37">
        <v>6062.51</v>
      </c>
      <c r="S36" s="41">
        <f t="shared" si="7"/>
        <v>-0.38314134142456169</v>
      </c>
    </row>
    <row r="37" spans="1:19" x14ac:dyDescent="0.35">
      <c r="A37" s="38">
        <v>1940</v>
      </c>
      <c r="B37" s="39" t="s">
        <v>65</v>
      </c>
      <c r="C37" s="26">
        <v>110173.37999999995</v>
      </c>
      <c r="D37" s="27"/>
      <c r="E37" s="28">
        <f t="shared" si="0"/>
        <v>110173.37999999995</v>
      </c>
      <c r="F37" s="26"/>
      <c r="G37" s="27"/>
      <c r="H37" s="28">
        <f t="shared" si="1"/>
        <v>0</v>
      </c>
      <c r="I37" s="29">
        <v>45084.72</v>
      </c>
      <c r="J37" s="30">
        <v>5.4592999999999998</v>
      </c>
      <c r="K37" s="31">
        <f t="shared" si="2"/>
        <v>0.18317366695363876</v>
      </c>
      <c r="L37" s="32">
        <v>10</v>
      </c>
      <c r="M37" s="40">
        <f t="shared" si="3"/>
        <v>0.1</v>
      </c>
      <c r="N37" s="34">
        <f t="shared" si="4"/>
        <v>20180.862015276674</v>
      </c>
      <c r="O37" s="34">
        <f t="shared" si="8"/>
        <v>0</v>
      </c>
      <c r="P37" s="35">
        <f t="shared" si="5"/>
        <v>2254.2359999999999</v>
      </c>
      <c r="Q37" s="36">
        <f t="shared" si="6"/>
        <v>22435.098015276675</v>
      </c>
      <c r="R37" s="37">
        <v>22435.43</v>
      </c>
      <c r="S37" s="41">
        <f t="shared" si="7"/>
        <v>0.33198472332514939</v>
      </c>
    </row>
    <row r="38" spans="1:19" x14ac:dyDescent="0.35">
      <c r="A38" s="38">
        <v>1945</v>
      </c>
      <c r="B38" s="39" t="s">
        <v>66</v>
      </c>
      <c r="C38" s="26">
        <v>41362.120000000003</v>
      </c>
      <c r="D38" s="27"/>
      <c r="E38" s="28">
        <f t="shared" si="0"/>
        <v>41362.120000000003</v>
      </c>
      <c r="F38" s="26"/>
      <c r="G38" s="27"/>
      <c r="H38" s="28">
        <f t="shared" si="1"/>
        <v>0</v>
      </c>
      <c r="I38" s="29">
        <v>0</v>
      </c>
      <c r="J38" s="30">
        <v>4.3079999999999998</v>
      </c>
      <c r="K38" s="31">
        <f t="shared" si="2"/>
        <v>0.23212627669452182</v>
      </c>
      <c r="L38" s="32">
        <v>10</v>
      </c>
      <c r="M38" s="40">
        <f t="shared" si="3"/>
        <v>0.1</v>
      </c>
      <c r="N38" s="34">
        <f t="shared" si="4"/>
        <v>9601.2349117920166</v>
      </c>
      <c r="O38" s="34">
        <f t="shared" si="8"/>
        <v>0</v>
      </c>
      <c r="P38" s="35">
        <f t="shared" si="5"/>
        <v>0</v>
      </c>
      <c r="Q38" s="36">
        <f t="shared" si="6"/>
        <v>9601.2349117920166</v>
      </c>
      <c r="R38" s="37">
        <v>9601.7099999999991</v>
      </c>
      <c r="S38" s="41">
        <f t="shared" si="7"/>
        <v>0.47508820798248053</v>
      </c>
    </row>
    <row r="39" spans="1:19" x14ac:dyDescent="0.35">
      <c r="A39" s="38">
        <v>1950</v>
      </c>
      <c r="B39" s="39" t="s">
        <v>67</v>
      </c>
      <c r="C39" s="26">
        <v>0</v>
      </c>
      <c r="D39" s="27"/>
      <c r="E39" s="28">
        <f t="shared" si="0"/>
        <v>0</v>
      </c>
      <c r="F39" s="26"/>
      <c r="G39" s="27"/>
      <c r="H39" s="28">
        <f t="shared" si="1"/>
        <v>0</v>
      </c>
      <c r="I39" s="29">
        <v>0</v>
      </c>
      <c r="J39" s="30"/>
      <c r="K39" s="31">
        <f t="shared" si="2"/>
        <v>0</v>
      </c>
      <c r="L39" s="32">
        <v>0</v>
      </c>
      <c r="M39" s="40">
        <f t="shared" si="3"/>
        <v>0</v>
      </c>
      <c r="N39" s="34">
        <f t="shared" si="4"/>
        <v>0</v>
      </c>
      <c r="O39" s="34">
        <f t="shared" si="8"/>
        <v>0</v>
      </c>
      <c r="P39" s="35">
        <f t="shared" si="5"/>
        <v>0</v>
      </c>
      <c r="Q39" s="36">
        <f t="shared" si="6"/>
        <v>0</v>
      </c>
      <c r="R39" s="37">
        <v>0</v>
      </c>
      <c r="S39" s="41">
        <f t="shared" si="7"/>
        <v>0</v>
      </c>
    </row>
    <row r="40" spans="1:19" x14ac:dyDescent="0.35">
      <c r="A40" s="38">
        <v>1955</v>
      </c>
      <c r="B40" s="39" t="s">
        <v>68</v>
      </c>
      <c r="C40" s="26">
        <v>0</v>
      </c>
      <c r="D40" s="27"/>
      <c r="E40" s="28">
        <f t="shared" si="0"/>
        <v>0</v>
      </c>
      <c r="F40" s="26"/>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38">
        <v>1955</v>
      </c>
      <c r="B41" s="39" t="s">
        <v>69</v>
      </c>
      <c r="C41" s="26">
        <v>0</v>
      </c>
      <c r="D41" s="27"/>
      <c r="E41" s="28">
        <f t="shared" si="0"/>
        <v>0</v>
      </c>
      <c r="F41" s="26"/>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38">
        <v>1960</v>
      </c>
      <c r="B42" s="39" t="s">
        <v>70</v>
      </c>
      <c r="C42" s="26">
        <v>0</v>
      </c>
      <c r="D42" s="27"/>
      <c r="E42" s="28">
        <f t="shared" si="0"/>
        <v>0</v>
      </c>
      <c r="F42" s="26"/>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38">
        <v>1970</v>
      </c>
      <c r="B43" s="42" t="s">
        <v>71</v>
      </c>
      <c r="C43" s="26">
        <v>0</v>
      </c>
      <c r="D43" s="27"/>
      <c r="E43" s="28">
        <f t="shared" si="0"/>
        <v>0</v>
      </c>
      <c r="F43" s="26"/>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38">
        <v>1975</v>
      </c>
      <c r="B44" s="39" t="s">
        <v>72</v>
      </c>
      <c r="C44" s="26">
        <v>0</v>
      </c>
      <c r="D44" s="27"/>
      <c r="E44" s="28">
        <f t="shared" si="0"/>
        <v>0</v>
      </c>
      <c r="F44" s="26"/>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38">
        <v>1980</v>
      </c>
      <c r="B45" s="39" t="s">
        <v>73</v>
      </c>
      <c r="C45" s="26">
        <v>118260.68</v>
      </c>
      <c r="D45" s="27"/>
      <c r="E45" s="28">
        <f t="shared" si="0"/>
        <v>118260.68</v>
      </c>
      <c r="F45" s="26"/>
      <c r="G45" s="27"/>
      <c r="H45" s="28">
        <f t="shared" si="1"/>
        <v>0</v>
      </c>
      <c r="I45" s="29">
        <v>0</v>
      </c>
      <c r="J45" s="30">
        <v>5.8987999999999996</v>
      </c>
      <c r="K45" s="31">
        <f t="shared" si="2"/>
        <v>0.16952600528921138</v>
      </c>
      <c r="L45" s="32">
        <v>15</v>
      </c>
      <c r="M45" s="40">
        <f t="shared" si="3"/>
        <v>6.6666666666666666E-2</v>
      </c>
      <c r="N45" s="34">
        <f t="shared" si="4"/>
        <v>20048.260663185734</v>
      </c>
      <c r="O45" s="34">
        <f t="shared" si="8"/>
        <v>0</v>
      </c>
      <c r="P45" s="35">
        <f t="shared" si="5"/>
        <v>0</v>
      </c>
      <c r="Q45" s="36">
        <f t="shared" si="6"/>
        <v>20048.260663185734</v>
      </c>
      <c r="R45" s="37">
        <v>20047.8</v>
      </c>
      <c r="S45" s="41">
        <f t="shared" si="7"/>
        <v>-0.4606631857350294</v>
      </c>
    </row>
    <row r="46" spans="1:19" x14ac:dyDescent="0.35">
      <c r="A46" s="38">
        <v>1985</v>
      </c>
      <c r="B46" s="39" t="s">
        <v>74</v>
      </c>
      <c r="C46" s="26">
        <v>0.15000000000145519</v>
      </c>
      <c r="D46" s="27"/>
      <c r="E46" s="28">
        <f t="shared" si="0"/>
        <v>0.15000000000145519</v>
      </c>
      <c r="F46" s="26"/>
      <c r="G46" s="27"/>
      <c r="H46" s="28">
        <f t="shared" si="1"/>
        <v>0</v>
      </c>
      <c r="I46" s="29">
        <v>0</v>
      </c>
      <c r="J46" s="30"/>
      <c r="K46" s="31">
        <f t="shared" si="2"/>
        <v>0</v>
      </c>
      <c r="L46" s="32">
        <v>0</v>
      </c>
      <c r="M46" s="40">
        <f t="shared" si="3"/>
        <v>0</v>
      </c>
      <c r="N46" s="34">
        <f t="shared" si="4"/>
        <v>0</v>
      </c>
      <c r="O46" s="34">
        <f t="shared" si="8"/>
        <v>0</v>
      </c>
      <c r="P46" s="35">
        <f t="shared" si="5"/>
        <v>0</v>
      </c>
      <c r="Q46" s="36">
        <f t="shared" si="6"/>
        <v>0</v>
      </c>
      <c r="R46" s="37">
        <v>0</v>
      </c>
      <c r="S46" s="41">
        <f t="shared" si="7"/>
        <v>0</v>
      </c>
    </row>
    <row r="47" spans="1:19" x14ac:dyDescent="0.35">
      <c r="A47" s="38">
        <v>1990</v>
      </c>
      <c r="B47" s="43" t="s">
        <v>75</v>
      </c>
      <c r="C47" s="26">
        <v>0</v>
      </c>
      <c r="D47" s="27"/>
      <c r="E47" s="28">
        <f t="shared" si="0"/>
        <v>0</v>
      </c>
      <c r="F47" s="26"/>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ht="15" thickBot="1" x14ac:dyDescent="0.4">
      <c r="A48" s="38">
        <v>1995</v>
      </c>
      <c r="B48" s="39" t="s">
        <v>76</v>
      </c>
      <c r="C48" s="26">
        <v>-14875252.579999998</v>
      </c>
      <c r="D48" s="45"/>
      <c r="E48" s="28">
        <f t="shared" si="0"/>
        <v>-14875252.579999998</v>
      </c>
      <c r="F48" s="44"/>
      <c r="G48" s="45"/>
      <c r="H48" s="28">
        <f t="shared" si="1"/>
        <v>0</v>
      </c>
      <c r="I48" s="29">
        <v>-4906870.8099999996</v>
      </c>
      <c r="J48" s="46">
        <v>46.39111619701994</v>
      </c>
      <c r="K48" s="31">
        <f t="shared" si="2"/>
        <v>2.1555851248611209E-2</v>
      </c>
      <c r="L48" s="32">
        <v>50</v>
      </c>
      <c r="M48" s="47">
        <f t="shared" si="3"/>
        <v>0.02</v>
      </c>
      <c r="N48" s="34">
        <f t="shared" si="4"/>
        <v>-320648.73190000007</v>
      </c>
      <c r="O48" s="34">
        <f t="shared" si="8"/>
        <v>0</v>
      </c>
      <c r="P48" s="35">
        <f t="shared" si="5"/>
        <v>-49068.708099999996</v>
      </c>
      <c r="Q48" s="36">
        <f t="shared" si="6"/>
        <v>-369717.44000000006</v>
      </c>
      <c r="R48" s="37">
        <v>-369717.44</v>
      </c>
      <c r="S48" s="41">
        <f t="shared" si="7"/>
        <v>5.8207660913467407E-11</v>
      </c>
    </row>
    <row r="49" spans="1:19" ht="15.5" thickTop="1" thickBot="1" x14ac:dyDescent="0.4">
      <c r="A49" s="48"/>
      <c r="B49" s="49" t="s">
        <v>77</v>
      </c>
      <c r="C49" s="50">
        <v>51625725.520000003</v>
      </c>
      <c r="D49" s="50">
        <v>0</v>
      </c>
      <c r="E49" s="50">
        <f t="shared" ref="C49:I49" si="9">SUM(E11:E48)</f>
        <v>51625725.520000003</v>
      </c>
      <c r="F49" s="50">
        <v>0</v>
      </c>
      <c r="G49" s="50">
        <v>0</v>
      </c>
      <c r="H49" s="50">
        <f t="shared" si="9"/>
        <v>0</v>
      </c>
      <c r="I49" s="51">
        <v>6334837.7100000018</v>
      </c>
      <c r="J49" s="50"/>
      <c r="K49" s="52"/>
      <c r="L49" s="53"/>
      <c r="M49" s="54"/>
      <c r="N49" s="50">
        <f t="shared" ref="N49:S49" si="10">SUM(N11:N48)</f>
        <v>2548521.8284549001</v>
      </c>
      <c r="O49" s="55">
        <f t="shared" si="10"/>
        <v>0</v>
      </c>
      <c r="P49" s="55">
        <f t="shared" si="10"/>
        <v>113196.77688809522</v>
      </c>
      <c r="Q49" s="56">
        <f t="shared" si="10"/>
        <v>2661718.6053429949</v>
      </c>
      <c r="R49" s="52">
        <v>2661718.5799999996</v>
      </c>
      <c r="S49" s="56">
        <f t="shared" si="10"/>
        <v>-2.5342994957100018E-2</v>
      </c>
    </row>
    <row r="50" spans="1:19" x14ac:dyDescent="0.35">
      <c r="A50" s="57"/>
      <c r="B50" s="2"/>
      <c r="C50" s="58"/>
      <c r="D50" s="58"/>
      <c r="E50" s="58"/>
      <c r="F50" s="58"/>
      <c r="G50" s="58"/>
      <c r="H50" s="58"/>
      <c r="I50" s="58"/>
      <c r="J50" s="58"/>
      <c r="K50" s="58"/>
      <c r="L50" s="59"/>
      <c r="M50" s="60"/>
      <c r="N50" s="58"/>
      <c r="O50" s="58"/>
      <c r="P50" s="58"/>
      <c r="Q50" s="58"/>
      <c r="R50" s="58"/>
      <c r="S50" s="58"/>
    </row>
    <row r="51" spans="1:19" x14ac:dyDescent="0.35">
      <c r="A51" s="1"/>
      <c r="B51" s="1"/>
      <c r="C51" s="1"/>
      <c r="D51" s="1"/>
      <c r="E51" s="1"/>
      <c r="F51" s="1"/>
      <c r="G51" s="1"/>
      <c r="H51" s="1"/>
      <c r="I51" s="1"/>
      <c r="J51" s="1"/>
      <c r="K51" s="1"/>
      <c r="L51" s="1"/>
      <c r="M51" s="1"/>
      <c r="N51" s="1"/>
      <c r="O51" s="1"/>
      <c r="P51" s="1"/>
      <c r="Q51" s="1"/>
      <c r="R51" s="1"/>
      <c r="S51" s="1"/>
    </row>
    <row r="52" spans="1:19" x14ac:dyDescent="0.35">
      <c r="A52" s="2" t="s">
        <v>78</v>
      </c>
      <c r="B52" s="1" t="s">
        <v>79</v>
      </c>
      <c r="C52" s="1"/>
      <c r="D52" s="1"/>
      <c r="E52" s="1"/>
      <c r="F52" s="1"/>
      <c r="G52" s="1"/>
      <c r="H52" s="1"/>
      <c r="I52" s="1"/>
      <c r="J52" s="1"/>
      <c r="K52" s="1"/>
      <c r="L52" s="1"/>
      <c r="M52" s="1"/>
      <c r="N52" s="1"/>
      <c r="O52" s="1"/>
      <c r="P52" s="1"/>
      <c r="Q52" s="1"/>
      <c r="R52" s="1"/>
      <c r="S52" s="1"/>
    </row>
    <row r="53" spans="1:19" x14ac:dyDescent="0.35">
      <c r="A53" s="1"/>
      <c r="B53" s="180" t="s">
        <v>80</v>
      </c>
      <c r="C53" s="180"/>
      <c r="D53" s="180"/>
      <c r="E53" s="180"/>
      <c r="F53" s="180"/>
      <c r="G53" s="180"/>
      <c r="H53" s="180"/>
      <c r="I53" s="180"/>
      <c r="J53" s="180"/>
      <c r="K53" s="180"/>
      <c r="L53" s="180"/>
      <c r="M53" s="180"/>
      <c r="N53" s="180"/>
      <c r="O53" s="180"/>
      <c r="P53" s="180"/>
      <c r="Q53" s="180"/>
      <c r="R53" s="180"/>
      <c r="S53" s="180"/>
    </row>
    <row r="54" spans="1:19" x14ac:dyDescent="0.35">
      <c r="A54" s="2"/>
      <c r="B54" s="61"/>
      <c r="C54" s="61"/>
      <c r="D54" s="61"/>
      <c r="E54" s="61"/>
      <c r="F54" s="61"/>
      <c r="G54" s="61"/>
      <c r="H54" s="61"/>
      <c r="I54" s="61"/>
      <c r="J54" s="61"/>
      <c r="K54" s="61"/>
      <c r="L54" s="61"/>
      <c r="M54" s="61"/>
      <c r="N54" s="61"/>
      <c r="O54" s="61"/>
      <c r="P54" s="61"/>
      <c r="Q54" s="61"/>
      <c r="R54" s="61"/>
      <c r="S54" s="61"/>
    </row>
    <row r="55" spans="1:19" x14ac:dyDescent="0.35">
      <c r="A55" s="1"/>
      <c r="B55" s="61"/>
      <c r="C55" s="61"/>
      <c r="D55" s="61"/>
      <c r="E55" s="61"/>
      <c r="F55" s="61"/>
      <c r="G55" s="61"/>
      <c r="H55" s="61"/>
      <c r="I55" s="61"/>
      <c r="J55" s="61"/>
      <c r="K55" s="61"/>
      <c r="L55" s="61"/>
      <c r="M55" s="61"/>
      <c r="N55" s="61"/>
      <c r="O55" s="61"/>
      <c r="P55" s="61"/>
      <c r="Q55" s="61"/>
      <c r="R55" s="61"/>
      <c r="S55" s="61"/>
    </row>
    <row r="56" spans="1:19" x14ac:dyDescent="0.35">
      <c r="A56" s="2" t="s">
        <v>81</v>
      </c>
      <c r="B56" s="1"/>
      <c r="C56" s="1"/>
      <c r="D56" s="1"/>
      <c r="E56" s="1"/>
      <c r="F56" s="1"/>
      <c r="G56" s="1"/>
      <c r="H56" s="1"/>
      <c r="I56" s="1"/>
      <c r="J56" s="1"/>
      <c r="K56" s="1"/>
      <c r="L56" s="1"/>
      <c r="M56" s="1"/>
      <c r="N56" s="1"/>
      <c r="O56" s="1"/>
      <c r="P56" s="1"/>
      <c r="Q56" s="1"/>
      <c r="R56" s="1"/>
      <c r="S56" s="1"/>
    </row>
    <row r="57" spans="1:19" ht="30" customHeight="1" x14ac:dyDescent="0.35">
      <c r="A57" s="62">
        <v>1</v>
      </c>
      <c r="B57" s="180" t="s">
        <v>82</v>
      </c>
      <c r="C57" s="180"/>
      <c r="D57" s="180"/>
      <c r="E57" s="180"/>
      <c r="F57" s="180"/>
      <c r="G57" s="180"/>
      <c r="H57" s="180"/>
      <c r="I57" s="180"/>
      <c r="J57" s="180"/>
      <c r="K57" s="180"/>
      <c r="L57" s="180"/>
      <c r="M57" s="180"/>
      <c r="N57" s="180"/>
      <c r="O57" s="180"/>
      <c r="P57" s="180"/>
      <c r="Q57" s="180"/>
      <c r="R57" s="180"/>
      <c r="S57" s="180"/>
    </row>
    <row r="58" spans="1:19" x14ac:dyDescent="0.35">
      <c r="A58" s="62">
        <v>2</v>
      </c>
      <c r="B58" s="180" t="s">
        <v>83</v>
      </c>
      <c r="C58" s="180"/>
      <c r="D58" s="180"/>
      <c r="E58" s="180"/>
      <c r="F58" s="180"/>
      <c r="G58" s="180"/>
      <c r="H58" s="180"/>
      <c r="I58" s="180"/>
      <c r="J58" s="180"/>
      <c r="K58" s="180"/>
      <c r="L58" s="180"/>
      <c r="M58" s="180"/>
      <c r="N58" s="180"/>
      <c r="O58" s="180"/>
      <c r="P58" s="180"/>
      <c r="Q58" s="180"/>
      <c r="R58" s="180"/>
      <c r="S58" s="180"/>
    </row>
    <row r="59" spans="1:19" ht="43.75" customHeight="1" x14ac:dyDescent="0.35">
      <c r="A59" s="62">
        <v>3</v>
      </c>
      <c r="B59" s="180" t="s">
        <v>84</v>
      </c>
      <c r="C59" s="180"/>
      <c r="D59" s="180"/>
      <c r="E59" s="180"/>
      <c r="F59" s="180"/>
      <c r="G59" s="180"/>
      <c r="H59" s="180"/>
      <c r="I59" s="180"/>
      <c r="J59" s="180"/>
      <c r="K59" s="180"/>
      <c r="L59" s="180"/>
      <c r="M59" s="180"/>
      <c r="N59" s="180"/>
      <c r="O59" s="180"/>
      <c r="P59" s="180"/>
      <c r="Q59" s="180"/>
      <c r="R59" s="180"/>
      <c r="S59" s="180"/>
    </row>
    <row r="60" spans="1:19" ht="16.25" customHeight="1" x14ac:dyDescent="0.35">
      <c r="A60" s="62">
        <v>4</v>
      </c>
      <c r="B60" s="180" t="s">
        <v>85</v>
      </c>
      <c r="C60" s="180"/>
      <c r="D60" s="180"/>
      <c r="E60" s="180"/>
      <c r="F60" s="180"/>
      <c r="G60" s="180"/>
      <c r="H60" s="180"/>
      <c r="I60" s="180"/>
      <c r="J60" s="180"/>
      <c r="K60" s="180"/>
      <c r="L60" s="180"/>
      <c r="M60" s="180"/>
      <c r="N60" s="180"/>
      <c r="O60" s="180"/>
      <c r="P60" s="180"/>
      <c r="Q60" s="180"/>
      <c r="R60" s="180"/>
      <c r="S60" s="180"/>
    </row>
    <row r="61" spans="1:19" x14ac:dyDescent="0.35">
      <c r="A61" s="62">
        <v>5</v>
      </c>
      <c r="B61" s="63" t="s">
        <v>86</v>
      </c>
      <c r="C61" s="63"/>
      <c r="D61" s="63"/>
      <c r="E61" s="63"/>
      <c r="F61" s="63"/>
      <c r="G61" s="63"/>
      <c r="H61" s="63"/>
      <c r="I61" s="63"/>
      <c r="J61" s="63"/>
      <c r="K61" s="63"/>
      <c r="L61" s="63"/>
      <c r="M61" s="63"/>
      <c r="N61" s="63"/>
      <c r="O61" s="63"/>
      <c r="P61" s="63"/>
      <c r="Q61" s="63"/>
      <c r="R61" s="63"/>
      <c r="S61" s="63"/>
    </row>
    <row r="62" spans="1:19" x14ac:dyDescent="0.35">
      <c r="A62" s="62">
        <v>6</v>
      </c>
      <c r="B62" s="180" t="s">
        <v>87</v>
      </c>
      <c r="C62" s="180"/>
      <c r="D62" s="180"/>
      <c r="E62" s="180"/>
      <c r="F62" s="180"/>
      <c r="G62" s="180"/>
      <c r="H62" s="180"/>
      <c r="I62" s="180"/>
      <c r="J62" s="180"/>
      <c r="K62" s="180"/>
      <c r="L62" s="180"/>
      <c r="M62" s="180"/>
      <c r="N62" s="180"/>
      <c r="O62" s="180"/>
      <c r="P62" s="180"/>
      <c r="Q62" s="180"/>
      <c r="R62" s="180"/>
      <c r="S62" s="180"/>
    </row>
    <row r="63" spans="1:19" x14ac:dyDescent="0.35">
      <c r="A63" s="62">
        <v>7</v>
      </c>
      <c r="B63" s="63" t="s">
        <v>88</v>
      </c>
      <c r="C63" s="63"/>
      <c r="D63" s="63"/>
      <c r="E63" s="63"/>
      <c r="F63" s="63"/>
      <c r="G63" s="63"/>
      <c r="H63" s="63"/>
      <c r="I63" s="63"/>
      <c r="J63" s="63"/>
      <c r="K63" s="63"/>
      <c r="L63" s="63"/>
      <c r="M63" s="63"/>
      <c r="N63" s="63"/>
      <c r="O63" s="63"/>
      <c r="P63" s="63"/>
      <c r="Q63" s="63"/>
      <c r="R63" s="63"/>
      <c r="S63" s="63"/>
    </row>
    <row r="64" spans="1:19" x14ac:dyDescent="0.35">
      <c r="A64" s="62">
        <v>8</v>
      </c>
      <c r="B64" s="63" t="s">
        <v>89</v>
      </c>
      <c r="C64" s="64"/>
      <c r="D64" s="64"/>
      <c r="E64" s="64"/>
      <c r="F64" s="64"/>
      <c r="G64" s="64"/>
      <c r="H64" s="64"/>
      <c r="I64" s="64"/>
      <c r="J64" s="64"/>
      <c r="K64" s="64"/>
      <c r="L64" s="64"/>
      <c r="M64" s="64"/>
      <c r="N64" s="64"/>
      <c r="O64" s="64"/>
      <c r="P64" s="64"/>
      <c r="Q64" s="64"/>
      <c r="R64" s="64"/>
      <c r="S64" s="64"/>
    </row>
    <row r="65" spans="1:19" x14ac:dyDescent="0.35">
      <c r="A65" s="62"/>
      <c r="B65" s="64"/>
      <c r="C65" s="64"/>
      <c r="D65" s="64"/>
      <c r="E65" s="64"/>
      <c r="F65" s="64"/>
      <c r="G65" s="64"/>
      <c r="H65" s="64"/>
      <c r="I65" s="64"/>
      <c r="J65" s="64"/>
      <c r="K65" s="64"/>
      <c r="L65" s="64"/>
      <c r="M65" s="64"/>
      <c r="N65" s="64"/>
      <c r="O65" s="64"/>
      <c r="P65" s="64"/>
      <c r="Q65" s="64"/>
      <c r="R65" s="64"/>
      <c r="S65" s="64"/>
    </row>
    <row r="66" spans="1:19" x14ac:dyDescent="0.35">
      <c r="A66" s="1"/>
      <c r="B66" s="1"/>
      <c r="C66" s="61"/>
      <c r="D66" s="61"/>
      <c r="E66" s="61"/>
      <c r="F66" s="61"/>
      <c r="G66" s="61"/>
      <c r="H66" s="61"/>
      <c r="I66" s="61"/>
      <c r="J66" s="61"/>
      <c r="K66" s="61"/>
      <c r="L66" s="61"/>
      <c r="M66" s="61"/>
      <c r="N66" s="61"/>
      <c r="O66" s="61"/>
      <c r="P66" s="61"/>
      <c r="Q66" s="61"/>
      <c r="R66" s="61"/>
      <c r="S66" s="61"/>
    </row>
    <row r="67" spans="1:19" x14ac:dyDescent="0.35">
      <c r="A67" s="1"/>
      <c r="B67" s="1"/>
      <c r="C67" s="1"/>
      <c r="D67" s="1"/>
      <c r="E67" s="1"/>
      <c r="F67" s="1"/>
      <c r="G67" s="1"/>
      <c r="H67" s="1"/>
      <c r="I67" s="1"/>
      <c r="J67" s="1"/>
      <c r="K67" s="1"/>
      <c r="L67" s="1"/>
      <c r="M67" s="1"/>
      <c r="N67" s="1"/>
      <c r="O67" s="1"/>
      <c r="P67" s="1"/>
      <c r="Q67" s="1"/>
      <c r="R67" s="1"/>
      <c r="S67" s="1"/>
    </row>
    <row r="68" spans="1:19" x14ac:dyDescent="0.35">
      <c r="A68" s="1"/>
      <c r="B68" s="1"/>
      <c r="C68" s="1"/>
      <c r="D68" s="1"/>
      <c r="E68" s="1"/>
      <c r="F68" s="1"/>
      <c r="G68" s="1"/>
      <c r="H68" s="1"/>
      <c r="I68" s="1"/>
      <c r="J68" s="1"/>
      <c r="K68" s="1"/>
      <c r="L68" s="1"/>
      <c r="M68" s="1"/>
      <c r="N68" s="1"/>
      <c r="O68" s="1"/>
      <c r="P68" s="1"/>
      <c r="Q68" s="1"/>
      <c r="R68" s="1"/>
      <c r="S68" s="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sheetData>
  <scenarios current="0">
    <scenario name="Dep exp" count="1" user="Laurie Ann Cooledge" comment="Created by Laurie Ann Cooledge on 11/14/2020">
      <inputCells r="J17" val="25.0099289079557" numFmtId="43"/>
    </scenario>
  </scenarios>
  <mergeCells count="13">
    <mergeCell ref="B53:S53"/>
    <mergeCell ref="A3:S3"/>
    <mergeCell ref="A4:S4"/>
    <mergeCell ref="C8:I8"/>
    <mergeCell ref="J8:M8"/>
    <mergeCell ref="N8:Q8"/>
    <mergeCell ref="A9:A10"/>
    <mergeCell ref="B9:B10"/>
    <mergeCell ref="B57:S57"/>
    <mergeCell ref="B58:S58"/>
    <mergeCell ref="B59:S59"/>
    <mergeCell ref="B60:S60"/>
    <mergeCell ref="B62:S62"/>
  </mergeCells>
  <dataValidations disablePrompts="1" count="1">
    <dataValidation allowBlank="1" showInputMessage="1" showErrorMessage="1" promptTitle="Date Format" prompt="E.g:  &quot;August 1, 2011&quot;" sqref="S1" xr:uid="{C66509E7-F2B8-4BE2-9F53-8F0375E6AD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4F93-8AC9-4B88-9DFB-6F1FA018B6C9}">
  <dimension ref="A1:S93"/>
  <sheetViews>
    <sheetView workbookViewId="0">
      <pane xSplit="2" ySplit="10" topLeftCell="L11" activePane="bottomRight" state="frozen"/>
      <selection activeCell="R1" sqref="R1:R1048576"/>
      <selection pane="topRight" activeCell="R1" sqref="R1:R1048576"/>
      <selection pane="bottomLeft" activeCell="R1" sqref="R1:R1048576"/>
      <selection pane="bottomRight" activeCell="I11" sqref="I11"/>
    </sheetView>
  </sheetViews>
  <sheetFormatPr defaultRowHeight="14.5" x14ac:dyDescent="0.35"/>
  <cols>
    <col min="1" max="1" width="10.36328125" customWidth="1"/>
    <col min="2" max="2" width="42.6328125" customWidth="1"/>
    <col min="3"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113"/>
      <c r="B5" s="113"/>
      <c r="C5" s="113"/>
      <c r="D5" s="113"/>
      <c r="E5" s="113"/>
      <c r="F5" s="113"/>
      <c r="G5" s="108" t="s">
        <v>207</v>
      </c>
      <c r="H5" s="113"/>
      <c r="I5" s="108" t="s">
        <v>210</v>
      </c>
      <c r="J5" s="113"/>
      <c r="K5" s="113"/>
      <c r="L5" s="113"/>
      <c r="M5" s="113"/>
      <c r="N5" s="113"/>
      <c r="O5" s="113"/>
      <c r="P5" s="113"/>
      <c r="Q5" s="113"/>
      <c r="R5" s="113"/>
      <c r="S5" s="113"/>
    </row>
    <row r="6" spans="1:19" ht="18" x14ac:dyDescent="0.4">
      <c r="A6" s="113"/>
      <c r="B6" s="113"/>
      <c r="C6" s="113"/>
      <c r="D6" s="113"/>
      <c r="E6" s="113"/>
      <c r="F6" s="113"/>
      <c r="G6" s="108" t="s">
        <v>208</v>
      </c>
      <c r="H6" s="113"/>
      <c r="I6" s="108">
        <v>2020</v>
      </c>
      <c r="J6" s="113"/>
      <c r="K6" s="113"/>
      <c r="L6" s="113"/>
      <c r="M6" s="113"/>
      <c r="N6" s="113"/>
      <c r="O6" s="113"/>
      <c r="P6" s="113"/>
      <c r="Q6" s="113"/>
      <c r="R6" s="113"/>
      <c r="S6" s="113"/>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113"/>
      <c r="B8" s="113"/>
      <c r="C8" s="182" t="s">
        <v>2</v>
      </c>
      <c r="D8" s="183"/>
      <c r="E8" s="183"/>
      <c r="F8" s="183"/>
      <c r="G8" s="183"/>
      <c r="H8" s="183"/>
      <c r="I8" s="184"/>
      <c r="J8" s="185" t="s">
        <v>3</v>
      </c>
      <c r="K8" s="186"/>
      <c r="L8" s="186"/>
      <c r="M8" s="186"/>
      <c r="N8" s="187" t="s">
        <v>4</v>
      </c>
      <c r="O8" s="188"/>
      <c r="P8" s="188"/>
      <c r="Q8" s="188"/>
      <c r="R8" s="113"/>
      <c r="S8" s="113"/>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110">
        <v>1611</v>
      </c>
      <c r="B11" s="25" t="s">
        <v>41</v>
      </c>
      <c r="C11" s="26">
        <v>591884.5699999996</v>
      </c>
      <c r="D11" s="27">
        <v>591884.5699999996</v>
      </c>
      <c r="E11" s="28">
        <f>C11-D11</f>
        <v>0</v>
      </c>
      <c r="F11" s="26">
        <v>853917.47999999463</v>
      </c>
      <c r="G11" s="27">
        <v>123876.48000828744</v>
      </c>
      <c r="H11" s="28">
        <f>F11-G11</f>
        <v>730040.99999170715</v>
      </c>
      <c r="I11" s="29">
        <v>460000</v>
      </c>
      <c r="J11" s="30">
        <v>6.4802353078953026</v>
      </c>
      <c r="K11" s="31">
        <f>IF(J11=0,0,1/J11)</f>
        <v>0.15431538400799016</v>
      </c>
      <c r="L11" s="32">
        <v>3</v>
      </c>
      <c r="M11" s="33">
        <f>IF(L11=0,0,1/L11)</f>
        <v>0.33333333333333331</v>
      </c>
      <c r="N11" s="34">
        <f>IF(J11=0,0,+E11/J11)</f>
        <v>0</v>
      </c>
      <c r="O11" s="34">
        <f>IF(L11=0,0,+H11/L11)</f>
        <v>243346.99999723572</v>
      </c>
      <c r="P11" s="35">
        <f>IF(L11=0,0,+(I11*0.5)/L11)</f>
        <v>76666.666666666672</v>
      </c>
      <c r="Q11" s="36">
        <f>IF(ISERROR(+N11+O11+P11), 0, +N11+O11+P11)</f>
        <v>320013.6666639024</v>
      </c>
      <c r="R11" s="37">
        <v>320013.29666666669</v>
      </c>
      <c r="S11" s="41">
        <f>IF(ISERROR(+R11-Q11), 0, +R11-Q11)</f>
        <v>-0.36999723571352661</v>
      </c>
    </row>
    <row r="12" spans="1:19" x14ac:dyDescent="0.35">
      <c r="A12" s="111">
        <v>1612</v>
      </c>
      <c r="B12" s="39" t="s">
        <v>42</v>
      </c>
      <c r="C12" s="26">
        <v>426601.35</v>
      </c>
      <c r="D12" s="27">
        <v>0</v>
      </c>
      <c r="E12" s="28">
        <f t="shared" ref="E12:E50" si="0">C12-D12</f>
        <v>426601.35</v>
      </c>
      <c r="F12" s="26">
        <v>6475</v>
      </c>
      <c r="G12" s="27">
        <v>0</v>
      </c>
      <c r="H12" s="28">
        <f t="shared" ref="H12:H50" si="1">F12-G12</f>
        <v>6475</v>
      </c>
      <c r="I12" s="29">
        <v>0</v>
      </c>
      <c r="J12" s="30">
        <v>31.469219131260861</v>
      </c>
      <c r="K12" s="31">
        <f t="shared" ref="K12:K50" si="2">IF(J12=0,0,1/J12)</f>
        <v>3.1777083372450797E-2</v>
      </c>
      <c r="L12" s="32">
        <v>30</v>
      </c>
      <c r="M12" s="40">
        <f t="shared" ref="M12:M50" si="3">IF(L12=0,0,1/L12)</f>
        <v>3.3333333333333333E-2</v>
      </c>
      <c r="N12" s="34">
        <f t="shared" ref="N12:N50" si="4">IF(J12=0,0,+E12/J12)</f>
        <v>13556.146665750062</v>
      </c>
      <c r="O12" s="34">
        <f>IF(L12=0,0,+H12/L12)</f>
        <v>215.83333333333334</v>
      </c>
      <c r="P12" s="35">
        <f t="shared" ref="P12:P50" si="5">IF(L12=0,0,+(I12*0.5)/L12)</f>
        <v>0</v>
      </c>
      <c r="Q12" s="36">
        <f t="shared" ref="Q12:Q50" si="6">IF(ISERROR(+N12+O12+P12), 0, +N12+O12+P12)</f>
        <v>13771.979999083396</v>
      </c>
      <c r="R12" s="37">
        <v>13771.979999999996</v>
      </c>
      <c r="S12" s="41">
        <f t="shared" ref="S12:S50" si="7">IF(ISERROR(+R12-Q12), 0, +R12-Q12)</f>
        <v>9.1659967438317835E-7</v>
      </c>
    </row>
    <row r="13" spans="1:19" x14ac:dyDescent="0.35">
      <c r="A13" s="111">
        <v>1805</v>
      </c>
      <c r="B13" s="39" t="s">
        <v>43</v>
      </c>
      <c r="C13" s="26">
        <v>3139179.6700000004</v>
      </c>
      <c r="D13" s="27">
        <v>0</v>
      </c>
      <c r="E13" s="28">
        <f t="shared" si="0"/>
        <v>3139179.6700000004</v>
      </c>
      <c r="F13" s="26">
        <v>4354603.7299999995</v>
      </c>
      <c r="G13" s="27">
        <v>0</v>
      </c>
      <c r="H13" s="28">
        <f t="shared" si="1"/>
        <v>4354603.7299999995</v>
      </c>
      <c r="I13" s="29">
        <v>0</v>
      </c>
      <c r="J13" s="30">
        <v>0</v>
      </c>
      <c r="K13" s="31">
        <f t="shared" si="2"/>
        <v>0</v>
      </c>
      <c r="L13" s="32">
        <v>0</v>
      </c>
      <c r="M13" s="40">
        <f t="shared" si="3"/>
        <v>0</v>
      </c>
      <c r="N13" s="34">
        <f t="shared" si="4"/>
        <v>0</v>
      </c>
      <c r="O13" s="34">
        <f t="shared" ref="O13:O50" si="8">IF(L13=0,0,+H13/L13)</f>
        <v>0</v>
      </c>
      <c r="P13" s="35">
        <f t="shared" si="5"/>
        <v>0</v>
      </c>
      <c r="Q13" s="36">
        <f t="shared" si="6"/>
        <v>0</v>
      </c>
      <c r="R13" s="37">
        <v>0</v>
      </c>
      <c r="S13" s="41">
        <f t="shared" si="7"/>
        <v>0</v>
      </c>
    </row>
    <row r="14" spans="1:19" x14ac:dyDescent="0.35">
      <c r="A14" s="111">
        <v>1808</v>
      </c>
      <c r="B14" s="39" t="s">
        <v>44</v>
      </c>
      <c r="C14" s="26">
        <v>0</v>
      </c>
      <c r="D14" s="27">
        <v>0</v>
      </c>
      <c r="E14" s="28">
        <f t="shared" si="0"/>
        <v>0</v>
      </c>
      <c r="F14" s="26">
        <v>0</v>
      </c>
      <c r="G14" s="27">
        <v>0</v>
      </c>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111">
        <v>1810</v>
      </c>
      <c r="B15" s="39" t="s">
        <v>45</v>
      </c>
      <c r="C15" s="26">
        <v>0</v>
      </c>
      <c r="D15" s="27">
        <v>0</v>
      </c>
      <c r="E15" s="28">
        <f t="shared" si="0"/>
        <v>0</v>
      </c>
      <c r="F15" s="26">
        <v>0</v>
      </c>
      <c r="G15" s="27">
        <v>0</v>
      </c>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111">
        <v>1815</v>
      </c>
      <c r="B16" s="39" t="s">
        <v>46</v>
      </c>
      <c r="C16" s="26">
        <v>0</v>
      </c>
      <c r="D16" s="27">
        <v>0</v>
      </c>
      <c r="E16" s="28">
        <f t="shared" si="0"/>
        <v>0</v>
      </c>
      <c r="F16" s="26">
        <v>0</v>
      </c>
      <c r="G16" s="27">
        <v>0</v>
      </c>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111">
        <v>1820</v>
      </c>
      <c r="B17" s="39" t="s">
        <v>47</v>
      </c>
      <c r="C17" s="26">
        <v>4029266.4999999991</v>
      </c>
      <c r="D17" s="27">
        <v>0</v>
      </c>
      <c r="E17" s="28">
        <f t="shared" si="0"/>
        <v>4029266.4999999991</v>
      </c>
      <c r="F17" s="26">
        <v>338874.91999999806</v>
      </c>
      <c r="G17" s="27">
        <v>0</v>
      </c>
      <c r="H17" s="28">
        <f t="shared" si="1"/>
        <v>338874.91999999806</v>
      </c>
      <c r="I17" s="29">
        <v>84523.901049672422</v>
      </c>
      <c r="J17" s="30">
        <v>20.656475275691633</v>
      </c>
      <c r="K17" s="31">
        <f t="shared" si="2"/>
        <v>4.8410969763887625E-2</v>
      </c>
      <c r="L17" s="32">
        <v>45</v>
      </c>
      <c r="M17" s="40">
        <f t="shared" si="3"/>
        <v>2.2222222222222223E-2</v>
      </c>
      <c r="N17" s="34">
        <f t="shared" si="4"/>
        <v>195060.69870214528</v>
      </c>
      <c r="O17" s="34">
        <f t="shared" si="8"/>
        <v>7530.5537777777345</v>
      </c>
      <c r="P17" s="35">
        <f t="shared" si="5"/>
        <v>939.15445610747133</v>
      </c>
      <c r="Q17" s="36">
        <f t="shared" si="6"/>
        <v>203530.40693603049</v>
      </c>
      <c r="R17" s="37">
        <v>203530.36612277399</v>
      </c>
      <c r="S17" s="41">
        <f t="shared" si="7"/>
        <v>-4.081325649167411E-2</v>
      </c>
    </row>
    <row r="18" spans="1:19" x14ac:dyDescent="0.35">
      <c r="A18" s="111">
        <v>1825</v>
      </c>
      <c r="B18" s="39" t="s">
        <v>48</v>
      </c>
      <c r="C18" s="26">
        <v>0</v>
      </c>
      <c r="D18" s="27">
        <v>0</v>
      </c>
      <c r="E18" s="28">
        <f t="shared" si="0"/>
        <v>0</v>
      </c>
      <c r="F18" s="26">
        <v>0</v>
      </c>
      <c r="G18" s="27">
        <v>0</v>
      </c>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111">
        <v>1830</v>
      </c>
      <c r="B19" s="39" t="s">
        <v>49</v>
      </c>
      <c r="C19" s="26">
        <v>7616930.8599999994</v>
      </c>
      <c r="D19" s="27">
        <v>0</v>
      </c>
      <c r="E19" s="28">
        <f t="shared" si="0"/>
        <v>7616930.8599999994</v>
      </c>
      <c r="F19" s="26">
        <v>13792581.949999999</v>
      </c>
      <c r="G19" s="27">
        <v>0</v>
      </c>
      <c r="H19" s="28">
        <f t="shared" si="1"/>
        <v>13792581.949999999</v>
      </c>
      <c r="I19" s="29">
        <v>2395874.8403639733</v>
      </c>
      <c r="J19" s="30">
        <v>34.438786317955241</v>
      </c>
      <c r="K19" s="31">
        <f t="shared" si="2"/>
        <v>2.9037027924489697E-2</v>
      </c>
      <c r="L19" s="32">
        <v>45</v>
      </c>
      <c r="M19" s="40">
        <f t="shared" si="3"/>
        <v>2.2222222222222223E-2</v>
      </c>
      <c r="N19" s="34">
        <f t="shared" si="4"/>
        <v>221173.03408072729</v>
      </c>
      <c r="O19" s="34">
        <f t="shared" si="8"/>
        <v>306501.82111111109</v>
      </c>
      <c r="P19" s="35">
        <f t="shared" si="5"/>
        <v>26620.831559599705</v>
      </c>
      <c r="Q19" s="36">
        <f t="shared" si="6"/>
        <v>554295.68675143807</v>
      </c>
      <c r="R19" s="37">
        <v>554295.69390363991</v>
      </c>
      <c r="S19" s="41">
        <f t="shared" si="7"/>
        <v>7.1522018406540155E-3</v>
      </c>
    </row>
    <row r="20" spans="1:19" x14ac:dyDescent="0.35">
      <c r="A20" s="111">
        <v>1835</v>
      </c>
      <c r="B20" s="39" t="s">
        <v>50</v>
      </c>
      <c r="C20" s="26">
        <v>8341498.0999999987</v>
      </c>
      <c r="D20" s="27">
        <v>0</v>
      </c>
      <c r="E20" s="28">
        <f t="shared" si="0"/>
        <v>8341498.0999999987</v>
      </c>
      <c r="F20" s="26">
        <v>8488538.8500000015</v>
      </c>
      <c r="G20" s="27">
        <v>0</v>
      </c>
      <c r="H20" s="28">
        <f t="shared" si="1"/>
        <v>8488538.8500000015</v>
      </c>
      <c r="I20" s="29">
        <v>1089138.0277777929</v>
      </c>
      <c r="J20" s="30">
        <v>29.969012416534529</v>
      </c>
      <c r="K20" s="31">
        <f t="shared" si="2"/>
        <v>3.3367799582487381E-2</v>
      </c>
      <c r="L20" s="32">
        <v>45</v>
      </c>
      <c r="M20" s="40">
        <f t="shared" si="3"/>
        <v>2.2222222222222223E-2</v>
      </c>
      <c r="N20" s="34">
        <f t="shared" si="4"/>
        <v>278337.43681849923</v>
      </c>
      <c r="O20" s="34">
        <f t="shared" si="8"/>
        <v>188634.19666666671</v>
      </c>
      <c r="P20" s="35">
        <f t="shared" si="5"/>
        <v>12101.533641975477</v>
      </c>
      <c r="Q20" s="36">
        <f t="shared" si="6"/>
        <v>479073.16712714144</v>
      </c>
      <c r="R20" s="37">
        <v>479073.15457777772</v>
      </c>
      <c r="S20" s="41">
        <f t="shared" si="7"/>
        <v>-1.2549363716971129E-2</v>
      </c>
    </row>
    <row r="21" spans="1:19" x14ac:dyDescent="0.35">
      <c r="A21" s="111">
        <v>1840</v>
      </c>
      <c r="B21" s="39" t="s">
        <v>51</v>
      </c>
      <c r="C21" s="26">
        <v>4596188.5900000017</v>
      </c>
      <c r="D21" s="27">
        <v>0</v>
      </c>
      <c r="E21" s="28">
        <f t="shared" si="0"/>
        <v>4596188.5900000017</v>
      </c>
      <c r="F21" s="26">
        <v>3230581.79</v>
      </c>
      <c r="G21" s="27">
        <v>0</v>
      </c>
      <c r="H21" s="28">
        <f t="shared" si="1"/>
        <v>3230581.79</v>
      </c>
      <c r="I21" s="29">
        <v>461839.02726035973</v>
      </c>
      <c r="J21" s="30">
        <v>38.531432562008305</v>
      </c>
      <c r="K21" s="31">
        <f t="shared" si="2"/>
        <v>2.595283729434945E-2</v>
      </c>
      <c r="L21" s="32">
        <v>55</v>
      </c>
      <c r="M21" s="40">
        <f t="shared" si="3"/>
        <v>1.8181818181818181E-2</v>
      </c>
      <c r="N21" s="34">
        <f t="shared" si="4"/>
        <v>119284.13465041546</v>
      </c>
      <c r="O21" s="34">
        <f t="shared" si="8"/>
        <v>58737.850727272729</v>
      </c>
      <c r="P21" s="35">
        <f t="shared" si="5"/>
        <v>4198.5366114578155</v>
      </c>
      <c r="Q21" s="36">
        <f t="shared" si="6"/>
        <v>182220.52198914601</v>
      </c>
      <c r="R21" s="37">
        <v>182220.51741400405</v>
      </c>
      <c r="S21" s="41">
        <f t="shared" si="7"/>
        <v>-4.5751419675070792E-3</v>
      </c>
    </row>
    <row r="22" spans="1:19" x14ac:dyDescent="0.35">
      <c r="A22" s="111">
        <v>1845</v>
      </c>
      <c r="B22" s="39" t="s">
        <v>52</v>
      </c>
      <c r="C22" s="26">
        <v>11828662.070000002</v>
      </c>
      <c r="D22" s="27">
        <v>0</v>
      </c>
      <c r="E22" s="28">
        <f t="shared" si="0"/>
        <v>11828662.070000002</v>
      </c>
      <c r="F22" s="26">
        <v>4777708.4099999992</v>
      </c>
      <c r="G22" s="27">
        <v>0</v>
      </c>
      <c r="H22" s="28">
        <f t="shared" si="1"/>
        <v>4777708.4099999992</v>
      </c>
      <c r="I22" s="29">
        <v>506401.23891884414</v>
      </c>
      <c r="J22" s="30">
        <v>23.397212734085084</v>
      </c>
      <c r="K22" s="31">
        <f t="shared" si="2"/>
        <v>4.2740133680248114E-2</v>
      </c>
      <c r="L22" s="32">
        <v>30</v>
      </c>
      <c r="M22" s="40">
        <f t="shared" si="3"/>
        <v>3.3333333333333333E-2</v>
      </c>
      <c r="N22" s="34">
        <f t="shared" si="4"/>
        <v>505558.5981302805</v>
      </c>
      <c r="O22" s="34">
        <f t="shared" si="8"/>
        <v>159256.94699999999</v>
      </c>
      <c r="P22" s="35">
        <f t="shared" si="5"/>
        <v>8440.0206486474017</v>
      </c>
      <c r="Q22" s="36">
        <f t="shared" si="6"/>
        <v>673255.56577892799</v>
      </c>
      <c r="R22" s="37">
        <v>673255.57409909868</v>
      </c>
      <c r="S22" s="41">
        <f t="shared" si="7"/>
        <v>8.3201706875115633E-3</v>
      </c>
    </row>
    <row r="23" spans="1:19" x14ac:dyDescent="0.35">
      <c r="A23" s="111">
        <v>1850</v>
      </c>
      <c r="B23" s="39" t="s">
        <v>53</v>
      </c>
      <c r="C23" s="26">
        <v>9133568</v>
      </c>
      <c r="D23" s="27">
        <v>0</v>
      </c>
      <c r="E23" s="28">
        <f t="shared" si="0"/>
        <v>9133568</v>
      </c>
      <c r="F23" s="26">
        <v>5303226.71</v>
      </c>
      <c r="G23" s="27">
        <v>0</v>
      </c>
      <c r="H23" s="28">
        <f t="shared" si="1"/>
        <v>5303226.71</v>
      </c>
      <c r="I23" s="29">
        <v>537318.61235100462</v>
      </c>
      <c r="J23" s="30">
        <v>22.144981547593272</v>
      </c>
      <c r="K23" s="31">
        <f t="shared" si="2"/>
        <v>4.515695792524517E-2</v>
      </c>
      <c r="L23" s="32">
        <v>40</v>
      </c>
      <c r="M23" s="40">
        <f t="shared" si="3"/>
        <v>2.5000000000000001E-2</v>
      </c>
      <c r="N23" s="34">
        <f t="shared" si="4"/>
        <v>412444.14588336565</v>
      </c>
      <c r="O23" s="34">
        <f t="shared" si="8"/>
        <v>132580.66774999999</v>
      </c>
      <c r="P23" s="35">
        <f t="shared" si="5"/>
        <v>6716.4826543875579</v>
      </c>
      <c r="Q23" s="36">
        <f t="shared" si="6"/>
        <v>551741.29628775327</v>
      </c>
      <c r="R23" s="37">
        <v>551741.26335945597</v>
      </c>
      <c r="S23" s="41">
        <f t="shared" si="7"/>
        <v>-3.292829729616642E-2</v>
      </c>
    </row>
    <row r="24" spans="1:19" x14ac:dyDescent="0.35">
      <c r="A24" s="111">
        <v>1855</v>
      </c>
      <c r="B24" s="39" t="s">
        <v>54</v>
      </c>
      <c r="C24" s="26">
        <v>6929970.2399999984</v>
      </c>
      <c r="D24" s="27">
        <v>0</v>
      </c>
      <c r="E24" s="28">
        <f t="shared" si="0"/>
        <v>6929970.2399999984</v>
      </c>
      <c r="F24" s="26">
        <v>3911902.8400000012</v>
      </c>
      <c r="G24" s="27">
        <v>0</v>
      </c>
      <c r="H24" s="28">
        <f t="shared" si="1"/>
        <v>3911902.8400000012</v>
      </c>
      <c r="I24" s="29">
        <v>449455.60227835266</v>
      </c>
      <c r="J24" s="30">
        <v>19.365866796928614</v>
      </c>
      <c r="K24" s="31">
        <f t="shared" si="2"/>
        <v>5.1637244564679018E-2</v>
      </c>
      <c r="L24" s="32">
        <v>45</v>
      </c>
      <c r="M24" s="40">
        <f t="shared" si="3"/>
        <v>2.2222222222222223E-2</v>
      </c>
      <c r="N24" s="34">
        <f t="shared" si="4"/>
        <v>357844.56810882728</v>
      </c>
      <c r="O24" s="34">
        <f t="shared" si="8"/>
        <v>86931.174222222253</v>
      </c>
      <c r="P24" s="35">
        <f t="shared" si="5"/>
        <v>4993.9511364261407</v>
      </c>
      <c r="Q24" s="36">
        <f t="shared" si="6"/>
        <v>449769.69346747565</v>
      </c>
      <c r="R24" s="37">
        <v>449769.63502278359</v>
      </c>
      <c r="S24" s="41">
        <f t="shared" si="7"/>
        <v>-5.8444692054763436E-2</v>
      </c>
    </row>
    <row r="25" spans="1:19" x14ac:dyDescent="0.35">
      <c r="A25" s="111">
        <v>1860</v>
      </c>
      <c r="B25" s="39" t="s">
        <v>55</v>
      </c>
      <c r="C25" s="26">
        <v>2068576.4900000012</v>
      </c>
      <c r="D25" s="27">
        <v>2068576.4900000012</v>
      </c>
      <c r="E25" s="28">
        <f t="shared" si="0"/>
        <v>0</v>
      </c>
      <c r="F25" s="26">
        <v>316626.73000000016</v>
      </c>
      <c r="G25" s="27">
        <v>316626.73000000016</v>
      </c>
      <c r="H25" s="28">
        <f t="shared" si="1"/>
        <v>0</v>
      </c>
      <c r="I25" s="29">
        <v>0</v>
      </c>
      <c r="J25" s="30">
        <v>0</v>
      </c>
      <c r="K25" s="31">
        <f t="shared" si="2"/>
        <v>0</v>
      </c>
      <c r="L25" s="32">
        <v>20</v>
      </c>
      <c r="M25" s="40">
        <f t="shared" si="3"/>
        <v>0.05</v>
      </c>
      <c r="N25" s="34">
        <f t="shared" si="4"/>
        <v>0</v>
      </c>
      <c r="O25" s="34">
        <f t="shared" si="8"/>
        <v>0</v>
      </c>
      <c r="P25" s="35">
        <f t="shared" si="5"/>
        <v>0</v>
      </c>
      <c r="Q25" s="36">
        <f t="shared" si="6"/>
        <v>0</v>
      </c>
      <c r="R25" s="37">
        <v>0</v>
      </c>
      <c r="S25" s="41">
        <f t="shared" si="7"/>
        <v>0</v>
      </c>
    </row>
    <row r="26" spans="1:19" x14ac:dyDescent="0.35">
      <c r="A26" s="111">
        <v>1860</v>
      </c>
      <c r="B26" s="39" t="s">
        <v>56</v>
      </c>
      <c r="C26" s="26">
        <v>5411013.8399999999</v>
      </c>
      <c r="D26" s="27">
        <v>-2068576.4900000012</v>
      </c>
      <c r="E26" s="28">
        <f t="shared" si="0"/>
        <v>7479590.330000001</v>
      </c>
      <c r="F26" s="26">
        <v>2093812.6999999997</v>
      </c>
      <c r="G26" s="27">
        <v>0</v>
      </c>
      <c r="H26" s="28">
        <f t="shared" si="1"/>
        <v>2093812.6999999997</v>
      </c>
      <c r="I26" s="29">
        <v>470000</v>
      </c>
      <c r="J26" s="30">
        <v>21.526516083343051</v>
      </c>
      <c r="K26" s="31">
        <f t="shared" si="2"/>
        <v>4.6454335486910837E-2</v>
      </c>
      <c r="L26" s="32">
        <v>15</v>
      </c>
      <c r="M26" s="40">
        <f t="shared" si="3"/>
        <v>6.6666666666666666E-2</v>
      </c>
      <c r="N26" s="34">
        <f t="shared" si="4"/>
        <v>347459.39849447418</v>
      </c>
      <c r="O26" s="34">
        <f t="shared" si="8"/>
        <v>139587.51333333331</v>
      </c>
      <c r="P26" s="35">
        <f t="shared" si="5"/>
        <v>15666.666666666666</v>
      </c>
      <c r="Q26" s="36">
        <f t="shared" si="6"/>
        <v>502713.57849447418</v>
      </c>
      <c r="R26" s="37">
        <v>502713.65777777741</v>
      </c>
      <c r="S26" s="41">
        <f t="shared" si="7"/>
        <v>7.9283303231932223E-2</v>
      </c>
    </row>
    <row r="27" spans="1:19" x14ac:dyDescent="0.35">
      <c r="A27" s="111">
        <v>1905</v>
      </c>
      <c r="B27" s="39" t="s">
        <v>43</v>
      </c>
      <c r="C27" s="26">
        <v>0</v>
      </c>
      <c r="D27" s="27">
        <v>0</v>
      </c>
      <c r="E27" s="28">
        <f t="shared" si="0"/>
        <v>0</v>
      </c>
      <c r="F27" s="26">
        <v>0</v>
      </c>
      <c r="G27" s="27">
        <v>0</v>
      </c>
      <c r="H27" s="28">
        <f t="shared" si="1"/>
        <v>0</v>
      </c>
      <c r="I27" s="29">
        <v>0</v>
      </c>
      <c r="J27" s="30">
        <v>0</v>
      </c>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111">
        <v>1908</v>
      </c>
      <c r="B28" s="39" t="s">
        <v>57</v>
      </c>
      <c r="C28" s="26">
        <v>206922.99000000008</v>
      </c>
      <c r="D28" s="27">
        <v>0</v>
      </c>
      <c r="E28" s="28">
        <f t="shared" si="0"/>
        <v>206922.99000000008</v>
      </c>
      <c r="F28" s="26">
        <v>88815.95</v>
      </c>
      <c r="G28" s="27">
        <v>0</v>
      </c>
      <c r="H28" s="28">
        <f t="shared" si="1"/>
        <v>88815.95</v>
      </c>
      <c r="I28" s="29">
        <v>0</v>
      </c>
      <c r="J28" s="30">
        <v>7.0703498703369574</v>
      </c>
      <c r="K28" s="31">
        <f t="shared" si="2"/>
        <v>0.1414357165259125</v>
      </c>
      <c r="L28" s="32">
        <v>50</v>
      </c>
      <c r="M28" s="40">
        <f t="shared" si="3"/>
        <v>0.02</v>
      </c>
      <c r="N28" s="34">
        <f t="shared" si="4"/>
        <v>29266.301356334236</v>
      </c>
      <c r="O28" s="34">
        <f t="shared" si="8"/>
        <v>1776.319</v>
      </c>
      <c r="P28" s="35">
        <f t="shared" si="5"/>
        <v>0</v>
      </c>
      <c r="Q28" s="36">
        <f t="shared" si="6"/>
        <v>31042.620356334235</v>
      </c>
      <c r="R28" s="37">
        <v>31042.607000000004</v>
      </c>
      <c r="S28" s="41">
        <f t="shared" si="7"/>
        <v>-1.3356334231502842E-2</v>
      </c>
    </row>
    <row r="29" spans="1:19" x14ac:dyDescent="0.35">
      <c r="A29" s="111">
        <v>1910</v>
      </c>
      <c r="B29" s="39" t="s">
        <v>45</v>
      </c>
      <c r="C29" s="26">
        <v>570931.2200000002</v>
      </c>
      <c r="D29" s="27">
        <v>21813.370000156188</v>
      </c>
      <c r="E29" s="28">
        <f t="shared" si="0"/>
        <v>549117.84999984398</v>
      </c>
      <c r="F29" s="26">
        <v>1518848.15</v>
      </c>
      <c r="G29" s="27">
        <v>0</v>
      </c>
      <c r="H29" s="28">
        <f t="shared" si="1"/>
        <v>1518848.15</v>
      </c>
      <c r="I29" s="29">
        <v>230000</v>
      </c>
      <c r="J29" s="30">
        <v>10.000067837771766</v>
      </c>
      <c r="K29" s="31">
        <f t="shared" si="2"/>
        <v>9.9999321626884269E-2</v>
      </c>
      <c r="L29" s="32">
        <v>10</v>
      </c>
      <c r="M29" s="40">
        <f t="shared" si="3"/>
        <v>0.1</v>
      </c>
      <c r="N29" s="34">
        <f t="shared" si="4"/>
        <v>54911.412493197589</v>
      </c>
      <c r="O29" s="34">
        <f t="shared" si="8"/>
        <v>151884.815</v>
      </c>
      <c r="P29" s="35">
        <f t="shared" si="5"/>
        <v>11500</v>
      </c>
      <c r="Q29" s="36">
        <f t="shared" si="6"/>
        <v>218296.2274931976</v>
      </c>
      <c r="R29" s="37">
        <v>218296.24149999995</v>
      </c>
      <c r="S29" s="41">
        <f t="shared" si="7"/>
        <v>1.4006802346557379E-2</v>
      </c>
    </row>
    <row r="30" spans="1:19" x14ac:dyDescent="0.35">
      <c r="A30" s="116">
        <v>1912</v>
      </c>
      <c r="B30" s="118" t="s">
        <v>220</v>
      </c>
      <c r="C30" s="26">
        <v>0</v>
      </c>
      <c r="D30" s="27">
        <v>0</v>
      </c>
      <c r="E30" s="28">
        <f t="shared" ref="E30" si="9">C30-D30</f>
        <v>0</v>
      </c>
      <c r="F30" s="26">
        <v>1195610</v>
      </c>
      <c r="G30" s="27">
        <v>0</v>
      </c>
      <c r="H30" s="28">
        <f t="shared" ref="H30" si="10">F30-G30</f>
        <v>1195610</v>
      </c>
      <c r="I30" s="29">
        <v>0</v>
      </c>
      <c r="J30" s="30">
        <v>0</v>
      </c>
      <c r="K30" s="31">
        <f t="shared" ref="K30" si="11">IF(J30=0,0,1/J30)</f>
        <v>0</v>
      </c>
      <c r="L30" s="32">
        <v>3.9999999999999996</v>
      </c>
      <c r="M30" s="40">
        <f t="shared" ref="M30" si="12">IF(L30=0,0,1/L30)</f>
        <v>0.25000000000000006</v>
      </c>
      <c r="N30" s="34">
        <f t="shared" ref="N30" si="13">IF(J30=0,0,+E30/J30)</f>
        <v>0</v>
      </c>
      <c r="O30" s="34">
        <f t="shared" ref="O30" si="14">IF(L30=0,0,+H30/L30)</f>
        <v>298902.50000000006</v>
      </c>
      <c r="P30" s="35">
        <f t="shared" ref="P30" si="15">IF(L30=0,0,+(I30*0.5)/L30)</f>
        <v>0</v>
      </c>
      <c r="Q30" s="36">
        <f t="shared" ref="Q30" si="16">IF(ISERROR(+N30+O30+P30), 0, +N30+O30+P30)</f>
        <v>298902.50000000006</v>
      </c>
      <c r="R30" s="37">
        <v>298902.4645</v>
      </c>
      <c r="S30" s="41">
        <f t="shared" ref="S30" si="17">IF(ISERROR(+R30-Q30), 0, +R30-Q30)</f>
        <v>-3.5500000056345016E-2</v>
      </c>
    </row>
    <row r="31" spans="1:19" x14ac:dyDescent="0.35">
      <c r="A31" s="111">
        <v>1915</v>
      </c>
      <c r="B31" s="39" t="s">
        <v>58</v>
      </c>
      <c r="C31" s="26">
        <v>194892.81000000006</v>
      </c>
      <c r="D31" s="27">
        <v>64647.814647750041</v>
      </c>
      <c r="E31" s="28">
        <f t="shared" si="0"/>
        <v>130244.99535225001</v>
      </c>
      <c r="F31" s="26">
        <v>243614.44000000003</v>
      </c>
      <c r="G31" s="27">
        <v>0</v>
      </c>
      <c r="H31" s="28">
        <f t="shared" si="1"/>
        <v>243614.44000000003</v>
      </c>
      <c r="I31" s="29">
        <v>0</v>
      </c>
      <c r="J31" s="30">
        <v>10</v>
      </c>
      <c r="K31" s="31">
        <f t="shared" si="2"/>
        <v>0.1</v>
      </c>
      <c r="L31" s="32">
        <v>10</v>
      </c>
      <c r="M31" s="40">
        <f t="shared" si="3"/>
        <v>0.1</v>
      </c>
      <c r="N31" s="34">
        <f t="shared" si="4"/>
        <v>13024.499535225001</v>
      </c>
      <c r="O31" s="34">
        <f t="shared" si="8"/>
        <v>24361.444000000003</v>
      </c>
      <c r="P31" s="35">
        <f t="shared" si="5"/>
        <v>0</v>
      </c>
      <c r="Q31" s="36">
        <f t="shared" si="6"/>
        <v>37385.943535225</v>
      </c>
      <c r="R31" s="37">
        <v>37385.697499999987</v>
      </c>
      <c r="S31" s="41">
        <f t="shared" si="7"/>
        <v>-0.24603522501274711</v>
      </c>
    </row>
    <row r="32" spans="1:19" x14ac:dyDescent="0.35">
      <c r="A32" s="111">
        <v>1915</v>
      </c>
      <c r="B32" s="39" t="s">
        <v>59</v>
      </c>
      <c r="C32" s="26">
        <v>0</v>
      </c>
      <c r="D32" s="27">
        <v>0</v>
      </c>
      <c r="E32" s="28">
        <f t="shared" si="0"/>
        <v>0</v>
      </c>
      <c r="F32" s="26">
        <v>0</v>
      </c>
      <c r="G32" s="27">
        <v>0</v>
      </c>
      <c r="H32" s="28">
        <f t="shared" si="1"/>
        <v>0</v>
      </c>
      <c r="I32" s="29">
        <v>0</v>
      </c>
      <c r="J32" s="30">
        <v>0</v>
      </c>
      <c r="K32" s="31">
        <f t="shared" si="2"/>
        <v>0</v>
      </c>
      <c r="L32" s="32">
        <v>0</v>
      </c>
      <c r="M32" s="40">
        <f t="shared" si="3"/>
        <v>0</v>
      </c>
      <c r="N32" s="34">
        <f t="shared" si="4"/>
        <v>0</v>
      </c>
      <c r="O32" s="34">
        <f t="shared" si="8"/>
        <v>0</v>
      </c>
      <c r="P32" s="35">
        <f t="shared" si="5"/>
        <v>0</v>
      </c>
      <c r="Q32" s="36">
        <f t="shared" si="6"/>
        <v>0</v>
      </c>
      <c r="R32" s="37">
        <v>0</v>
      </c>
      <c r="S32" s="41">
        <f t="shared" si="7"/>
        <v>0</v>
      </c>
    </row>
    <row r="33" spans="1:19" x14ac:dyDescent="0.35">
      <c r="A33" s="111">
        <v>1920</v>
      </c>
      <c r="B33" s="39" t="s">
        <v>60</v>
      </c>
      <c r="C33" s="26">
        <v>245744.43999999989</v>
      </c>
      <c r="D33" s="27">
        <v>0</v>
      </c>
      <c r="E33" s="28">
        <f t="shared" si="0"/>
        <v>245744.43999999989</v>
      </c>
      <c r="F33" s="26">
        <v>718905.8349996442</v>
      </c>
      <c r="G33" s="27">
        <v>0</v>
      </c>
      <c r="H33" s="28">
        <f t="shared" si="1"/>
        <v>718905.8349996442</v>
      </c>
      <c r="I33" s="29">
        <v>200000</v>
      </c>
      <c r="J33" s="30">
        <v>4.6307342835440712</v>
      </c>
      <c r="K33" s="31">
        <f t="shared" si="2"/>
        <v>0.21594847356144634</v>
      </c>
      <c r="L33" s="32">
        <v>5</v>
      </c>
      <c r="M33" s="40">
        <f t="shared" si="3"/>
        <v>0.2</v>
      </c>
      <c r="N33" s="34">
        <f t="shared" si="4"/>
        <v>53068.136704212411</v>
      </c>
      <c r="O33" s="34">
        <f t="shared" si="8"/>
        <v>143781.16699992883</v>
      </c>
      <c r="P33" s="35">
        <f t="shared" si="5"/>
        <v>20000</v>
      </c>
      <c r="Q33" s="36">
        <f t="shared" si="6"/>
        <v>216849.30370414123</v>
      </c>
      <c r="R33" s="37">
        <v>216849.304</v>
      </c>
      <c r="S33" s="41">
        <f t="shared" si="7"/>
        <v>2.9585877200588584E-4</v>
      </c>
    </row>
    <row r="34" spans="1:19" x14ac:dyDescent="0.35">
      <c r="A34" s="111">
        <v>1920</v>
      </c>
      <c r="B34" s="39" t="s">
        <v>61</v>
      </c>
      <c r="C34" s="26">
        <v>0</v>
      </c>
      <c r="D34" s="27">
        <v>0</v>
      </c>
      <c r="E34" s="28">
        <f t="shared" si="0"/>
        <v>0</v>
      </c>
      <c r="F34" s="26">
        <v>0</v>
      </c>
      <c r="G34" s="27">
        <v>0</v>
      </c>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111">
        <v>1920</v>
      </c>
      <c r="B35" s="39" t="s">
        <v>62</v>
      </c>
      <c r="C35" s="26">
        <v>0</v>
      </c>
      <c r="D35" s="27">
        <v>0</v>
      </c>
      <c r="E35" s="28">
        <f t="shared" si="0"/>
        <v>0</v>
      </c>
      <c r="F35" s="26">
        <v>0</v>
      </c>
      <c r="G35" s="27">
        <v>0</v>
      </c>
      <c r="H35" s="28">
        <f t="shared" si="1"/>
        <v>0</v>
      </c>
      <c r="I35" s="29">
        <v>0</v>
      </c>
      <c r="J35" s="30"/>
      <c r="K35" s="31">
        <f t="shared" si="2"/>
        <v>0</v>
      </c>
      <c r="L35" s="32">
        <v>0</v>
      </c>
      <c r="M35" s="40">
        <f t="shared" si="3"/>
        <v>0</v>
      </c>
      <c r="N35" s="34">
        <f t="shared" si="4"/>
        <v>0</v>
      </c>
      <c r="O35" s="34">
        <f t="shared" si="8"/>
        <v>0</v>
      </c>
      <c r="P35" s="35">
        <f t="shared" si="5"/>
        <v>0</v>
      </c>
      <c r="Q35" s="36">
        <f t="shared" si="6"/>
        <v>0</v>
      </c>
      <c r="R35" s="37">
        <v>0</v>
      </c>
      <c r="S35" s="41">
        <f t="shared" si="7"/>
        <v>0</v>
      </c>
    </row>
    <row r="36" spans="1:19" x14ac:dyDescent="0.35">
      <c r="A36" s="111">
        <v>1930</v>
      </c>
      <c r="B36" s="39" t="s">
        <v>63</v>
      </c>
      <c r="C36" s="26">
        <v>880150.06000000099</v>
      </c>
      <c r="D36" s="27">
        <v>179260.59000214265</v>
      </c>
      <c r="E36" s="28">
        <f t="shared" si="0"/>
        <v>700889.4699978584</v>
      </c>
      <c r="F36" s="26">
        <v>1168933.0299999998</v>
      </c>
      <c r="G36" s="27">
        <v>0</v>
      </c>
      <c r="H36" s="28">
        <f t="shared" si="1"/>
        <v>1168933.0299999998</v>
      </c>
      <c r="I36" s="29">
        <v>1030000</v>
      </c>
      <c r="J36" s="30">
        <v>6.6405097171024661</v>
      </c>
      <c r="K36" s="31">
        <f t="shared" si="2"/>
        <v>0.15059084958862798</v>
      </c>
      <c r="L36" s="32">
        <v>10</v>
      </c>
      <c r="M36" s="40">
        <f t="shared" si="3"/>
        <v>0.1</v>
      </c>
      <c r="N36" s="34">
        <f t="shared" si="4"/>
        <v>105547.54075470068</v>
      </c>
      <c r="O36" s="34">
        <f t="shared" si="8"/>
        <v>116893.30299999999</v>
      </c>
      <c r="P36" s="35">
        <f t="shared" si="5"/>
        <v>51500</v>
      </c>
      <c r="Q36" s="36">
        <f t="shared" si="6"/>
        <v>273940.84375470068</v>
      </c>
      <c r="R36" s="37">
        <v>273940.82849999995</v>
      </c>
      <c r="S36" s="41">
        <f t="shared" si="7"/>
        <v>-1.5254700731020421E-2</v>
      </c>
    </row>
    <row r="37" spans="1:19" x14ac:dyDescent="0.35">
      <c r="A37" s="111">
        <v>1935</v>
      </c>
      <c r="B37" s="39" t="s">
        <v>64</v>
      </c>
      <c r="C37" s="26">
        <v>19199.970000000023</v>
      </c>
      <c r="D37" s="27">
        <v>19200</v>
      </c>
      <c r="E37" s="28">
        <f t="shared" si="0"/>
        <v>-2.9999999977007974E-2</v>
      </c>
      <c r="F37" s="26">
        <v>42281.919999999998</v>
      </c>
      <c r="G37" s="27">
        <v>0</v>
      </c>
      <c r="H37" s="28">
        <f t="shared" si="1"/>
        <v>42281.919999999998</v>
      </c>
      <c r="I37" s="29">
        <v>0</v>
      </c>
      <c r="J37" s="30">
        <v>0</v>
      </c>
      <c r="K37" s="31">
        <f t="shared" si="2"/>
        <v>0</v>
      </c>
      <c r="L37" s="32">
        <v>10.17696231794265</v>
      </c>
      <c r="M37" s="40">
        <f t="shared" si="3"/>
        <v>9.8261147949514821E-2</v>
      </c>
      <c r="N37" s="34">
        <f t="shared" si="4"/>
        <v>0</v>
      </c>
      <c r="O37" s="34">
        <f t="shared" si="8"/>
        <v>4154.6699967095492</v>
      </c>
      <c r="P37" s="35">
        <f t="shared" si="5"/>
        <v>0</v>
      </c>
      <c r="Q37" s="36">
        <f t="shared" si="6"/>
        <v>4154.6699967095492</v>
      </c>
      <c r="R37" s="37">
        <v>4154.6699999999983</v>
      </c>
      <c r="S37" s="41">
        <f t="shared" si="7"/>
        <v>3.290449058113154E-6</v>
      </c>
    </row>
    <row r="38" spans="1:19" x14ac:dyDescent="0.35">
      <c r="A38" s="111">
        <v>1940</v>
      </c>
      <c r="B38" s="39" t="s">
        <v>65</v>
      </c>
      <c r="C38" s="26">
        <v>110173.37999999995</v>
      </c>
      <c r="D38" s="27">
        <v>13915.839999605923</v>
      </c>
      <c r="E38" s="28">
        <f t="shared" si="0"/>
        <v>96257.540000394016</v>
      </c>
      <c r="F38" s="26">
        <v>196745.96</v>
      </c>
      <c r="G38" s="27">
        <v>731.88999999889234</v>
      </c>
      <c r="H38" s="28">
        <f t="shared" si="1"/>
        <v>196014.07000000111</v>
      </c>
      <c r="I38" s="29">
        <v>45000</v>
      </c>
      <c r="J38" s="30">
        <v>9.9247197973451069</v>
      </c>
      <c r="K38" s="31">
        <f t="shared" si="2"/>
        <v>0.10075851212116871</v>
      </c>
      <c r="L38" s="32">
        <v>10</v>
      </c>
      <c r="M38" s="40">
        <f t="shared" si="3"/>
        <v>0.1</v>
      </c>
      <c r="N38" s="34">
        <f t="shared" si="4"/>
        <v>9698.7665108835827</v>
      </c>
      <c r="O38" s="34">
        <f t="shared" si="8"/>
        <v>19601.407000000112</v>
      </c>
      <c r="P38" s="35">
        <f t="shared" si="5"/>
        <v>2250</v>
      </c>
      <c r="Q38" s="36">
        <f t="shared" si="6"/>
        <v>31550.173510883695</v>
      </c>
      <c r="R38" s="37">
        <v>31550.173500000008</v>
      </c>
      <c r="S38" s="41">
        <f t="shared" si="7"/>
        <v>-1.0883686627494171E-5</v>
      </c>
    </row>
    <row r="39" spans="1:19" x14ac:dyDescent="0.35">
      <c r="A39" s="111">
        <v>1945</v>
      </c>
      <c r="B39" s="39" t="s">
        <v>66</v>
      </c>
      <c r="C39" s="26">
        <v>41362.120000000003</v>
      </c>
      <c r="D39" s="27">
        <v>39921</v>
      </c>
      <c r="E39" s="28">
        <f t="shared" si="0"/>
        <v>1441.1200000000026</v>
      </c>
      <c r="F39" s="26">
        <v>28939.150000000005</v>
      </c>
      <c r="G39" s="27">
        <v>0</v>
      </c>
      <c r="H39" s="28">
        <f t="shared" si="1"/>
        <v>28939.150000000005</v>
      </c>
      <c r="I39" s="29">
        <v>0</v>
      </c>
      <c r="J39" s="30">
        <v>10</v>
      </c>
      <c r="K39" s="31">
        <f t="shared" si="2"/>
        <v>0.1</v>
      </c>
      <c r="L39" s="32">
        <v>10</v>
      </c>
      <c r="M39" s="40">
        <f t="shared" si="3"/>
        <v>0.1</v>
      </c>
      <c r="N39" s="34">
        <f t="shared" si="4"/>
        <v>144.11200000000025</v>
      </c>
      <c r="O39" s="34">
        <f t="shared" si="8"/>
        <v>2893.9150000000004</v>
      </c>
      <c r="P39" s="35">
        <f t="shared" si="5"/>
        <v>0</v>
      </c>
      <c r="Q39" s="36">
        <f t="shared" si="6"/>
        <v>3038.0270000000005</v>
      </c>
      <c r="R39" s="37">
        <v>3038.2799999999997</v>
      </c>
      <c r="S39" s="41">
        <f t="shared" si="7"/>
        <v>0.25299999999924694</v>
      </c>
    </row>
    <row r="40" spans="1:19" x14ac:dyDescent="0.35">
      <c r="A40" s="111">
        <v>1950</v>
      </c>
      <c r="B40" s="39" t="s">
        <v>67</v>
      </c>
      <c r="C40" s="26">
        <v>0</v>
      </c>
      <c r="D40" s="27">
        <v>0</v>
      </c>
      <c r="E40" s="28">
        <f t="shared" si="0"/>
        <v>0</v>
      </c>
      <c r="F40" s="26">
        <v>0</v>
      </c>
      <c r="G40" s="27">
        <v>0</v>
      </c>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111">
        <v>1955</v>
      </c>
      <c r="B41" s="39" t="s">
        <v>68</v>
      </c>
      <c r="C41" s="26">
        <v>0</v>
      </c>
      <c r="D41" s="27">
        <v>0</v>
      </c>
      <c r="E41" s="28">
        <f t="shared" si="0"/>
        <v>0</v>
      </c>
      <c r="F41" s="26">
        <v>0</v>
      </c>
      <c r="G41" s="27">
        <v>0</v>
      </c>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111">
        <v>1955</v>
      </c>
      <c r="B42" s="39" t="s">
        <v>69</v>
      </c>
      <c r="C42" s="26">
        <v>0</v>
      </c>
      <c r="D42" s="27">
        <v>0</v>
      </c>
      <c r="E42" s="28">
        <f t="shared" si="0"/>
        <v>0</v>
      </c>
      <c r="F42" s="26">
        <v>0</v>
      </c>
      <c r="G42" s="27">
        <v>0</v>
      </c>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111">
        <v>1960</v>
      </c>
      <c r="B43" s="39" t="s">
        <v>70</v>
      </c>
      <c r="C43" s="26">
        <v>0</v>
      </c>
      <c r="D43" s="27">
        <v>0</v>
      </c>
      <c r="E43" s="28">
        <f t="shared" si="0"/>
        <v>0</v>
      </c>
      <c r="F43" s="26">
        <v>0</v>
      </c>
      <c r="G43" s="27">
        <v>0</v>
      </c>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111">
        <v>1970</v>
      </c>
      <c r="B44" s="42" t="s">
        <v>71</v>
      </c>
      <c r="C44" s="26">
        <v>0</v>
      </c>
      <c r="D44" s="27">
        <v>0</v>
      </c>
      <c r="E44" s="28">
        <f t="shared" si="0"/>
        <v>0</v>
      </c>
      <c r="F44" s="26">
        <v>0</v>
      </c>
      <c r="G44" s="27">
        <v>0</v>
      </c>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111">
        <v>1975</v>
      </c>
      <c r="B45" s="39" t="s">
        <v>72</v>
      </c>
      <c r="C45" s="26">
        <v>0</v>
      </c>
      <c r="D45" s="27">
        <v>0</v>
      </c>
      <c r="E45" s="28">
        <f t="shared" si="0"/>
        <v>0</v>
      </c>
      <c r="F45" s="26">
        <v>0</v>
      </c>
      <c r="G45" s="27">
        <v>0</v>
      </c>
      <c r="H45" s="28">
        <f t="shared" si="1"/>
        <v>0</v>
      </c>
      <c r="I45" s="29">
        <v>0</v>
      </c>
      <c r="J45" s="30"/>
      <c r="K45" s="31">
        <f t="shared" si="2"/>
        <v>0</v>
      </c>
      <c r="L45" s="32">
        <v>0</v>
      </c>
      <c r="M45" s="40">
        <f t="shared" si="3"/>
        <v>0</v>
      </c>
      <c r="N45" s="34">
        <f t="shared" si="4"/>
        <v>0</v>
      </c>
      <c r="O45" s="34">
        <f t="shared" si="8"/>
        <v>0</v>
      </c>
      <c r="P45" s="35">
        <f t="shared" si="5"/>
        <v>0</v>
      </c>
      <c r="Q45" s="36">
        <f t="shared" si="6"/>
        <v>0</v>
      </c>
      <c r="R45" s="37">
        <v>0</v>
      </c>
      <c r="S45" s="41">
        <f t="shared" si="7"/>
        <v>0</v>
      </c>
    </row>
    <row r="46" spans="1:19" x14ac:dyDescent="0.35">
      <c r="A46" s="111">
        <v>1980</v>
      </c>
      <c r="B46" s="39" t="s">
        <v>73</v>
      </c>
      <c r="C46" s="26">
        <v>118260.68</v>
      </c>
      <c r="D46" s="27">
        <v>0</v>
      </c>
      <c r="E46" s="28">
        <f t="shared" si="0"/>
        <v>118260.68</v>
      </c>
      <c r="F46" s="26">
        <v>0</v>
      </c>
      <c r="G46" s="27">
        <v>0</v>
      </c>
      <c r="H46" s="28">
        <f t="shared" si="1"/>
        <v>0</v>
      </c>
      <c r="I46" s="29">
        <v>0</v>
      </c>
      <c r="J46" s="30">
        <v>18.560357050403358</v>
      </c>
      <c r="K46" s="31">
        <f t="shared" si="2"/>
        <v>5.3878273854557547E-2</v>
      </c>
      <c r="L46" s="32">
        <v>20</v>
      </c>
      <c r="M46" s="40">
        <f t="shared" si="3"/>
        <v>0.05</v>
      </c>
      <c r="N46" s="34">
        <f t="shared" si="4"/>
        <v>6371.6813032661958</v>
      </c>
      <c r="O46" s="34">
        <f t="shared" si="8"/>
        <v>0</v>
      </c>
      <c r="P46" s="35">
        <f t="shared" si="5"/>
        <v>0</v>
      </c>
      <c r="Q46" s="36">
        <f t="shared" si="6"/>
        <v>6371.6813032661958</v>
      </c>
      <c r="R46" s="37">
        <v>6371.6899999999951</v>
      </c>
      <c r="S46" s="41">
        <f t="shared" si="7"/>
        <v>8.6967337992973626E-3</v>
      </c>
    </row>
    <row r="47" spans="1:19" x14ac:dyDescent="0.35">
      <c r="A47" s="111">
        <v>1985</v>
      </c>
      <c r="B47" s="39" t="s">
        <v>74</v>
      </c>
      <c r="C47" s="26">
        <v>0.15000000000145519</v>
      </c>
      <c r="D47" s="27">
        <v>0</v>
      </c>
      <c r="E47" s="28">
        <f t="shared" si="0"/>
        <v>0.15000000000145519</v>
      </c>
      <c r="F47" s="26">
        <v>0</v>
      </c>
      <c r="G47" s="27">
        <v>0</v>
      </c>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x14ac:dyDescent="0.35">
      <c r="A48" s="111">
        <v>1990</v>
      </c>
      <c r="B48" s="109" t="s">
        <v>75</v>
      </c>
      <c r="C48" s="26">
        <v>0</v>
      </c>
      <c r="D48" s="27">
        <v>0</v>
      </c>
      <c r="E48" s="28">
        <f t="shared" si="0"/>
        <v>0</v>
      </c>
      <c r="F48" s="26">
        <v>0</v>
      </c>
      <c r="G48" s="27">
        <v>0</v>
      </c>
      <c r="H48" s="28">
        <f t="shared" si="1"/>
        <v>0</v>
      </c>
      <c r="I48" s="29">
        <v>0</v>
      </c>
      <c r="J48" s="30"/>
      <c r="K48" s="31">
        <f t="shared" si="2"/>
        <v>0</v>
      </c>
      <c r="L48" s="32">
        <v>0</v>
      </c>
      <c r="M48" s="40">
        <f t="shared" si="3"/>
        <v>0</v>
      </c>
      <c r="N48" s="34">
        <f t="shared" si="4"/>
        <v>0</v>
      </c>
      <c r="O48" s="34">
        <f t="shared" si="8"/>
        <v>0</v>
      </c>
      <c r="P48" s="35">
        <f t="shared" si="5"/>
        <v>0</v>
      </c>
      <c r="Q48" s="36">
        <f t="shared" si="6"/>
        <v>0</v>
      </c>
      <c r="R48" s="37">
        <v>0</v>
      </c>
      <c r="S48" s="41">
        <f t="shared" si="7"/>
        <v>0</v>
      </c>
    </row>
    <row r="49" spans="1:19" x14ac:dyDescent="0.35">
      <c r="A49" s="111">
        <v>1995</v>
      </c>
      <c r="B49" s="39" t="s">
        <v>76</v>
      </c>
      <c r="C49" s="26">
        <v>-14875252.579999998</v>
      </c>
      <c r="D49" s="27">
        <v>0</v>
      </c>
      <c r="E49" s="28">
        <f t="shared" si="0"/>
        <v>-14875252.579999998</v>
      </c>
      <c r="F49" s="26">
        <v>-22561916.719999999</v>
      </c>
      <c r="G49" s="27">
        <v>0</v>
      </c>
      <c r="H49" s="28">
        <f t="shared" si="1"/>
        <v>-22561916.719999999</v>
      </c>
      <c r="I49" s="29">
        <v>-2136250</v>
      </c>
      <c r="J49" s="30">
        <v>38.938608595354616</v>
      </c>
      <c r="K49" s="31">
        <f t="shared" si="2"/>
        <v>2.5681451805119205E-2</v>
      </c>
      <c r="L49" s="32">
        <v>45</v>
      </c>
      <c r="M49" s="40">
        <f t="shared" si="3"/>
        <v>2.2222222222222223E-2</v>
      </c>
      <c r="N49" s="34">
        <f t="shared" si="4"/>
        <v>-382018.08222224505</v>
      </c>
      <c r="O49" s="34">
        <f t="shared" si="8"/>
        <v>-501375.92711111106</v>
      </c>
      <c r="P49" s="35">
        <f t="shared" si="5"/>
        <v>-23736.111111111109</v>
      </c>
      <c r="Q49" s="36">
        <f t="shared" si="6"/>
        <v>-907130.12044446717</v>
      </c>
      <c r="R49" s="37">
        <v>-907130.12044444494</v>
      </c>
      <c r="S49" s="41">
        <f t="shared" si="7"/>
        <v>2.223532646894455E-8</v>
      </c>
    </row>
    <row r="50" spans="1:19" ht="15" thickBot="1" x14ac:dyDescent="0.4">
      <c r="A50" s="116">
        <v>1609</v>
      </c>
      <c r="B50" s="39" t="s">
        <v>211</v>
      </c>
      <c r="C50" s="26">
        <v>0</v>
      </c>
      <c r="D50" s="27">
        <v>0</v>
      </c>
      <c r="E50" s="28">
        <f t="shared" si="0"/>
        <v>0</v>
      </c>
      <c r="F50" s="26">
        <v>8180000</v>
      </c>
      <c r="G50" s="27">
        <v>0</v>
      </c>
      <c r="H50" s="28">
        <f t="shared" si="1"/>
        <v>8180000</v>
      </c>
      <c r="I50" s="29">
        <v>0</v>
      </c>
      <c r="J50" s="30">
        <v>0</v>
      </c>
      <c r="K50" s="31">
        <f t="shared" si="2"/>
        <v>0</v>
      </c>
      <c r="L50" s="32">
        <v>44.778647071163832</v>
      </c>
      <c r="M50" s="40">
        <f t="shared" si="3"/>
        <v>2.2332072659782778E-2</v>
      </c>
      <c r="N50" s="34">
        <f t="shared" si="4"/>
        <v>0</v>
      </c>
      <c r="O50" s="34">
        <f t="shared" si="8"/>
        <v>182676.35435702314</v>
      </c>
      <c r="P50" s="35">
        <f t="shared" si="5"/>
        <v>0</v>
      </c>
      <c r="Q50" s="36">
        <f t="shared" si="6"/>
        <v>182676.35435702314</v>
      </c>
      <c r="R50" s="37">
        <v>182676.37</v>
      </c>
      <c r="S50" s="41">
        <f t="shared" si="7"/>
        <v>1.5642976853996515E-2</v>
      </c>
    </row>
    <row r="51" spans="1:19" ht="15.5" thickTop="1" thickBot="1" x14ac:dyDescent="0.4">
      <c r="A51" s="48"/>
      <c r="B51" s="49" t="s">
        <v>77</v>
      </c>
      <c r="C51" s="50">
        <v>51625725.520000003</v>
      </c>
      <c r="D51" s="50">
        <v>930643.1846496542</v>
      </c>
      <c r="E51" s="50">
        <f t="shared" ref="C51:I51" si="18">SUM(E11:E50)</f>
        <v>50695082.335350342</v>
      </c>
      <c r="F51" s="50">
        <v>38289628.824999638</v>
      </c>
      <c r="G51" s="50">
        <v>441235.10000828648</v>
      </c>
      <c r="H51" s="50">
        <f t="shared" si="18"/>
        <v>37848393.724991359</v>
      </c>
      <c r="I51" s="50">
        <v>5823301.25</v>
      </c>
      <c r="J51" s="50"/>
      <c r="K51" s="52"/>
      <c r="L51" s="53"/>
      <c r="M51" s="54"/>
      <c r="N51" s="50">
        <f t="shared" ref="N51:S51" si="19">SUM(N11:N50)</f>
        <v>2340732.5299700596</v>
      </c>
      <c r="O51" s="50">
        <f t="shared" si="19"/>
        <v>1768873.5251615033</v>
      </c>
      <c r="P51" s="50">
        <f t="shared" si="19"/>
        <v>217857.73293082381</v>
      </c>
      <c r="Q51" s="50">
        <f t="shared" si="19"/>
        <v>4327463.7880623871</v>
      </c>
      <c r="R51" s="50">
        <v>4327463.3449995331</v>
      </c>
      <c r="S51" s="50">
        <f t="shared" si="19"/>
        <v>-0.44306285414359081</v>
      </c>
    </row>
    <row r="52" spans="1:19" x14ac:dyDescent="0.35">
      <c r="A52" s="57"/>
      <c r="B52" s="2"/>
      <c r="C52" s="58"/>
      <c r="D52" s="58"/>
      <c r="E52" s="58"/>
      <c r="F52" s="58"/>
      <c r="G52" s="58"/>
      <c r="H52" s="58">
        <f>H51-'2-C MIFRS Dep 2019'!H51-'2-C MIFRS Dep 2019'!I51+G51</f>
        <v>0</v>
      </c>
      <c r="I52" s="58"/>
      <c r="J52" s="58"/>
      <c r="K52" s="58"/>
      <c r="L52" s="59"/>
      <c r="M52" s="60"/>
      <c r="N52" s="58"/>
      <c r="O52" s="58"/>
      <c r="P52" s="58"/>
      <c r="Q52" s="58"/>
      <c r="R52" s="58"/>
      <c r="S52" s="58"/>
    </row>
    <row r="53" spans="1:19" x14ac:dyDescent="0.35">
      <c r="A53" s="1"/>
      <c r="B53" s="1"/>
      <c r="C53" s="1"/>
      <c r="D53" s="1"/>
      <c r="E53" s="1"/>
      <c r="F53" s="1"/>
      <c r="G53" s="1"/>
      <c r="H53" s="1"/>
      <c r="I53" s="1"/>
      <c r="J53" s="1"/>
      <c r="K53" s="1"/>
      <c r="L53" s="1"/>
      <c r="M53" s="1"/>
      <c r="N53" s="1"/>
      <c r="O53" s="1"/>
      <c r="P53" s="1"/>
      <c r="Q53" s="1"/>
      <c r="R53" s="1"/>
      <c r="S53" s="1"/>
    </row>
    <row r="54" spans="1:19" x14ac:dyDescent="0.35">
      <c r="A54" s="2" t="s">
        <v>78</v>
      </c>
      <c r="B54" s="1" t="s">
        <v>79</v>
      </c>
      <c r="C54" s="1"/>
      <c r="D54" s="1"/>
      <c r="E54" s="1"/>
      <c r="F54" s="1"/>
      <c r="G54" s="1"/>
      <c r="H54" s="1"/>
      <c r="I54" s="1"/>
      <c r="J54" s="1"/>
      <c r="K54" s="1"/>
      <c r="L54" s="1"/>
      <c r="M54" s="1"/>
      <c r="N54" s="1"/>
      <c r="O54" s="1"/>
      <c r="P54" s="1"/>
      <c r="Q54" s="1"/>
      <c r="R54" s="1"/>
      <c r="S54" s="1"/>
    </row>
    <row r="55" spans="1:19" x14ac:dyDescent="0.35">
      <c r="A55" s="1"/>
      <c r="B55" s="180" t="s">
        <v>80</v>
      </c>
      <c r="C55" s="180"/>
      <c r="D55" s="180"/>
      <c r="E55" s="180"/>
      <c r="F55" s="180"/>
      <c r="G55" s="180"/>
      <c r="H55" s="180"/>
      <c r="I55" s="180"/>
      <c r="J55" s="180"/>
      <c r="K55" s="180"/>
      <c r="L55" s="180"/>
      <c r="M55" s="180"/>
      <c r="N55" s="180"/>
      <c r="O55" s="180"/>
      <c r="P55" s="180"/>
      <c r="Q55" s="180"/>
      <c r="R55" s="180"/>
      <c r="S55" s="180"/>
    </row>
    <row r="56" spans="1:19" x14ac:dyDescent="0.35">
      <c r="A56" s="2"/>
      <c r="B56" s="61"/>
      <c r="C56" s="61"/>
      <c r="D56" s="61"/>
      <c r="E56" s="61"/>
      <c r="F56" s="61"/>
      <c r="G56" s="61"/>
      <c r="H56" s="61"/>
      <c r="I56" s="61"/>
      <c r="J56" s="61"/>
      <c r="K56" s="61"/>
      <c r="L56" s="61"/>
      <c r="M56" s="61"/>
      <c r="N56" s="61"/>
      <c r="O56" s="61"/>
      <c r="P56" s="61"/>
      <c r="Q56" s="61"/>
      <c r="R56" s="61"/>
      <c r="S56" s="61"/>
    </row>
    <row r="57" spans="1:19" x14ac:dyDescent="0.35">
      <c r="A57" s="1"/>
      <c r="B57" s="61"/>
      <c r="C57" s="61"/>
      <c r="D57" s="61"/>
      <c r="E57" s="61"/>
      <c r="F57" s="61"/>
      <c r="G57" s="61"/>
      <c r="H57" s="61"/>
      <c r="I57" s="61"/>
      <c r="J57" s="61"/>
      <c r="K57" s="61"/>
      <c r="L57" s="61"/>
      <c r="M57" s="61"/>
      <c r="N57" s="61"/>
      <c r="O57" s="61"/>
      <c r="P57" s="61"/>
      <c r="Q57" s="61"/>
      <c r="R57" s="61"/>
      <c r="S57" s="61"/>
    </row>
    <row r="58" spans="1:19" x14ac:dyDescent="0.35">
      <c r="A58" s="2" t="s">
        <v>81</v>
      </c>
      <c r="B58" s="1"/>
      <c r="C58" s="1"/>
      <c r="D58" s="1"/>
      <c r="E58" s="1"/>
      <c r="F58" s="1"/>
      <c r="G58" s="1"/>
      <c r="H58" s="1"/>
      <c r="I58" s="1"/>
      <c r="J58" s="1"/>
      <c r="K58" s="1"/>
      <c r="L58" s="1"/>
      <c r="M58" s="1"/>
      <c r="N58" s="1"/>
      <c r="O58" s="1"/>
      <c r="P58" s="1"/>
      <c r="Q58" s="1"/>
      <c r="R58" s="1"/>
      <c r="S58" s="1"/>
    </row>
    <row r="59" spans="1:19" ht="30" customHeight="1" x14ac:dyDescent="0.35">
      <c r="A59" s="62">
        <v>1</v>
      </c>
      <c r="B59" s="180" t="s">
        <v>82</v>
      </c>
      <c r="C59" s="180"/>
      <c r="D59" s="180"/>
      <c r="E59" s="180"/>
      <c r="F59" s="180"/>
      <c r="G59" s="180"/>
      <c r="H59" s="180"/>
      <c r="I59" s="180"/>
      <c r="J59" s="180"/>
      <c r="K59" s="180"/>
      <c r="L59" s="180"/>
      <c r="M59" s="180"/>
      <c r="N59" s="180"/>
      <c r="O59" s="180"/>
      <c r="P59" s="180"/>
      <c r="Q59" s="180"/>
      <c r="R59" s="180"/>
      <c r="S59" s="180"/>
    </row>
    <row r="60" spans="1:19" x14ac:dyDescent="0.35">
      <c r="A60" s="62">
        <v>2</v>
      </c>
      <c r="B60" s="180" t="s">
        <v>83</v>
      </c>
      <c r="C60" s="180"/>
      <c r="D60" s="180"/>
      <c r="E60" s="180"/>
      <c r="F60" s="180"/>
      <c r="G60" s="180"/>
      <c r="H60" s="180"/>
      <c r="I60" s="180"/>
      <c r="J60" s="180"/>
      <c r="K60" s="180"/>
      <c r="L60" s="180"/>
      <c r="M60" s="180"/>
      <c r="N60" s="180"/>
      <c r="O60" s="180"/>
      <c r="P60" s="180"/>
      <c r="Q60" s="180"/>
      <c r="R60" s="180"/>
      <c r="S60" s="180"/>
    </row>
    <row r="61" spans="1:19" ht="43.75" customHeight="1" x14ac:dyDescent="0.35">
      <c r="A61" s="62">
        <v>3</v>
      </c>
      <c r="B61" s="180" t="s">
        <v>84</v>
      </c>
      <c r="C61" s="180"/>
      <c r="D61" s="180"/>
      <c r="E61" s="180"/>
      <c r="F61" s="180"/>
      <c r="G61" s="180"/>
      <c r="H61" s="180"/>
      <c r="I61" s="180"/>
      <c r="J61" s="180"/>
      <c r="K61" s="180"/>
      <c r="L61" s="180"/>
      <c r="M61" s="180"/>
      <c r="N61" s="180"/>
      <c r="O61" s="180"/>
      <c r="P61" s="180"/>
      <c r="Q61" s="180"/>
      <c r="R61" s="180"/>
      <c r="S61" s="180"/>
    </row>
    <row r="62" spans="1:19" ht="16.25" customHeight="1" x14ac:dyDescent="0.35">
      <c r="A62" s="62">
        <v>4</v>
      </c>
      <c r="B62" s="180" t="s">
        <v>85</v>
      </c>
      <c r="C62" s="180"/>
      <c r="D62" s="180"/>
      <c r="E62" s="180"/>
      <c r="F62" s="180"/>
      <c r="G62" s="180"/>
      <c r="H62" s="180"/>
      <c r="I62" s="180"/>
      <c r="J62" s="180"/>
      <c r="K62" s="180"/>
      <c r="L62" s="180"/>
      <c r="M62" s="180"/>
      <c r="N62" s="180"/>
      <c r="O62" s="180"/>
      <c r="P62" s="180"/>
      <c r="Q62" s="180"/>
      <c r="R62" s="180"/>
      <c r="S62" s="180"/>
    </row>
    <row r="63" spans="1:19" x14ac:dyDescent="0.35">
      <c r="A63" s="62">
        <v>5</v>
      </c>
      <c r="B63" s="63" t="s">
        <v>86</v>
      </c>
      <c r="C63" s="63"/>
      <c r="D63" s="63"/>
      <c r="E63" s="63"/>
      <c r="F63" s="63"/>
      <c r="G63" s="63"/>
      <c r="H63" s="63"/>
      <c r="I63" s="63"/>
      <c r="J63" s="63"/>
      <c r="K63" s="63"/>
      <c r="L63" s="63"/>
      <c r="M63" s="63"/>
      <c r="N63" s="63"/>
      <c r="O63" s="63"/>
      <c r="P63" s="63"/>
      <c r="Q63" s="63"/>
      <c r="R63" s="63"/>
      <c r="S63" s="63"/>
    </row>
    <row r="64" spans="1:19" x14ac:dyDescent="0.35">
      <c r="A64" s="62">
        <v>6</v>
      </c>
      <c r="B64" s="180" t="s">
        <v>87</v>
      </c>
      <c r="C64" s="180"/>
      <c r="D64" s="180"/>
      <c r="E64" s="180"/>
      <c r="F64" s="180"/>
      <c r="G64" s="180"/>
      <c r="H64" s="180"/>
      <c r="I64" s="180"/>
      <c r="J64" s="180"/>
      <c r="K64" s="180"/>
      <c r="L64" s="180"/>
      <c r="M64" s="180"/>
      <c r="N64" s="180"/>
      <c r="O64" s="180"/>
      <c r="P64" s="180"/>
      <c r="Q64" s="180"/>
      <c r="R64" s="180"/>
      <c r="S64" s="180"/>
    </row>
    <row r="65" spans="1:19" x14ac:dyDescent="0.35">
      <c r="A65" s="62">
        <v>7</v>
      </c>
      <c r="B65" s="63" t="s">
        <v>88</v>
      </c>
      <c r="C65" s="63"/>
      <c r="D65" s="63"/>
      <c r="E65" s="63"/>
      <c r="F65" s="63"/>
      <c r="G65" s="63"/>
      <c r="H65" s="63"/>
      <c r="I65" s="63"/>
      <c r="J65" s="63"/>
      <c r="K65" s="63"/>
      <c r="L65" s="63"/>
      <c r="M65" s="63"/>
      <c r="N65" s="63"/>
      <c r="O65" s="63"/>
      <c r="P65" s="63"/>
      <c r="Q65" s="63"/>
      <c r="R65" s="63"/>
      <c r="S65" s="63"/>
    </row>
    <row r="66" spans="1:19" x14ac:dyDescent="0.35">
      <c r="A66" s="62">
        <v>8</v>
      </c>
      <c r="B66" s="63" t="s">
        <v>89</v>
      </c>
      <c r="C66" s="112"/>
      <c r="D66" s="112"/>
      <c r="E66" s="112"/>
      <c r="F66" s="112"/>
      <c r="G66" s="112"/>
      <c r="H66" s="112"/>
      <c r="I66" s="112"/>
      <c r="J66" s="112"/>
      <c r="K66" s="112"/>
      <c r="L66" s="112"/>
      <c r="M66" s="112"/>
      <c r="N66" s="112"/>
      <c r="O66" s="112"/>
      <c r="P66" s="112"/>
      <c r="Q66" s="112"/>
      <c r="R66" s="112"/>
      <c r="S66" s="112"/>
    </row>
    <row r="67" spans="1:19" x14ac:dyDescent="0.35">
      <c r="A67" s="62"/>
      <c r="B67" s="112"/>
      <c r="C67" s="112"/>
      <c r="D67" s="112"/>
      <c r="E67" s="112"/>
      <c r="F67" s="112"/>
      <c r="G67" s="112"/>
      <c r="H67" s="112"/>
      <c r="I67" s="112"/>
      <c r="J67" s="112"/>
      <c r="K67" s="112"/>
      <c r="L67" s="112"/>
      <c r="M67" s="112"/>
      <c r="N67" s="112"/>
      <c r="O67" s="112"/>
      <c r="P67" s="112"/>
      <c r="Q67" s="112"/>
      <c r="R67" s="112"/>
      <c r="S67" s="112"/>
    </row>
    <row r="68" spans="1:19" x14ac:dyDescent="0.35">
      <c r="A68" s="1"/>
      <c r="B68" s="1"/>
      <c r="C68" s="61"/>
      <c r="D68" s="61"/>
      <c r="E68" s="61"/>
      <c r="F68" s="61"/>
      <c r="G68" s="61"/>
      <c r="H68" s="61"/>
      <c r="I68" s="61"/>
      <c r="J68" s="61"/>
      <c r="K68" s="61"/>
      <c r="L68" s="61"/>
      <c r="M68" s="61"/>
      <c r="N68" s="61"/>
      <c r="O68" s="61"/>
      <c r="P68" s="61"/>
      <c r="Q68" s="61"/>
      <c r="R68" s="61"/>
      <c r="S68" s="6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row r="92" spans="1:19" x14ac:dyDescent="0.35">
      <c r="A92" s="1"/>
      <c r="B92" s="1"/>
      <c r="C92" s="1"/>
      <c r="D92" s="1"/>
      <c r="E92" s="1"/>
      <c r="F92" s="1"/>
      <c r="G92" s="1"/>
      <c r="H92" s="1"/>
      <c r="I92" s="1"/>
      <c r="J92" s="1"/>
      <c r="K92" s="1"/>
      <c r="L92" s="1"/>
      <c r="M92" s="1"/>
      <c r="N92" s="1"/>
      <c r="O92" s="1"/>
      <c r="P92" s="1"/>
      <c r="Q92" s="1"/>
      <c r="R92" s="1"/>
      <c r="S92" s="1"/>
    </row>
    <row r="93" spans="1:19" x14ac:dyDescent="0.35">
      <c r="A93" s="1"/>
      <c r="B93" s="1"/>
      <c r="C93" s="1"/>
      <c r="D93" s="1"/>
      <c r="E93" s="1"/>
      <c r="F93" s="1"/>
      <c r="G93" s="1"/>
      <c r="H93" s="1"/>
      <c r="I93" s="1"/>
      <c r="J93" s="1"/>
      <c r="K93" s="1"/>
      <c r="L93" s="1"/>
      <c r="M93" s="1"/>
      <c r="N93" s="1"/>
      <c r="O93" s="1"/>
      <c r="P93" s="1"/>
      <c r="Q93" s="1"/>
      <c r="R93" s="1"/>
      <c r="S93" s="1"/>
    </row>
  </sheetData>
  <mergeCells count="13">
    <mergeCell ref="B64:S64"/>
    <mergeCell ref="A3:S3"/>
    <mergeCell ref="A4:S4"/>
    <mergeCell ref="C8:I8"/>
    <mergeCell ref="J8:M8"/>
    <mergeCell ref="N8:Q8"/>
    <mergeCell ref="A9:A10"/>
    <mergeCell ref="B9:B10"/>
    <mergeCell ref="B55:S55"/>
    <mergeCell ref="B59:S59"/>
    <mergeCell ref="B60:S60"/>
    <mergeCell ref="B61:S61"/>
    <mergeCell ref="B62:S62"/>
  </mergeCells>
  <dataValidations disablePrompts="1" count="1">
    <dataValidation allowBlank="1" showInputMessage="1" showErrorMessage="1" promptTitle="Date Format" prompt="E.g:  &quot;August 1, 2011&quot;" sqref="S1" xr:uid="{58295BFF-24F2-4DA1-8E32-4DCFA630A5F2}"/>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D8DB-3CC1-43F4-99D0-0189CA964C48}">
  <dimension ref="A1:S93"/>
  <sheetViews>
    <sheetView zoomScale="80" zoomScaleNormal="80" workbookViewId="0">
      <selection activeCell="R1" sqref="R1:R1048576"/>
    </sheetView>
  </sheetViews>
  <sheetFormatPr defaultRowHeight="14.5" x14ac:dyDescent="0.35"/>
  <cols>
    <col min="1" max="1" width="10.36328125" customWidth="1"/>
    <col min="2" max="2" width="42.6328125" customWidth="1"/>
    <col min="3"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113"/>
      <c r="B5" s="113"/>
      <c r="C5" s="113"/>
      <c r="D5" s="113"/>
      <c r="E5" s="113"/>
      <c r="F5" s="113"/>
      <c r="G5" s="108" t="s">
        <v>207</v>
      </c>
      <c r="H5" s="113"/>
      <c r="I5" s="108" t="s">
        <v>210</v>
      </c>
      <c r="J5" s="113"/>
      <c r="K5" s="113"/>
      <c r="L5" s="113"/>
      <c r="M5" s="113"/>
      <c r="N5" s="113"/>
      <c r="O5" s="113"/>
      <c r="P5" s="113"/>
      <c r="Q5" s="113"/>
      <c r="R5" s="113"/>
      <c r="S5" s="113"/>
    </row>
    <row r="6" spans="1:19" ht="18" x14ac:dyDescent="0.4">
      <c r="A6" s="113"/>
      <c r="B6" s="113"/>
      <c r="C6" s="113"/>
      <c r="D6" s="113"/>
      <c r="E6" s="113"/>
      <c r="F6" s="113"/>
      <c r="G6" s="108" t="s">
        <v>208</v>
      </c>
      <c r="H6" s="113"/>
      <c r="I6" s="108">
        <v>2019</v>
      </c>
      <c r="J6" s="113"/>
      <c r="K6" s="113"/>
      <c r="L6" s="113"/>
      <c r="M6" s="113"/>
      <c r="N6" s="113"/>
      <c r="O6" s="113"/>
      <c r="P6" s="113"/>
      <c r="Q6" s="113"/>
      <c r="R6" s="113"/>
      <c r="S6" s="113"/>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113"/>
      <c r="B8" s="113"/>
      <c r="C8" s="182" t="s">
        <v>2</v>
      </c>
      <c r="D8" s="183"/>
      <c r="E8" s="183"/>
      <c r="F8" s="183"/>
      <c r="G8" s="183"/>
      <c r="H8" s="183"/>
      <c r="I8" s="184"/>
      <c r="J8" s="185" t="s">
        <v>3</v>
      </c>
      <c r="K8" s="186"/>
      <c r="L8" s="186"/>
      <c r="M8" s="186"/>
      <c r="N8" s="187" t="s">
        <v>4</v>
      </c>
      <c r="O8" s="188"/>
      <c r="P8" s="188"/>
      <c r="Q8" s="188"/>
      <c r="R8" s="113"/>
      <c r="S8" s="113"/>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110">
        <v>1611</v>
      </c>
      <c r="B11" s="25" t="s">
        <v>41</v>
      </c>
      <c r="C11" s="26">
        <v>591884.5699999996</v>
      </c>
      <c r="D11" s="27">
        <v>591884.5699999996</v>
      </c>
      <c r="E11" s="28">
        <f>C11-D11</f>
        <v>0</v>
      </c>
      <c r="F11" s="26">
        <v>853917.47999999463</v>
      </c>
      <c r="G11" s="27">
        <v>123876.48000828744</v>
      </c>
      <c r="H11" s="28">
        <f>F11-G11</f>
        <v>730040.99999170715</v>
      </c>
      <c r="I11" s="29">
        <v>0</v>
      </c>
      <c r="J11" s="30">
        <v>0</v>
      </c>
      <c r="K11" s="31">
        <f>IF(J11=0,0,1/J11)</f>
        <v>0</v>
      </c>
      <c r="L11" s="32">
        <v>3</v>
      </c>
      <c r="M11" s="33">
        <f>IF(L11=0,0,1/L11)</f>
        <v>0.33333333333333331</v>
      </c>
      <c r="N11" s="34">
        <f>IF(J11=0,0,+E11/J11)</f>
        <v>0</v>
      </c>
      <c r="O11" s="34">
        <f>IF(L11=0,0,+H11/L11)</f>
        <v>243346.99999723572</v>
      </c>
      <c r="P11" s="35">
        <f>IF(L11=0,0,+(I11*0.5)/L11)</f>
        <v>0</v>
      </c>
      <c r="Q11" s="36">
        <f>IF(ISERROR(+N11+O11+P11), 0, +N11+O11+P11)</f>
        <v>243346.99999723572</v>
      </c>
      <c r="R11" s="37">
        <v>243347</v>
      </c>
      <c r="S11" s="41">
        <f>IF(ISERROR(+R11-Q11), 0, +R11-Q11)</f>
        <v>2.7642818167805672E-6</v>
      </c>
    </row>
    <row r="12" spans="1:19" x14ac:dyDescent="0.35">
      <c r="A12" s="111">
        <v>1612</v>
      </c>
      <c r="B12" s="39" t="s">
        <v>42</v>
      </c>
      <c r="C12" s="26">
        <v>426601.35</v>
      </c>
      <c r="D12" s="27"/>
      <c r="E12" s="28">
        <f t="shared" ref="E12:E50" si="0">C12-D12</f>
        <v>426601.35</v>
      </c>
      <c r="F12" s="26">
        <v>6475</v>
      </c>
      <c r="G12" s="27"/>
      <c r="H12" s="28">
        <f t="shared" ref="H12:H50" si="1">F12-G12</f>
        <v>6475</v>
      </c>
      <c r="I12" s="29">
        <v>0</v>
      </c>
      <c r="J12" s="30">
        <v>31.469172703344906</v>
      </c>
      <c r="K12" s="31">
        <f t="shared" ref="K12:K50" si="2">IF(J12=0,0,1/J12)</f>
        <v>3.1777130254641503E-2</v>
      </c>
      <c r="L12" s="32">
        <v>30</v>
      </c>
      <c r="M12" s="40">
        <f t="shared" ref="M12:M50" si="3">IF(L12=0,0,1/L12)</f>
        <v>3.3333333333333333E-2</v>
      </c>
      <c r="N12" s="34">
        <f t="shared" ref="N12:N50" si="4">IF(J12=0,0,+E12/J12)</f>
        <v>13556.166665755909</v>
      </c>
      <c r="O12" s="34">
        <f>IF(L12=0,0,+H12/L12)</f>
        <v>215.83333333333334</v>
      </c>
      <c r="P12" s="35">
        <f t="shared" ref="P12:P50" si="5">IF(L12=0,0,+(I12*0.5)/L12)</f>
        <v>0</v>
      </c>
      <c r="Q12" s="36">
        <f t="shared" ref="Q12:Q50" si="6">IF(ISERROR(+N12+O12+P12), 0, +N12+O12+P12)</f>
        <v>13771.999999089243</v>
      </c>
      <c r="R12" s="37">
        <v>13772</v>
      </c>
      <c r="S12" s="41">
        <f t="shared" ref="S12:S50" si="7">IF(ISERROR(+R12-Q12), 0, +R12-Q12)</f>
        <v>9.1075708041898906E-7</v>
      </c>
    </row>
    <row r="13" spans="1:19" x14ac:dyDescent="0.35">
      <c r="A13" s="111">
        <v>1805</v>
      </c>
      <c r="B13" s="39" t="s">
        <v>43</v>
      </c>
      <c r="C13" s="26">
        <v>3139179.6700000004</v>
      </c>
      <c r="D13" s="27"/>
      <c r="E13" s="28">
        <f t="shared" si="0"/>
        <v>3139179.6700000004</v>
      </c>
      <c r="F13" s="26">
        <v>4354603.7299999995</v>
      </c>
      <c r="G13" s="27"/>
      <c r="H13" s="28">
        <f t="shared" si="1"/>
        <v>4354603.7299999995</v>
      </c>
      <c r="I13" s="29">
        <v>0</v>
      </c>
      <c r="J13" s="30">
        <v>0</v>
      </c>
      <c r="K13" s="31">
        <f t="shared" si="2"/>
        <v>0</v>
      </c>
      <c r="L13" s="32">
        <v>0</v>
      </c>
      <c r="M13" s="40">
        <f t="shared" si="3"/>
        <v>0</v>
      </c>
      <c r="N13" s="34">
        <f t="shared" si="4"/>
        <v>0</v>
      </c>
      <c r="O13" s="34">
        <f t="shared" ref="O13:O50" si="8">IF(L13=0,0,+H13/L13)</f>
        <v>0</v>
      </c>
      <c r="P13" s="35">
        <f t="shared" si="5"/>
        <v>0</v>
      </c>
      <c r="Q13" s="36">
        <f t="shared" si="6"/>
        <v>0</v>
      </c>
      <c r="R13" s="37">
        <v>0</v>
      </c>
      <c r="S13" s="41">
        <f t="shared" si="7"/>
        <v>0</v>
      </c>
    </row>
    <row r="14" spans="1:19" x14ac:dyDescent="0.35">
      <c r="A14" s="111">
        <v>1808</v>
      </c>
      <c r="B14" s="39" t="s">
        <v>44</v>
      </c>
      <c r="C14" s="26">
        <v>0</v>
      </c>
      <c r="D14" s="27"/>
      <c r="E14" s="28">
        <f t="shared" si="0"/>
        <v>0</v>
      </c>
      <c r="F14" s="26">
        <v>0</v>
      </c>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111">
        <v>1810</v>
      </c>
      <c r="B15" s="39" t="s">
        <v>45</v>
      </c>
      <c r="C15" s="26">
        <v>0</v>
      </c>
      <c r="D15" s="27"/>
      <c r="E15" s="28">
        <f t="shared" si="0"/>
        <v>0</v>
      </c>
      <c r="F15" s="26">
        <v>0</v>
      </c>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111">
        <v>1815</v>
      </c>
      <c r="B16" s="39" t="s">
        <v>46</v>
      </c>
      <c r="C16" s="26">
        <v>0</v>
      </c>
      <c r="D16" s="27"/>
      <c r="E16" s="28">
        <f t="shared" si="0"/>
        <v>0</v>
      </c>
      <c r="F16" s="26">
        <v>0</v>
      </c>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111">
        <v>1820</v>
      </c>
      <c r="B17" s="39" t="s">
        <v>47</v>
      </c>
      <c r="C17" s="26">
        <v>4029266.4999999991</v>
      </c>
      <c r="D17" s="27"/>
      <c r="E17" s="28">
        <f t="shared" si="0"/>
        <v>4029266.4999999991</v>
      </c>
      <c r="F17" s="26">
        <v>273133.91999999806</v>
      </c>
      <c r="G17" s="27"/>
      <c r="H17" s="28">
        <f t="shared" si="1"/>
        <v>273133.91999999806</v>
      </c>
      <c r="I17" s="29">
        <v>65741</v>
      </c>
      <c r="J17" s="30">
        <v>22.045088848118915</v>
      </c>
      <c r="K17" s="31">
        <f t="shared" si="2"/>
        <v>4.5361577215204965E-2</v>
      </c>
      <c r="L17" s="32">
        <v>45</v>
      </c>
      <c r="M17" s="40">
        <f t="shared" si="3"/>
        <v>2.2222222222222223E-2</v>
      </c>
      <c r="N17" s="34">
        <f t="shared" si="4"/>
        <v>182773.88346038861</v>
      </c>
      <c r="O17" s="34">
        <f t="shared" si="8"/>
        <v>6069.6426666666239</v>
      </c>
      <c r="P17" s="35">
        <f t="shared" si="5"/>
        <v>730.45555555555552</v>
      </c>
      <c r="Q17" s="36">
        <f t="shared" si="6"/>
        <v>189573.98168261079</v>
      </c>
      <c r="R17" s="37">
        <v>189574</v>
      </c>
      <c r="S17" s="41">
        <f t="shared" si="7"/>
        <v>1.8317389214644209E-2</v>
      </c>
    </row>
    <row r="18" spans="1:19" x14ac:dyDescent="0.35">
      <c r="A18" s="111">
        <v>1825</v>
      </c>
      <c r="B18" s="39" t="s">
        <v>48</v>
      </c>
      <c r="C18" s="26">
        <v>0</v>
      </c>
      <c r="D18" s="27"/>
      <c r="E18" s="28">
        <f t="shared" si="0"/>
        <v>0</v>
      </c>
      <c r="F18" s="26">
        <v>0</v>
      </c>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111">
        <v>1830</v>
      </c>
      <c r="B19" s="39" t="s">
        <v>49</v>
      </c>
      <c r="C19" s="26">
        <v>7616930.8599999994</v>
      </c>
      <c r="D19" s="27"/>
      <c r="E19" s="28">
        <f t="shared" si="0"/>
        <v>7616930.8599999994</v>
      </c>
      <c r="F19" s="26">
        <v>13242190.949999999</v>
      </c>
      <c r="G19" s="27"/>
      <c r="H19" s="28">
        <f t="shared" si="1"/>
        <v>13242190.949999999</v>
      </c>
      <c r="I19" s="29">
        <v>550391</v>
      </c>
      <c r="J19" s="30">
        <v>34.41986336276041</v>
      </c>
      <c r="K19" s="31">
        <f t="shared" si="2"/>
        <v>2.9052991566547632E-2</v>
      </c>
      <c r="L19" s="32">
        <v>45</v>
      </c>
      <c r="M19" s="40">
        <f t="shared" si="3"/>
        <v>2.2222222222222223E-2</v>
      </c>
      <c r="N19" s="34">
        <f t="shared" si="4"/>
        <v>221294.62803855637</v>
      </c>
      <c r="O19" s="34">
        <f t="shared" si="8"/>
        <v>294270.90999999997</v>
      </c>
      <c r="P19" s="35">
        <f t="shared" si="5"/>
        <v>6115.4555555555553</v>
      </c>
      <c r="Q19" s="36">
        <f t="shared" si="6"/>
        <v>521680.99359411187</v>
      </c>
      <c r="R19" s="37">
        <v>521681</v>
      </c>
      <c r="S19" s="41">
        <f t="shared" si="7"/>
        <v>6.4058881253004074E-3</v>
      </c>
    </row>
    <row r="20" spans="1:19" x14ac:dyDescent="0.35">
      <c r="A20" s="111">
        <v>1835</v>
      </c>
      <c r="B20" s="39" t="s">
        <v>50</v>
      </c>
      <c r="C20" s="26">
        <v>8341498.0999999987</v>
      </c>
      <c r="D20" s="27"/>
      <c r="E20" s="28">
        <f t="shared" si="0"/>
        <v>8341498.0999999987</v>
      </c>
      <c r="F20" s="26">
        <v>8034389.8500000015</v>
      </c>
      <c r="G20" s="27"/>
      <c r="H20" s="28">
        <f t="shared" si="1"/>
        <v>8034389.8500000015</v>
      </c>
      <c r="I20" s="29">
        <v>454149</v>
      </c>
      <c r="J20" s="30">
        <v>29.785540577700385</v>
      </c>
      <c r="K20" s="31">
        <f t="shared" si="2"/>
        <v>3.3573337283952891E-2</v>
      </c>
      <c r="L20" s="32">
        <v>45</v>
      </c>
      <c r="M20" s="40">
        <f t="shared" si="3"/>
        <v>2.2222222222222223E-2</v>
      </c>
      <c r="N20" s="34">
        <f t="shared" si="4"/>
        <v>280051.92916475213</v>
      </c>
      <c r="O20" s="34">
        <f t="shared" si="8"/>
        <v>178541.9966666667</v>
      </c>
      <c r="P20" s="35">
        <f t="shared" si="5"/>
        <v>5046.1000000000004</v>
      </c>
      <c r="Q20" s="36">
        <f t="shared" si="6"/>
        <v>463640.02583141881</v>
      </c>
      <c r="R20" s="37">
        <v>463640</v>
      </c>
      <c r="S20" s="41">
        <f t="shared" si="7"/>
        <v>-2.5831418810412288E-2</v>
      </c>
    </row>
    <row r="21" spans="1:19" x14ac:dyDescent="0.35">
      <c r="A21" s="111">
        <v>1840</v>
      </c>
      <c r="B21" s="39" t="s">
        <v>51</v>
      </c>
      <c r="C21" s="26">
        <v>4596188.5900000017</v>
      </c>
      <c r="D21" s="27"/>
      <c r="E21" s="28">
        <f t="shared" si="0"/>
        <v>4596188.5900000017</v>
      </c>
      <c r="F21" s="26">
        <v>2634890.79</v>
      </c>
      <c r="G21" s="27"/>
      <c r="H21" s="28">
        <f t="shared" si="1"/>
        <v>2634890.79</v>
      </c>
      <c r="I21" s="29">
        <v>595691</v>
      </c>
      <c r="J21" s="30">
        <v>39.234192273810308</v>
      </c>
      <c r="K21" s="31">
        <f t="shared" si="2"/>
        <v>2.5487972149933164E-2</v>
      </c>
      <c r="L21" s="32">
        <v>55</v>
      </c>
      <c r="M21" s="40">
        <f t="shared" si="3"/>
        <v>1.8181818181818181E-2</v>
      </c>
      <c r="N21" s="34">
        <f t="shared" si="4"/>
        <v>117147.52677776062</v>
      </c>
      <c r="O21" s="34">
        <f t="shared" si="8"/>
        <v>47907.105272727276</v>
      </c>
      <c r="P21" s="35">
        <f t="shared" si="5"/>
        <v>5415.3727272727274</v>
      </c>
      <c r="Q21" s="36">
        <f t="shared" si="6"/>
        <v>170470.00477776065</v>
      </c>
      <c r="R21" s="37">
        <v>170470</v>
      </c>
      <c r="S21" s="41">
        <f t="shared" si="7"/>
        <v>-4.777760652359575E-3</v>
      </c>
    </row>
    <row r="22" spans="1:19" x14ac:dyDescent="0.35">
      <c r="A22" s="111">
        <v>1845</v>
      </c>
      <c r="B22" s="39" t="s">
        <v>52</v>
      </c>
      <c r="C22" s="26">
        <v>11828662.070000002</v>
      </c>
      <c r="D22" s="27"/>
      <c r="E22" s="28">
        <f t="shared" si="0"/>
        <v>11828662.070000002</v>
      </c>
      <c r="F22" s="26">
        <v>4198877.4099999992</v>
      </c>
      <c r="G22" s="27"/>
      <c r="H22" s="28">
        <f t="shared" si="1"/>
        <v>4198877.4099999992</v>
      </c>
      <c r="I22" s="29">
        <v>578831</v>
      </c>
      <c r="J22" s="30">
        <v>23.216023992307136</v>
      </c>
      <c r="K22" s="31">
        <f t="shared" si="2"/>
        <v>4.3073697732710824E-2</v>
      </c>
      <c r="L22" s="32">
        <v>30</v>
      </c>
      <c r="M22" s="40">
        <f t="shared" si="3"/>
        <v>3.3333333333333333E-2</v>
      </c>
      <c r="N22" s="34">
        <f t="shared" si="4"/>
        <v>509504.21458556165</v>
      </c>
      <c r="O22" s="34">
        <f t="shared" si="8"/>
        <v>139962.58033333332</v>
      </c>
      <c r="P22" s="35">
        <f t="shared" si="5"/>
        <v>9647.1833333333325</v>
      </c>
      <c r="Q22" s="36">
        <f t="shared" si="6"/>
        <v>659113.97825222835</v>
      </c>
      <c r="R22" s="37">
        <v>659114</v>
      </c>
      <c r="S22" s="41">
        <f t="shared" si="7"/>
        <v>2.174777165055275E-2</v>
      </c>
    </row>
    <row r="23" spans="1:19" x14ac:dyDescent="0.35">
      <c r="A23" s="111">
        <v>1850</v>
      </c>
      <c r="B23" s="39" t="s">
        <v>53</v>
      </c>
      <c r="C23" s="26">
        <v>9133568</v>
      </c>
      <c r="D23" s="27"/>
      <c r="E23" s="28">
        <f t="shared" si="0"/>
        <v>9133568</v>
      </c>
      <c r="F23" s="26">
        <v>4443759.71</v>
      </c>
      <c r="G23" s="27"/>
      <c r="H23" s="28">
        <f t="shared" si="1"/>
        <v>4443759.71</v>
      </c>
      <c r="I23" s="29">
        <v>859467</v>
      </c>
      <c r="J23" s="30">
        <v>23.019357193045551</v>
      </c>
      <c r="K23" s="31">
        <f t="shared" si="2"/>
        <v>4.3441699592815436E-2</v>
      </c>
      <c r="L23" s="32">
        <v>40</v>
      </c>
      <c r="M23" s="40">
        <f t="shared" si="3"/>
        <v>2.5000000000000001E-2</v>
      </c>
      <c r="N23" s="34">
        <f t="shared" si="4"/>
        <v>396777.71726655209</v>
      </c>
      <c r="O23" s="34">
        <f t="shared" si="8"/>
        <v>111093.99275</v>
      </c>
      <c r="P23" s="35">
        <f t="shared" si="5"/>
        <v>10743.3375</v>
      </c>
      <c r="Q23" s="36">
        <f t="shared" si="6"/>
        <v>518615.04751655215</v>
      </c>
      <c r="R23" s="37">
        <v>518615</v>
      </c>
      <c r="S23" s="41">
        <f t="shared" si="7"/>
        <v>-4.7516552149318159E-2</v>
      </c>
    </row>
    <row r="24" spans="1:19" x14ac:dyDescent="0.35">
      <c r="A24" s="111">
        <v>1855</v>
      </c>
      <c r="B24" s="39" t="s">
        <v>54</v>
      </c>
      <c r="C24" s="26">
        <v>6929970.2399999984</v>
      </c>
      <c r="D24" s="27"/>
      <c r="E24" s="28">
        <f t="shared" si="0"/>
        <v>6929970.2399999984</v>
      </c>
      <c r="F24" s="26">
        <v>3081444.8400000012</v>
      </c>
      <c r="G24" s="27"/>
      <c r="H24" s="28">
        <f t="shared" si="1"/>
        <v>3081444.8400000012</v>
      </c>
      <c r="I24" s="29">
        <v>830458</v>
      </c>
      <c r="J24" s="30">
        <v>19.289722630556163</v>
      </c>
      <c r="K24" s="31">
        <f t="shared" si="2"/>
        <v>5.1841077197032147E-2</v>
      </c>
      <c r="L24" s="32">
        <v>45</v>
      </c>
      <c r="M24" s="40">
        <f t="shared" si="3"/>
        <v>2.2222222222222223E-2</v>
      </c>
      <c r="N24" s="34">
        <f t="shared" si="4"/>
        <v>359257.12218497531</v>
      </c>
      <c r="O24" s="34">
        <f t="shared" si="8"/>
        <v>68476.552000000025</v>
      </c>
      <c r="P24" s="35">
        <f t="shared" si="5"/>
        <v>9227.3111111111102</v>
      </c>
      <c r="Q24" s="36">
        <f t="shared" si="6"/>
        <v>436960.98529608647</v>
      </c>
      <c r="R24" s="37">
        <v>436961</v>
      </c>
      <c r="S24" s="41">
        <f t="shared" si="7"/>
        <v>1.4703913533594459E-2</v>
      </c>
    </row>
    <row r="25" spans="1:19" x14ac:dyDescent="0.35">
      <c r="A25" s="111">
        <v>1860</v>
      </c>
      <c r="B25" s="39" t="s">
        <v>55</v>
      </c>
      <c r="C25" s="26">
        <v>2068576.4900000012</v>
      </c>
      <c r="D25" s="27">
        <v>2068576.4900000012</v>
      </c>
      <c r="E25" s="28">
        <f t="shared" si="0"/>
        <v>0</v>
      </c>
      <c r="F25" s="26">
        <v>316626.73000000016</v>
      </c>
      <c r="G25" s="27">
        <v>316626.73000000016</v>
      </c>
      <c r="H25" s="28">
        <f t="shared" si="1"/>
        <v>0</v>
      </c>
      <c r="I25" s="29">
        <v>0</v>
      </c>
      <c r="J25" s="30">
        <v>0</v>
      </c>
      <c r="K25" s="31">
        <f t="shared" si="2"/>
        <v>0</v>
      </c>
      <c r="L25" s="32">
        <v>20</v>
      </c>
      <c r="M25" s="40">
        <f t="shared" si="3"/>
        <v>0.05</v>
      </c>
      <c r="N25" s="34">
        <f t="shared" si="4"/>
        <v>0</v>
      </c>
      <c r="O25" s="34">
        <f t="shared" si="8"/>
        <v>0</v>
      </c>
      <c r="P25" s="35">
        <f t="shared" si="5"/>
        <v>0</v>
      </c>
      <c r="Q25" s="36">
        <f t="shared" si="6"/>
        <v>0</v>
      </c>
      <c r="R25" s="37">
        <v>0</v>
      </c>
      <c r="S25" s="41">
        <f t="shared" si="7"/>
        <v>0</v>
      </c>
    </row>
    <row r="26" spans="1:19" x14ac:dyDescent="0.35">
      <c r="A26" s="111">
        <v>1860</v>
      </c>
      <c r="B26" s="39" t="s">
        <v>56</v>
      </c>
      <c r="C26" s="26">
        <v>5411013.8399999999</v>
      </c>
      <c r="D26" s="27">
        <v>-2068576.4900000012</v>
      </c>
      <c r="E26" s="28">
        <f t="shared" si="0"/>
        <v>7479590.330000001</v>
      </c>
      <c r="F26" s="26">
        <v>1994945.6999999997</v>
      </c>
      <c r="G26" s="27"/>
      <c r="H26" s="28">
        <f t="shared" si="1"/>
        <v>1994945.6999999997</v>
      </c>
      <c r="I26" s="29">
        <v>98867</v>
      </c>
      <c r="J26" s="30">
        <v>14.42633087005775</v>
      </c>
      <c r="K26" s="31">
        <f t="shared" si="2"/>
        <v>6.9317694776814501E-2</v>
      </c>
      <c r="L26" s="32">
        <v>15</v>
      </c>
      <c r="M26" s="40">
        <f t="shared" si="3"/>
        <v>6.6666666666666666E-2</v>
      </c>
      <c r="N26" s="34">
        <f t="shared" si="4"/>
        <v>518467.95955055335</v>
      </c>
      <c r="O26" s="34">
        <f t="shared" si="8"/>
        <v>132996.37999999998</v>
      </c>
      <c r="P26" s="35">
        <f t="shared" si="5"/>
        <v>3295.5666666666666</v>
      </c>
      <c r="Q26" s="36">
        <f t="shared" si="6"/>
        <v>654759.90621722001</v>
      </c>
      <c r="R26" s="37">
        <v>654760</v>
      </c>
      <c r="S26" s="41">
        <f t="shared" si="7"/>
        <v>9.3782779993489385E-2</v>
      </c>
    </row>
    <row r="27" spans="1:19" x14ac:dyDescent="0.35">
      <c r="A27" s="111">
        <v>1905</v>
      </c>
      <c r="B27" s="39" t="s">
        <v>43</v>
      </c>
      <c r="C27" s="26">
        <v>0</v>
      </c>
      <c r="D27" s="27"/>
      <c r="E27" s="28">
        <f t="shared" si="0"/>
        <v>0</v>
      </c>
      <c r="F27" s="26">
        <v>0</v>
      </c>
      <c r="G27" s="27"/>
      <c r="H27" s="28">
        <f t="shared" si="1"/>
        <v>0</v>
      </c>
      <c r="I27" s="29">
        <v>0</v>
      </c>
      <c r="J27" s="30">
        <v>0</v>
      </c>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111">
        <v>1908</v>
      </c>
      <c r="B28" s="39" t="s">
        <v>57</v>
      </c>
      <c r="C28" s="26">
        <v>206922.99000000008</v>
      </c>
      <c r="D28" s="27"/>
      <c r="E28" s="28">
        <f t="shared" si="0"/>
        <v>206922.99000000008</v>
      </c>
      <c r="F28" s="26">
        <v>19537.95</v>
      </c>
      <c r="G28" s="27"/>
      <c r="H28" s="28">
        <f t="shared" si="1"/>
        <v>19537.95</v>
      </c>
      <c r="I28" s="29">
        <v>69278</v>
      </c>
      <c r="J28" s="30">
        <v>16.622379029260475</v>
      </c>
      <c r="K28" s="31">
        <f t="shared" si="2"/>
        <v>6.0159860284721811E-2</v>
      </c>
      <c r="L28" s="32">
        <v>50</v>
      </c>
      <c r="M28" s="40">
        <f t="shared" si="3"/>
        <v>0.02</v>
      </c>
      <c r="N28" s="34">
        <f t="shared" si="4"/>
        <v>12448.458168096893</v>
      </c>
      <c r="O28" s="34">
        <f t="shared" si="8"/>
        <v>390.75900000000001</v>
      </c>
      <c r="P28" s="35">
        <f t="shared" si="5"/>
        <v>692.78</v>
      </c>
      <c r="Q28" s="36">
        <f t="shared" si="6"/>
        <v>13531.997168096894</v>
      </c>
      <c r="R28" s="37">
        <v>13532</v>
      </c>
      <c r="S28" s="41">
        <f t="shared" si="7"/>
        <v>2.8319031061982969E-3</v>
      </c>
    </row>
    <row r="29" spans="1:19" x14ac:dyDescent="0.35">
      <c r="A29" s="111">
        <v>1910</v>
      </c>
      <c r="B29" s="39" t="s">
        <v>45</v>
      </c>
      <c r="C29" s="26">
        <v>570931.2200000002</v>
      </c>
      <c r="D29" s="27">
        <v>21813.370000156188</v>
      </c>
      <c r="E29" s="28">
        <f t="shared" si="0"/>
        <v>549117.84999984398</v>
      </c>
      <c r="F29" s="26">
        <v>1239476.1499999999</v>
      </c>
      <c r="G29" s="27"/>
      <c r="H29" s="28">
        <f t="shared" si="1"/>
        <v>1239476.1499999999</v>
      </c>
      <c r="I29" s="29">
        <v>279372</v>
      </c>
      <c r="J29" s="30">
        <v>10</v>
      </c>
      <c r="K29" s="31">
        <f t="shared" si="2"/>
        <v>0.1</v>
      </c>
      <c r="L29" s="32">
        <v>10</v>
      </c>
      <c r="M29" s="40">
        <f t="shared" si="3"/>
        <v>0.1</v>
      </c>
      <c r="N29" s="34">
        <f t="shared" si="4"/>
        <v>54911.784999984397</v>
      </c>
      <c r="O29" s="34">
        <f t="shared" si="8"/>
        <v>123947.61499999999</v>
      </c>
      <c r="P29" s="35">
        <f t="shared" si="5"/>
        <v>13968.6</v>
      </c>
      <c r="Q29" s="36">
        <f t="shared" si="6"/>
        <v>192827.9999999844</v>
      </c>
      <c r="R29" s="37">
        <v>192828</v>
      </c>
      <c r="S29" s="41">
        <f t="shared" si="7"/>
        <v>1.5599653124809265E-8</v>
      </c>
    </row>
    <row r="30" spans="1:19" x14ac:dyDescent="0.35">
      <c r="A30" s="116">
        <v>1912</v>
      </c>
      <c r="B30" s="118" t="s">
        <v>219</v>
      </c>
      <c r="C30" s="26">
        <v>0</v>
      </c>
      <c r="D30" s="27"/>
      <c r="E30" s="28">
        <f t="shared" ref="E30" si="9">C30-D30</f>
        <v>0</v>
      </c>
      <c r="F30" s="26">
        <v>0</v>
      </c>
      <c r="G30" s="27"/>
      <c r="H30" s="28">
        <f t="shared" ref="H30" si="10">F30-G30</f>
        <v>0</v>
      </c>
      <c r="I30" s="29">
        <v>1195610</v>
      </c>
      <c r="J30" s="30">
        <v>0</v>
      </c>
      <c r="K30" s="31">
        <f t="shared" ref="K30" si="11">IF(J30=0,0,1/J30)</f>
        <v>0</v>
      </c>
      <c r="L30" s="32">
        <v>2.4999997461098835</v>
      </c>
      <c r="M30" s="40">
        <f t="shared" ref="M30" si="12">IF(L30=0,0,1/L30)</f>
        <v>0.40000004062242278</v>
      </c>
      <c r="N30" s="34">
        <f t="shared" ref="N30" si="13">IF(J30=0,0,+E30/J30)</f>
        <v>0</v>
      </c>
      <c r="O30" s="34">
        <f t="shared" ref="O30" si="14">IF(L30=0,0,+H30/L30)</f>
        <v>0</v>
      </c>
      <c r="P30" s="35">
        <f t="shared" ref="P30" si="15">IF(L30=0,0,+(I30*0.5)/L30)</f>
        <v>239122.02428428744</v>
      </c>
      <c r="Q30" s="36">
        <f t="shared" ref="Q30" si="16">IF(ISERROR(+N30+O30+P30), 0, +N30+O30+P30)</f>
        <v>239122.02428428744</v>
      </c>
      <c r="R30" s="37">
        <v>239122</v>
      </c>
      <c r="S30" s="41">
        <f t="shared" ref="S30" si="17">IF(ISERROR(+R30-Q30), 0, +R30-Q30)</f>
        <v>-2.4284287443151698E-2</v>
      </c>
    </row>
    <row r="31" spans="1:19" x14ac:dyDescent="0.35">
      <c r="A31" s="111">
        <v>1915</v>
      </c>
      <c r="B31" s="39" t="s">
        <v>58</v>
      </c>
      <c r="C31" s="26">
        <v>194892.81000000006</v>
      </c>
      <c r="D31" s="27">
        <v>64647.814647750041</v>
      </c>
      <c r="E31" s="28">
        <f t="shared" si="0"/>
        <v>130244.99535225001</v>
      </c>
      <c r="F31" s="26">
        <v>217495.44000000003</v>
      </c>
      <c r="G31" s="27"/>
      <c r="H31" s="28">
        <f t="shared" si="1"/>
        <v>217495.44000000003</v>
      </c>
      <c r="I31" s="29">
        <v>26119</v>
      </c>
      <c r="J31" s="30">
        <v>10</v>
      </c>
      <c r="K31" s="31">
        <f t="shared" si="2"/>
        <v>0.1</v>
      </c>
      <c r="L31" s="32">
        <v>10</v>
      </c>
      <c r="M31" s="40">
        <f t="shared" si="3"/>
        <v>0.1</v>
      </c>
      <c r="N31" s="34">
        <f t="shared" si="4"/>
        <v>13024.499535225001</v>
      </c>
      <c r="O31" s="34">
        <f t="shared" si="8"/>
        <v>21749.544000000002</v>
      </c>
      <c r="P31" s="35">
        <f t="shared" si="5"/>
        <v>1305.95</v>
      </c>
      <c r="Q31" s="36">
        <f t="shared" si="6"/>
        <v>36079.993535225003</v>
      </c>
      <c r="R31" s="37">
        <v>36080</v>
      </c>
      <c r="S31" s="41">
        <f t="shared" si="7"/>
        <v>6.4647749968571588E-3</v>
      </c>
    </row>
    <row r="32" spans="1:19" x14ac:dyDescent="0.35">
      <c r="A32" s="111">
        <v>1915</v>
      </c>
      <c r="B32" s="39" t="s">
        <v>59</v>
      </c>
      <c r="C32" s="26">
        <v>0</v>
      </c>
      <c r="D32" s="27"/>
      <c r="E32" s="28">
        <f t="shared" si="0"/>
        <v>0</v>
      </c>
      <c r="F32" s="26">
        <v>0</v>
      </c>
      <c r="G32" s="27"/>
      <c r="H32" s="28">
        <f t="shared" si="1"/>
        <v>0</v>
      </c>
      <c r="I32" s="29">
        <v>0</v>
      </c>
      <c r="J32" s="30">
        <v>0</v>
      </c>
      <c r="K32" s="31">
        <f t="shared" si="2"/>
        <v>0</v>
      </c>
      <c r="L32" s="32">
        <v>0</v>
      </c>
      <c r="M32" s="40">
        <f t="shared" si="3"/>
        <v>0</v>
      </c>
      <c r="N32" s="34">
        <f t="shared" si="4"/>
        <v>0</v>
      </c>
      <c r="O32" s="34">
        <f t="shared" si="8"/>
        <v>0</v>
      </c>
      <c r="P32" s="35">
        <f t="shared" si="5"/>
        <v>0</v>
      </c>
      <c r="Q32" s="36">
        <f t="shared" si="6"/>
        <v>0</v>
      </c>
      <c r="R32" s="37">
        <v>0</v>
      </c>
      <c r="S32" s="41">
        <f t="shared" si="7"/>
        <v>0</v>
      </c>
    </row>
    <row r="33" spans="1:19" x14ac:dyDescent="0.35">
      <c r="A33" s="111">
        <v>1920</v>
      </c>
      <c r="B33" s="39" t="s">
        <v>60</v>
      </c>
      <c r="C33" s="26">
        <v>245744.43999999989</v>
      </c>
      <c r="D33" s="27">
        <v>68023.746800078516</v>
      </c>
      <c r="E33" s="28">
        <f t="shared" si="0"/>
        <v>177720.69319992137</v>
      </c>
      <c r="F33" s="26">
        <v>463512.83499964414</v>
      </c>
      <c r="G33" s="27"/>
      <c r="H33" s="28">
        <f t="shared" si="1"/>
        <v>463512.83499964414</v>
      </c>
      <c r="I33" s="29">
        <v>255393</v>
      </c>
      <c r="J33" s="30">
        <v>5</v>
      </c>
      <c r="K33" s="31">
        <f t="shared" si="2"/>
        <v>0.2</v>
      </c>
      <c r="L33" s="32">
        <v>5</v>
      </c>
      <c r="M33" s="40">
        <f t="shared" si="3"/>
        <v>0.2</v>
      </c>
      <c r="N33" s="34">
        <f t="shared" si="4"/>
        <v>35544.138639984274</v>
      </c>
      <c r="O33" s="34">
        <f t="shared" si="8"/>
        <v>92702.566999928822</v>
      </c>
      <c r="P33" s="35">
        <f t="shared" si="5"/>
        <v>25539.3</v>
      </c>
      <c r="Q33" s="36">
        <f t="shared" si="6"/>
        <v>153786.00563991308</v>
      </c>
      <c r="R33" s="37">
        <v>153786</v>
      </c>
      <c r="S33" s="41">
        <f t="shared" si="7"/>
        <v>-5.6399130844511092E-3</v>
      </c>
    </row>
    <row r="34" spans="1:19" x14ac:dyDescent="0.35">
      <c r="A34" s="111">
        <v>1920</v>
      </c>
      <c r="B34" s="39" t="s">
        <v>61</v>
      </c>
      <c r="C34" s="26">
        <v>0</v>
      </c>
      <c r="D34" s="27"/>
      <c r="E34" s="28">
        <f t="shared" si="0"/>
        <v>0</v>
      </c>
      <c r="F34" s="26">
        <v>0</v>
      </c>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111">
        <v>1920</v>
      </c>
      <c r="B35" s="39" t="s">
        <v>62</v>
      </c>
      <c r="C35" s="26">
        <v>0</v>
      </c>
      <c r="D35" s="27"/>
      <c r="E35" s="28">
        <f t="shared" si="0"/>
        <v>0</v>
      </c>
      <c r="F35" s="26">
        <v>0</v>
      </c>
      <c r="G35" s="27"/>
      <c r="H35" s="28">
        <f t="shared" si="1"/>
        <v>0</v>
      </c>
      <c r="I35" s="29">
        <v>0</v>
      </c>
      <c r="J35" s="30"/>
      <c r="K35" s="31">
        <f t="shared" si="2"/>
        <v>0</v>
      </c>
      <c r="L35" s="32">
        <v>0</v>
      </c>
      <c r="M35" s="40">
        <f t="shared" si="3"/>
        <v>0</v>
      </c>
      <c r="N35" s="34">
        <f t="shared" si="4"/>
        <v>0</v>
      </c>
      <c r="O35" s="34">
        <f t="shared" si="8"/>
        <v>0</v>
      </c>
      <c r="P35" s="35">
        <f t="shared" si="5"/>
        <v>0</v>
      </c>
      <c r="Q35" s="36">
        <f t="shared" si="6"/>
        <v>0</v>
      </c>
      <c r="R35" s="37">
        <v>0</v>
      </c>
      <c r="S35" s="41">
        <f t="shared" si="7"/>
        <v>0</v>
      </c>
    </row>
    <row r="36" spans="1:19" x14ac:dyDescent="0.35">
      <c r="A36" s="111">
        <v>1930</v>
      </c>
      <c r="B36" s="39" t="s">
        <v>63</v>
      </c>
      <c r="C36" s="26">
        <v>880150.06000000099</v>
      </c>
      <c r="D36" s="27">
        <v>179260.59000214265</v>
      </c>
      <c r="E36" s="28">
        <f t="shared" si="0"/>
        <v>700889.4699978584</v>
      </c>
      <c r="F36" s="26">
        <v>1159988.0299999998</v>
      </c>
      <c r="G36" s="27"/>
      <c r="H36" s="28">
        <f t="shared" si="1"/>
        <v>1159988.0299999998</v>
      </c>
      <c r="I36" s="29">
        <v>8945</v>
      </c>
      <c r="J36" s="30">
        <v>10</v>
      </c>
      <c r="K36" s="31">
        <f t="shared" si="2"/>
        <v>0.1</v>
      </c>
      <c r="L36" s="32">
        <v>10</v>
      </c>
      <c r="M36" s="40">
        <f t="shared" si="3"/>
        <v>0.1</v>
      </c>
      <c r="N36" s="34">
        <f t="shared" si="4"/>
        <v>70088.94699978584</v>
      </c>
      <c r="O36" s="34">
        <f t="shared" si="8"/>
        <v>115998.80299999999</v>
      </c>
      <c r="P36" s="35">
        <f t="shared" si="5"/>
        <v>447.25</v>
      </c>
      <c r="Q36" s="36">
        <f t="shared" si="6"/>
        <v>186534.99999978582</v>
      </c>
      <c r="R36" s="37">
        <v>186535</v>
      </c>
      <c r="S36" s="41">
        <f t="shared" si="7"/>
        <v>2.1417508833110332E-7</v>
      </c>
    </row>
    <row r="37" spans="1:19" x14ac:dyDescent="0.35">
      <c r="A37" s="111">
        <v>1935</v>
      </c>
      <c r="B37" s="39" t="s">
        <v>64</v>
      </c>
      <c r="C37" s="26">
        <v>19199.970000000023</v>
      </c>
      <c r="D37" s="27">
        <v>19200</v>
      </c>
      <c r="E37" s="28">
        <f t="shared" si="0"/>
        <v>-2.9999999977007974E-2</v>
      </c>
      <c r="F37" s="26">
        <v>42281.919999999998</v>
      </c>
      <c r="G37" s="27">
        <v>731.88999999889234</v>
      </c>
      <c r="H37" s="28">
        <f t="shared" si="1"/>
        <v>41550.030000001105</v>
      </c>
      <c r="I37" s="29">
        <v>0</v>
      </c>
      <c r="J37" s="30">
        <v>10</v>
      </c>
      <c r="K37" s="31">
        <f t="shared" si="2"/>
        <v>0.1</v>
      </c>
      <c r="L37" s="32">
        <v>10</v>
      </c>
      <c r="M37" s="40">
        <f t="shared" si="3"/>
        <v>0.1</v>
      </c>
      <c r="N37" s="34">
        <f t="shared" si="4"/>
        <v>-2.9999999977007976E-3</v>
      </c>
      <c r="O37" s="34">
        <f t="shared" si="8"/>
        <v>4155.0030000001107</v>
      </c>
      <c r="P37" s="35">
        <f t="shared" si="5"/>
        <v>0</v>
      </c>
      <c r="Q37" s="36">
        <f t="shared" si="6"/>
        <v>4155.0000000001128</v>
      </c>
      <c r="R37" s="37">
        <v>4155</v>
      </c>
      <c r="S37" s="41">
        <f t="shared" si="7"/>
        <v>-1.127773430198431E-10</v>
      </c>
    </row>
    <row r="38" spans="1:19" x14ac:dyDescent="0.35">
      <c r="A38" s="111">
        <v>1940</v>
      </c>
      <c r="B38" s="39" t="s">
        <v>65</v>
      </c>
      <c r="C38" s="26">
        <v>110173.37999999995</v>
      </c>
      <c r="D38" s="27">
        <v>13915.839999605923</v>
      </c>
      <c r="E38" s="28">
        <f t="shared" si="0"/>
        <v>96257.540000394016</v>
      </c>
      <c r="F38" s="26">
        <v>159138.96</v>
      </c>
      <c r="G38" s="27"/>
      <c r="H38" s="28">
        <f t="shared" si="1"/>
        <v>159138.96</v>
      </c>
      <c r="I38" s="29">
        <v>37607</v>
      </c>
      <c r="J38" s="30">
        <v>10</v>
      </c>
      <c r="K38" s="31">
        <f t="shared" si="2"/>
        <v>0.1</v>
      </c>
      <c r="L38" s="32">
        <v>10</v>
      </c>
      <c r="M38" s="40">
        <f t="shared" si="3"/>
        <v>0.1</v>
      </c>
      <c r="N38" s="34">
        <f t="shared" si="4"/>
        <v>9625.7540000394019</v>
      </c>
      <c r="O38" s="34">
        <f t="shared" si="8"/>
        <v>15913.895999999999</v>
      </c>
      <c r="P38" s="35">
        <f t="shared" si="5"/>
        <v>1880.35</v>
      </c>
      <c r="Q38" s="36">
        <f t="shared" si="6"/>
        <v>27420.000000039399</v>
      </c>
      <c r="R38" s="37">
        <v>27420</v>
      </c>
      <c r="S38" s="41">
        <f t="shared" si="7"/>
        <v>-3.9399310480803251E-8</v>
      </c>
    </row>
    <row r="39" spans="1:19" x14ac:dyDescent="0.35">
      <c r="A39" s="111">
        <v>1945</v>
      </c>
      <c r="B39" s="39" t="s">
        <v>66</v>
      </c>
      <c r="C39" s="26">
        <v>41362.120000000003</v>
      </c>
      <c r="D39" s="27">
        <v>39921</v>
      </c>
      <c r="E39" s="28">
        <f t="shared" si="0"/>
        <v>1441.1200000000026</v>
      </c>
      <c r="F39" s="26">
        <v>28939.150000000005</v>
      </c>
      <c r="G39" s="27"/>
      <c r="H39" s="28">
        <f t="shared" si="1"/>
        <v>28939.150000000005</v>
      </c>
      <c r="I39" s="29">
        <v>0</v>
      </c>
      <c r="J39" s="30">
        <v>10</v>
      </c>
      <c r="K39" s="31">
        <f t="shared" si="2"/>
        <v>0.1</v>
      </c>
      <c r="L39" s="32">
        <v>10</v>
      </c>
      <c r="M39" s="40">
        <f t="shared" si="3"/>
        <v>0.1</v>
      </c>
      <c r="N39" s="34">
        <f t="shared" si="4"/>
        <v>144.11200000000025</v>
      </c>
      <c r="O39" s="34">
        <f t="shared" si="8"/>
        <v>2893.9150000000004</v>
      </c>
      <c r="P39" s="35">
        <f t="shared" si="5"/>
        <v>0</v>
      </c>
      <c r="Q39" s="36">
        <f t="shared" si="6"/>
        <v>3038.0270000000005</v>
      </c>
      <c r="R39" s="37">
        <v>3038</v>
      </c>
      <c r="S39" s="41">
        <f t="shared" si="7"/>
        <v>-2.7000000000498403E-2</v>
      </c>
    </row>
    <row r="40" spans="1:19" x14ac:dyDescent="0.35">
      <c r="A40" s="111">
        <v>1950</v>
      </c>
      <c r="B40" s="39" t="s">
        <v>67</v>
      </c>
      <c r="C40" s="26">
        <v>0</v>
      </c>
      <c r="D40" s="27"/>
      <c r="E40" s="28">
        <f t="shared" si="0"/>
        <v>0</v>
      </c>
      <c r="F40" s="26">
        <v>0</v>
      </c>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111">
        <v>1955</v>
      </c>
      <c r="B41" s="39" t="s">
        <v>68</v>
      </c>
      <c r="C41" s="26">
        <v>0</v>
      </c>
      <c r="D41" s="27"/>
      <c r="E41" s="28">
        <f t="shared" si="0"/>
        <v>0</v>
      </c>
      <c r="F41" s="26">
        <v>0</v>
      </c>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111">
        <v>1955</v>
      </c>
      <c r="B42" s="39" t="s">
        <v>69</v>
      </c>
      <c r="C42" s="26">
        <v>0</v>
      </c>
      <c r="D42" s="27"/>
      <c r="E42" s="28">
        <f t="shared" si="0"/>
        <v>0</v>
      </c>
      <c r="F42" s="26">
        <v>0</v>
      </c>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111">
        <v>1960</v>
      </c>
      <c r="B43" s="39" t="s">
        <v>70</v>
      </c>
      <c r="C43" s="26">
        <v>0</v>
      </c>
      <c r="D43" s="27"/>
      <c r="E43" s="28">
        <f t="shared" si="0"/>
        <v>0</v>
      </c>
      <c r="F43" s="26">
        <v>0</v>
      </c>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111">
        <v>1970</v>
      </c>
      <c r="B44" s="42" t="s">
        <v>71</v>
      </c>
      <c r="C44" s="26">
        <v>0</v>
      </c>
      <c r="D44" s="27"/>
      <c r="E44" s="28">
        <f t="shared" si="0"/>
        <v>0</v>
      </c>
      <c r="F44" s="26">
        <v>0</v>
      </c>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111">
        <v>1975</v>
      </c>
      <c r="B45" s="39" t="s">
        <v>72</v>
      </c>
      <c r="C45" s="26">
        <v>0</v>
      </c>
      <c r="D45" s="27"/>
      <c r="E45" s="28">
        <f t="shared" si="0"/>
        <v>0</v>
      </c>
      <c r="F45" s="26">
        <v>0</v>
      </c>
      <c r="G45" s="27"/>
      <c r="H45" s="28">
        <f t="shared" si="1"/>
        <v>0</v>
      </c>
      <c r="I45" s="29">
        <v>0</v>
      </c>
      <c r="J45" s="30"/>
      <c r="K45" s="31">
        <f t="shared" si="2"/>
        <v>0</v>
      </c>
      <c r="L45" s="32">
        <v>0</v>
      </c>
      <c r="M45" s="40">
        <f t="shared" si="3"/>
        <v>0</v>
      </c>
      <c r="N45" s="34">
        <f t="shared" si="4"/>
        <v>0</v>
      </c>
      <c r="O45" s="34">
        <f t="shared" si="8"/>
        <v>0</v>
      </c>
      <c r="P45" s="35">
        <f t="shared" si="5"/>
        <v>0</v>
      </c>
      <c r="Q45" s="36">
        <f t="shared" si="6"/>
        <v>0</v>
      </c>
      <c r="R45" s="37">
        <v>0</v>
      </c>
      <c r="S45" s="41">
        <f t="shared" si="7"/>
        <v>0</v>
      </c>
    </row>
    <row r="46" spans="1:19" x14ac:dyDescent="0.35">
      <c r="A46" s="111">
        <v>1980</v>
      </c>
      <c r="B46" s="39" t="s">
        <v>73</v>
      </c>
      <c r="C46" s="26">
        <v>118260.68</v>
      </c>
      <c r="D46" s="27"/>
      <c r="E46" s="28">
        <f t="shared" si="0"/>
        <v>118260.68</v>
      </c>
      <c r="F46" s="26">
        <v>0</v>
      </c>
      <c r="G46" s="27"/>
      <c r="H46" s="28">
        <f t="shared" si="1"/>
        <v>0</v>
      </c>
      <c r="I46" s="29">
        <v>0</v>
      </c>
      <c r="J46" s="30">
        <v>18.559454041381823</v>
      </c>
      <c r="K46" s="31">
        <f t="shared" si="2"/>
        <v>5.3880895298445218E-2</v>
      </c>
      <c r="L46" s="32">
        <v>20</v>
      </c>
      <c r="M46" s="40">
        <f t="shared" si="3"/>
        <v>0.05</v>
      </c>
      <c r="N46" s="34">
        <f t="shared" si="4"/>
        <v>6371.991317002934</v>
      </c>
      <c r="O46" s="34">
        <f t="shared" si="8"/>
        <v>0</v>
      </c>
      <c r="P46" s="35">
        <f t="shared" si="5"/>
        <v>0</v>
      </c>
      <c r="Q46" s="36">
        <f t="shared" si="6"/>
        <v>6371.991317002934</v>
      </c>
      <c r="R46" s="37">
        <v>6372</v>
      </c>
      <c r="S46" s="41">
        <f t="shared" si="7"/>
        <v>8.6829970659891842E-3</v>
      </c>
    </row>
    <row r="47" spans="1:19" x14ac:dyDescent="0.35">
      <c r="A47" s="111">
        <v>1985</v>
      </c>
      <c r="B47" s="39" t="s">
        <v>74</v>
      </c>
      <c r="C47" s="26">
        <v>0.15000000000145519</v>
      </c>
      <c r="D47" s="27"/>
      <c r="E47" s="28">
        <f t="shared" si="0"/>
        <v>0.15000000000145519</v>
      </c>
      <c r="F47" s="26">
        <v>0</v>
      </c>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x14ac:dyDescent="0.35">
      <c r="A48" s="111">
        <v>1990</v>
      </c>
      <c r="B48" s="109" t="s">
        <v>75</v>
      </c>
      <c r="C48" s="26">
        <v>0</v>
      </c>
      <c r="D48" s="27"/>
      <c r="E48" s="28">
        <f t="shared" si="0"/>
        <v>0</v>
      </c>
      <c r="F48" s="26">
        <v>0</v>
      </c>
      <c r="G48" s="27"/>
      <c r="H48" s="28">
        <f t="shared" si="1"/>
        <v>0</v>
      </c>
      <c r="I48" s="29">
        <v>0</v>
      </c>
      <c r="J48" s="30"/>
      <c r="K48" s="31">
        <f t="shared" si="2"/>
        <v>0</v>
      </c>
      <c r="L48" s="32">
        <v>0</v>
      </c>
      <c r="M48" s="40">
        <f t="shared" si="3"/>
        <v>0</v>
      </c>
      <c r="N48" s="34">
        <f t="shared" si="4"/>
        <v>0</v>
      </c>
      <c r="O48" s="34">
        <f t="shared" si="8"/>
        <v>0</v>
      </c>
      <c r="P48" s="35">
        <f t="shared" si="5"/>
        <v>0</v>
      </c>
      <c r="Q48" s="36">
        <f t="shared" si="6"/>
        <v>0</v>
      </c>
      <c r="R48" s="37">
        <v>0</v>
      </c>
      <c r="S48" s="41">
        <f t="shared" si="7"/>
        <v>0</v>
      </c>
    </row>
    <row r="49" spans="1:19" x14ac:dyDescent="0.35">
      <c r="A49" s="111">
        <v>1995</v>
      </c>
      <c r="B49" s="39" t="s">
        <v>76</v>
      </c>
      <c r="C49" s="26">
        <v>-14875252.579999998</v>
      </c>
      <c r="D49" s="27"/>
      <c r="E49" s="28">
        <f t="shared" si="0"/>
        <v>-14875252.579999998</v>
      </c>
      <c r="F49" s="26">
        <v>-19784114.719999999</v>
      </c>
      <c r="G49" s="27"/>
      <c r="H49" s="28">
        <f t="shared" si="1"/>
        <v>-19784114.719999999</v>
      </c>
      <c r="I49" s="29">
        <v>-2777802</v>
      </c>
      <c r="J49" s="30">
        <v>38.938679959710996</v>
      </c>
      <c r="K49" s="31">
        <f t="shared" si="2"/>
        <v>2.5681404737774322E-2</v>
      </c>
      <c r="L49" s="32">
        <v>45</v>
      </c>
      <c r="M49" s="40">
        <f t="shared" si="3"/>
        <v>2.2222222222222223E-2</v>
      </c>
      <c r="N49" s="34">
        <f t="shared" si="4"/>
        <v>-382017.38208360167</v>
      </c>
      <c r="O49" s="34">
        <f t="shared" si="8"/>
        <v>-439646.99377777777</v>
      </c>
      <c r="P49" s="35">
        <f t="shared" si="5"/>
        <v>-30864.466666666667</v>
      </c>
      <c r="Q49" s="36">
        <f t="shared" si="6"/>
        <v>-852528.84252804611</v>
      </c>
      <c r="R49" s="37">
        <v>-852529</v>
      </c>
      <c r="S49" s="41">
        <f t="shared" si="7"/>
        <v>-0.15747195389121771</v>
      </c>
    </row>
    <row r="50" spans="1:19" ht="15" thickBot="1" x14ac:dyDescent="0.4">
      <c r="A50" s="116">
        <v>1609</v>
      </c>
      <c r="B50" s="39" t="s">
        <v>211</v>
      </c>
      <c r="C50" s="26">
        <v>0</v>
      </c>
      <c r="D50" s="27"/>
      <c r="E50" s="28">
        <f t="shared" si="0"/>
        <v>0</v>
      </c>
      <c r="F50" s="26">
        <v>8180000</v>
      </c>
      <c r="G50" s="27"/>
      <c r="H50" s="28">
        <f t="shared" si="1"/>
        <v>8180000</v>
      </c>
      <c r="I50" s="29">
        <v>0</v>
      </c>
      <c r="J50" s="30">
        <v>0</v>
      </c>
      <c r="K50" s="31">
        <f t="shared" si="2"/>
        <v>0</v>
      </c>
      <c r="L50" s="32">
        <v>44.778737768502126</v>
      </c>
      <c r="M50" s="40">
        <f t="shared" si="3"/>
        <v>2.2332027427164582E-2</v>
      </c>
      <c r="N50" s="34">
        <f t="shared" si="4"/>
        <v>0</v>
      </c>
      <c r="O50" s="34">
        <f t="shared" si="8"/>
        <v>182675.98435420627</v>
      </c>
      <c r="P50" s="35">
        <f t="shared" si="5"/>
        <v>0</v>
      </c>
      <c r="Q50" s="36">
        <f t="shared" si="6"/>
        <v>182675.98435420627</v>
      </c>
      <c r="R50" s="37">
        <v>182676</v>
      </c>
      <c r="S50" s="41">
        <f t="shared" si="7"/>
        <v>1.5645793726434931E-2</v>
      </c>
    </row>
    <row r="51" spans="1:19" ht="15.5" thickTop="1" thickBot="1" x14ac:dyDescent="0.4">
      <c r="A51" s="48"/>
      <c r="B51" s="49" t="s">
        <v>77</v>
      </c>
      <c r="C51" s="50">
        <v>51625725.520000003</v>
      </c>
      <c r="D51" s="50">
        <v>998666.93144973274</v>
      </c>
      <c r="E51" s="50">
        <f t="shared" ref="C51:I51" si="18">SUM(E11:E50)</f>
        <v>50627058.588550262</v>
      </c>
      <c r="F51" s="50">
        <v>35161511.824999638</v>
      </c>
      <c r="G51" s="50">
        <v>441235.10000828648</v>
      </c>
      <c r="H51" s="50">
        <f>SUM(H11:H50)+G51</f>
        <v>35161511.824999645</v>
      </c>
      <c r="I51" s="50">
        <v>3128117</v>
      </c>
      <c r="J51" s="50"/>
      <c r="K51" s="52"/>
      <c r="L51" s="53"/>
      <c r="M51" s="54"/>
      <c r="N51" s="50">
        <f t="shared" ref="N51:S51" si="19">SUM(N11:N50)</f>
        <v>2418973.4482713728</v>
      </c>
      <c r="O51" s="50">
        <f t="shared" si="19"/>
        <v>1343663.0855963205</v>
      </c>
      <c r="P51" s="50">
        <f t="shared" si="19"/>
        <v>302312.57006711571</v>
      </c>
      <c r="Q51" s="50">
        <f t="shared" si="19"/>
        <v>4064949.1039348086</v>
      </c>
      <c r="R51" s="50">
        <v>4064949</v>
      </c>
      <c r="S51" s="50">
        <f t="shared" si="19"/>
        <v>-0.10393480931679733</v>
      </c>
    </row>
    <row r="52" spans="1:19" x14ac:dyDescent="0.35">
      <c r="A52" s="57"/>
      <c r="B52" s="2"/>
      <c r="C52" s="58"/>
      <c r="D52" s="58"/>
      <c r="E52" s="58"/>
      <c r="F52" s="58"/>
      <c r="G52" s="58"/>
      <c r="H52" s="58">
        <f>H51-'2-C MIFRS Dep 2018'!H50-'2-C MIFRS Dep 2018'!I50</f>
        <v>-2.7939677238464355E-9</v>
      </c>
      <c r="I52" s="58"/>
      <c r="J52" s="58"/>
      <c r="K52" s="58"/>
      <c r="L52" s="59"/>
      <c r="M52" s="60"/>
      <c r="N52" s="58"/>
      <c r="O52" s="58"/>
      <c r="P52" s="58"/>
      <c r="Q52" s="58"/>
      <c r="R52" s="58"/>
      <c r="S52" s="58"/>
    </row>
    <row r="53" spans="1:19" x14ac:dyDescent="0.35">
      <c r="A53" s="1"/>
      <c r="B53" s="1"/>
      <c r="C53" s="1"/>
      <c r="D53" s="1"/>
      <c r="E53" s="1"/>
      <c r="F53" s="1"/>
      <c r="G53" s="1"/>
      <c r="H53" s="1"/>
      <c r="I53" s="1"/>
      <c r="J53" s="1"/>
      <c r="K53" s="1"/>
      <c r="L53" s="1"/>
      <c r="M53" s="1"/>
      <c r="N53" s="1"/>
      <c r="O53" s="1"/>
      <c r="P53" s="1"/>
      <c r="Q53" s="1"/>
      <c r="R53" s="1"/>
      <c r="S53" s="1"/>
    </row>
    <row r="54" spans="1:19" x14ac:dyDescent="0.35">
      <c r="A54" s="2" t="s">
        <v>78</v>
      </c>
      <c r="B54" s="1" t="s">
        <v>79</v>
      </c>
      <c r="C54" s="1"/>
      <c r="D54" s="1"/>
      <c r="E54" s="1"/>
      <c r="F54" s="1"/>
      <c r="G54" s="1"/>
      <c r="H54" s="1"/>
      <c r="I54" s="1"/>
      <c r="J54" s="1"/>
      <c r="K54" s="1"/>
      <c r="L54" s="1"/>
      <c r="M54" s="1"/>
      <c r="N54" s="1"/>
      <c r="O54" s="1"/>
      <c r="P54" s="1"/>
      <c r="Q54" s="1"/>
      <c r="R54" s="1"/>
      <c r="S54" s="1"/>
    </row>
    <row r="55" spans="1:19" x14ac:dyDescent="0.35">
      <c r="A55" s="1"/>
      <c r="B55" s="180" t="s">
        <v>80</v>
      </c>
      <c r="C55" s="180"/>
      <c r="D55" s="180"/>
      <c r="E55" s="180"/>
      <c r="F55" s="180"/>
      <c r="G55" s="180"/>
      <c r="H55" s="180"/>
      <c r="I55" s="180"/>
      <c r="J55" s="180"/>
      <c r="K55" s="180"/>
      <c r="L55" s="180"/>
      <c r="M55" s="180"/>
      <c r="N55" s="180"/>
      <c r="O55" s="180"/>
      <c r="P55" s="180"/>
      <c r="Q55" s="180"/>
      <c r="R55" s="180"/>
      <c r="S55" s="180"/>
    </row>
    <row r="56" spans="1:19" x14ac:dyDescent="0.35">
      <c r="A56" s="2"/>
      <c r="B56" s="61"/>
      <c r="C56" s="61"/>
      <c r="D56" s="61"/>
      <c r="E56" s="61"/>
      <c r="F56" s="61"/>
      <c r="G56" s="61"/>
      <c r="H56" s="61"/>
      <c r="I56" s="61"/>
      <c r="J56" s="61"/>
      <c r="K56" s="61"/>
      <c r="L56" s="61"/>
      <c r="M56" s="61"/>
      <c r="N56" s="61"/>
      <c r="O56" s="61"/>
      <c r="P56" s="61"/>
      <c r="Q56" s="61"/>
      <c r="R56" s="61"/>
      <c r="S56" s="61"/>
    </row>
    <row r="57" spans="1:19" x14ac:dyDescent="0.35">
      <c r="A57" s="1"/>
      <c r="B57" s="61"/>
      <c r="C57" s="61"/>
      <c r="D57" s="61"/>
      <c r="E57" s="61"/>
      <c r="F57" s="61"/>
      <c r="G57" s="61"/>
      <c r="H57" s="61"/>
      <c r="I57" s="61"/>
      <c r="J57" s="61"/>
      <c r="K57" s="61"/>
      <c r="L57" s="61"/>
      <c r="M57" s="61"/>
      <c r="N57" s="61"/>
      <c r="O57" s="61"/>
      <c r="P57" s="61"/>
      <c r="Q57" s="61"/>
      <c r="R57" s="61"/>
      <c r="S57" s="61"/>
    </row>
    <row r="58" spans="1:19" x14ac:dyDescent="0.35">
      <c r="A58" s="2" t="s">
        <v>81</v>
      </c>
      <c r="B58" s="1"/>
      <c r="C58" s="1"/>
      <c r="D58" s="1"/>
      <c r="E58" s="1"/>
      <c r="F58" s="1"/>
      <c r="G58" s="1"/>
      <c r="H58" s="1"/>
      <c r="I58" s="1"/>
      <c r="J58" s="1"/>
      <c r="K58" s="1"/>
      <c r="L58" s="1"/>
      <c r="M58" s="1"/>
      <c r="N58" s="1"/>
      <c r="O58" s="1"/>
      <c r="P58" s="1"/>
      <c r="Q58" s="1"/>
      <c r="R58" s="1"/>
      <c r="S58" s="1"/>
    </row>
    <row r="59" spans="1:19" ht="30" customHeight="1" x14ac:dyDescent="0.35">
      <c r="A59" s="62">
        <v>1</v>
      </c>
      <c r="B59" s="180" t="s">
        <v>82</v>
      </c>
      <c r="C59" s="180"/>
      <c r="D59" s="180"/>
      <c r="E59" s="180"/>
      <c r="F59" s="180"/>
      <c r="G59" s="180"/>
      <c r="H59" s="180"/>
      <c r="I59" s="180"/>
      <c r="J59" s="180"/>
      <c r="K59" s="180"/>
      <c r="L59" s="180"/>
      <c r="M59" s="180"/>
      <c r="N59" s="180"/>
      <c r="O59" s="180"/>
      <c r="P59" s="180"/>
      <c r="Q59" s="180"/>
      <c r="R59" s="180"/>
      <c r="S59" s="180"/>
    </row>
    <row r="60" spans="1:19" x14ac:dyDescent="0.35">
      <c r="A60" s="62">
        <v>2</v>
      </c>
      <c r="B60" s="180" t="s">
        <v>83</v>
      </c>
      <c r="C60" s="180"/>
      <c r="D60" s="180"/>
      <c r="E60" s="180"/>
      <c r="F60" s="180"/>
      <c r="G60" s="180"/>
      <c r="H60" s="180"/>
      <c r="I60" s="180"/>
      <c r="J60" s="180"/>
      <c r="K60" s="180"/>
      <c r="L60" s="180"/>
      <c r="M60" s="180"/>
      <c r="N60" s="180"/>
      <c r="O60" s="180"/>
      <c r="P60" s="180"/>
      <c r="Q60" s="180"/>
      <c r="R60" s="180"/>
      <c r="S60" s="180"/>
    </row>
    <row r="61" spans="1:19" ht="43.75" customHeight="1" x14ac:dyDescent="0.35">
      <c r="A61" s="62">
        <v>3</v>
      </c>
      <c r="B61" s="180" t="s">
        <v>84</v>
      </c>
      <c r="C61" s="180"/>
      <c r="D61" s="180"/>
      <c r="E61" s="180"/>
      <c r="F61" s="180"/>
      <c r="G61" s="180"/>
      <c r="H61" s="180"/>
      <c r="I61" s="180"/>
      <c r="J61" s="180"/>
      <c r="K61" s="180"/>
      <c r="L61" s="180"/>
      <c r="M61" s="180"/>
      <c r="N61" s="180"/>
      <c r="O61" s="180"/>
      <c r="P61" s="180"/>
      <c r="Q61" s="180"/>
      <c r="R61" s="180"/>
      <c r="S61" s="180"/>
    </row>
    <row r="62" spans="1:19" ht="16.25" customHeight="1" x14ac:dyDescent="0.35">
      <c r="A62" s="62">
        <v>4</v>
      </c>
      <c r="B62" s="180" t="s">
        <v>85</v>
      </c>
      <c r="C62" s="180"/>
      <c r="D62" s="180"/>
      <c r="E62" s="180"/>
      <c r="F62" s="180"/>
      <c r="G62" s="180"/>
      <c r="H62" s="180"/>
      <c r="I62" s="180"/>
      <c r="J62" s="180"/>
      <c r="K62" s="180"/>
      <c r="L62" s="180"/>
      <c r="M62" s="180"/>
      <c r="N62" s="180"/>
      <c r="O62" s="180"/>
      <c r="P62" s="180"/>
      <c r="Q62" s="180"/>
      <c r="R62" s="180"/>
      <c r="S62" s="180"/>
    </row>
    <row r="63" spans="1:19" x14ac:dyDescent="0.35">
      <c r="A63" s="62">
        <v>5</v>
      </c>
      <c r="B63" s="63" t="s">
        <v>86</v>
      </c>
      <c r="C63" s="63"/>
      <c r="D63" s="63"/>
      <c r="E63" s="63"/>
      <c r="F63" s="63"/>
      <c r="G63" s="63"/>
      <c r="H63" s="63"/>
      <c r="I63" s="63"/>
      <c r="J63" s="63"/>
      <c r="K63" s="63"/>
      <c r="L63" s="63"/>
      <c r="M63" s="63"/>
      <c r="N63" s="63"/>
      <c r="O63" s="63"/>
      <c r="P63" s="63"/>
      <c r="Q63" s="63"/>
      <c r="R63" s="63"/>
      <c r="S63" s="63"/>
    </row>
    <row r="64" spans="1:19" x14ac:dyDescent="0.35">
      <c r="A64" s="62">
        <v>6</v>
      </c>
      <c r="B64" s="180" t="s">
        <v>87</v>
      </c>
      <c r="C64" s="180"/>
      <c r="D64" s="180"/>
      <c r="E64" s="180"/>
      <c r="F64" s="180"/>
      <c r="G64" s="180"/>
      <c r="H64" s="180"/>
      <c r="I64" s="180"/>
      <c r="J64" s="180"/>
      <c r="K64" s="180"/>
      <c r="L64" s="180"/>
      <c r="M64" s="180"/>
      <c r="N64" s="180"/>
      <c r="O64" s="180"/>
      <c r="P64" s="180"/>
      <c r="Q64" s="180"/>
      <c r="R64" s="180"/>
      <c r="S64" s="180"/>
    </row>
    <row r="65" spans="1:19" x14ac:dyDescent="0.35">
      <c r="A65" s="62">
        <v>7</v>
      </c>
      <c r="B65" s="63" t="s">
        <v>88</v>
      </c>
      <c r="C65" s="63"/>
      <c r="D65" s="63"/>
      <c r="E65" s="63"/>
      <c r="F65" s="63"/>
      <c r="G65" s="63"/>
      <c r="H65" s="63"/>
      <c r="I65" s="63"/>
      <c r="J65" s="63"/>
      <c r="K65" s="63"/>
      <c r="L65" s="63"/>
      <c r="M65" s="63"/>
      <c r="N65" s="63"/>
      <c r="O65" s="63"/>
      <c r="P65" s="63"/>
      <c r="Q65" s="63"/>
      <c r="R65" s="63"/>
      <c r="S65" s="63"/>
    </row>
    <row r="66" spans="1:19" x14ac:dyDescent="0.35">
      <c r="A66" s="62">
        <v>8</v>
      </c>
      <c r="B66" s="63" t="s">
        <v>89</v>
      </c>
      <c r="C66" s="112"/>
      <c r="D66" s="112"/>
      <c r="E66" s="112"/>
      <c r="F66" s="112"/>
      <c r="G66" s="112"/>
      <c r="H66" s="112"/>
      <c r="I66" s="112"/>
      <c r="J66" s="112"/>
      <c r="K66" s="112"/>
      <c r="L66" s="112"/>
      <c r="M66" s="112"/>
      <c r="N66" s="112"/>
      <c r="O66" s="112"/>
      <c r="P66" s="112"/>
      <c r="Q66" s="112"/>
      <c r="R66" s="112"/>
      <c r="S66" s="112"/>
    </row>
    <row r="67" spans="1:19" x14ac:dyDescent="0.35">
      <c r="A67" s="62"/>
      <c r="B67" s="112"/>
      <c r="C67" s="112"/>
      <c r="D67" s="112"/>
      <c r="E67" s="112"/>
      <c r="F67" s="112"/>
      <c r="G67" s="112"/>
      <c r="H67" s="112"/>
      <c r="I67" s="112"/>
      <c r="J67" s="112"/>
      <c r="K67" s="112"/>
      <c r="L67" s="112"/>
      <c r="M67" s="112"/>
      <c r="N67" s="112"/>
      <c r="O67" s="112"/>
      <c r="P67" s="112"/>
      <c r="Q67" s="112"/>
      <c r="R67" s="112"/>
      <c r="S67" s="112"/>
    </row>
    <row r="68" spans="1:19" x14ac:dyDescent="0.35">
      <c r="A68" s="1"/>
      <c r="B68" s="1"/>
      <c r="C68" s="61"/>
      <c r="D68" s="61"/>
      <c r="E68" s="61"/>
      <c r="F68" s="61"/>
      <c r="G68" s="61"/>
      <c r="H68" s="61"/>
      <c r="I68" s="61"/>
      <c r="J68" s="61"/>
      <c r="K68" s="61"/>
      <c r="L68" s="61"/>
      <c r="M68" s="61"/>
      <c r="N68" s="61"/>
      <c r="O68" s="61"/>
      <c r="P68" s="61"/>
      <c r="Q68" s="61"/>
      <c r="R68" s="61"/>
      <c r="S68" s="6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row r="92" spans="1:19" x14ac:dyDescent="0.35">
      <c r="A92" s="1"/>
      <c r="B92" s="1"/>
      <c r="C92" s="1"/>
      <c r="D92" s="1"/>
      <c r="E92" s="1"/>
      <c r="F92" s="1"/>
      <c r="G92" s="1"/>
      <c r="H92" s="1"/>
      <c r="I92" s="1"/>
      <c r="J92" s="1"/>
      <c r="K92" s="1"/>
      <c r="L92" s="1"/>
      <c r="M92" s="1"/>
      <c r="N92" s="1"/>
      <c r="O92" s="1"/>
      <c r="P92" s="1"/>
      <c r="Q92" s="1"/>
      <c r="R92" s="1"/>
      <c r="S92" s="1"/>
    </row>
    <row r="93" spans="1:19" x14ac:dyDescent="0.35">
      <c r="A93" s="1"/>
      <c r="B93" s="1"/>
      <c r="C93" s="1"/>
      <c r="D93" s="1"/>
      <c r="E93" s="1"/>
      <c r="F93" s="1"/>
      <c r="G93" s="1"/>
      <c r="H93" s="1"/>
      <c r="I93" s="1"/>
      <c r="J93" s="1"/>
      <c r="K93" s="1"/>
      <c r="L93" s="1"/>
      <c r="M93" s="1"/>
      <c r="N93" s="1"/>
      <c r="O93" s="1"/>
      <c r="P93" s="1"/>
      <c r="Q93" s="1"/>
      <c r="R93" s="1"/>
      <c r="S93" s="1"/>
    </row>
  </sheetData>
  <mergeCells count="13">
    <mergeCell ref="B64:S64"/>
    <mergeCell ref="A3:S3"/>
    <mergeCell ref="A4:S4"/>
    <mergeCell ref="C8:I8"/>
    <mergeCell ref="J8:M8"/>
    <mergeCell ref="N8:Q8"/>
    <mergeCell ref="A9:A10"/>
    <mergeCell ref="B9:B10"/>
    <mergeCell ref="B55:S55"/>
    <mergeCell ref="B59:S59"/>
    <mergeCell ref="B60:S60"/>
    <mergeCell ref="B61:S61"/>
    <mergeCell ref="B62:S62"/>
  </mergeCells>
  <dataValidations disablePrompts="1" count="1">
    <dataValidation allowBlank="1" showInputMessage="1" showErrorMessage="1" promptTitle="Date Format" prompt="E.g:  &quot;August 1, 2011&quot;" sqref="S1" xr:uid="{D7869949-F32A-4A7E-9D66-FAF1EE0BB9F7}"/>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668C-9408-442C-890B-0E6F9B1F62D7}">
  <dimension ref="A1:V92"/>
  <sheetViews>
    <sheetView topLeftCell="C1" workbookViewId="0">
      <selection activeCell="R1" sqref="R1:R1048576"/>
    </sheetView>
  </sheetViews>
  <sheetFormatPr defaultRowHeight="14.5" x14ac:dyDescent="0.35"/>
  <cols>
    <col min="1" max="1" width="10.36328125" customWidth="1"/>
    <col min="2" max="2" width="42.6328125" customWidth="1"/>
    <col min="3" max="18" width="17.1796875" customWidth="1"/>
    <col min="19" max="19" width="14.36328125" customWidth="1"/>
    <col min="20" max="22" width="17.1796875" customWidth="1"/>
  </cols>
  <sheetData>
    <row r="1" spans="1:22" x14ac:dyDescent="0.35">
      <c r="A1" s="1"/>
      <c r="B1" s="1"/>
      <c r="C1" s="1"/>
      <c r="D1" s="1"/>
      <c r="E1" s="1"/>
      <c r="F1" s="1"/>
      <c r="G1" s="1"/>
      <c r="H1" s="1"/>
      <c r="I1" s="1"/>
      <c r="J1" s="1"/>
      <c r="K1" s="1"/>
      <c r="L1" s="2"/>
      <c r="M1" s="1"/>
      <c r="N1" s="1"/>
      <c r="O1" s="1"/>
      <c r="P1" s="1"/>
      <c r="Q1" s="1"/>
      <c r="R1" s="1"/>
      <c r="S1" s="1"/>
      <c r="T1" s="1"/>
      <c r="U1" s="1"/>
      <c r="V1" s="3"/>
    </row>
    <row r="2" spans="1:22" x14ac:dyDescent="0.35">
      <c r="A2" s="1"/>
      <c r="B2" s="1"/>
      <c r="C2" s="1"/>
      <c r="D2" s="1"/>
      <c r="E2" s="1"/>
      <c r="F2" s="1"/>
      <c r="G2" s="1"/>
      <c r="H2" s="1"/>
      <c r="I2" s="1"/>
      <c r="J2" s="1"/>
      <c r="K2" s="1"/>
      <c r="L2" s="1"/>
      <c r="M2" s="1"/>
      <c r="N2" s="1"/>
      <c r="O2" s="1"/>
      <c r="P2" s="1"/>
      <c r="Q2" s="1"/>
      <c r="R2" s="1"/>
      <c r="S2" s="1"/>
      <c r="T2" s="1"/>
      <c r="U2" s="1"/>
      <c r="V2" s="1"/>
    </row>
    <row r="3" spans="1:22" ht="18" x14ac:dyDescent="0.4">
      <c r="A3" s="181" t="s">
        <v>0</v>
      </c>
      <c r="B3" s="181"/>
      <c r="C3" s="181"/>
      <c r="D3" s="181"/>
      <c r="E3" s="181"/>
      <c r="F3" s="181"/>
      <c r="G3" s="181"/>
      <c r="H3" s="181"/>
      <c r="I3" s="181"/>
      <c r="J3" s="181"/>
      <c r="K3" s="181"/>
      <c r="L3" s="181"/>
      <c r="M3" s="181"/>
      <c r="N3" s="181"/>
      <c r="O3" s="181"/>
      <c r="P3" s="181"/>
      <c r="Q3" s="181"/>
      <c r="R3" s="181"/>
      <c r="S3" s="181"/>
      <c r="T3" s="181"/>
      <c r="U3" s="181"/>
      <c r="V3" s="181"/>
    </row>
    <row r="4" spans="1:22" ht="18" x14ac:dyDescent="0.4">
      <c r="A4" s="181" t="s">
        <v>1</v>
      </c>
      <c r="B4" s="181"/>
      <c r="C4" s="181"/>
      <c r="D4" s="181"/>
      <c r="E4" s="181"/>
      <c r="F4" s="181"/>
      <c r="G4" s="181"/>
      <c r="H4" s="181"/>
      <c r="I4" s="181"/>
      <c r="J4" s="181"/>
      <c r="K4" s="181"/>
      <c r="L4" s="181"/>
      <c r="M4" s="181"/>
      <c r="N4" s="181"/>
      <c r="O4" s="181"/>
      <c r="P4" s="181"/>
      <c r="Q4" s="181"/>
      <c r="R4" s="181"/>
      <c r="S4" s="181"/>
      <c r="T4" s="181"/>
      <c r="U4" s="181"/>
      <c r="V4" s="181"/>
    </row>
    <row r="5" spans="1:22" ht="18" x14ac:dyDescent="0.4">
      <c r="A5" s="4"/>
      <c r="B5" s="4"/>
      <c r="C5" s="4"/>
      <c r="D5" s="4"/>
      <c r="E5" s="4"/>
      <c r="F5" s="4"/>
      <c r="G5" s="108" t="s">
        <v>207</v>
      </c>
      <c r="H5" s="4"/>
      <c r="I5" s="108" t="s">
        <v>210</v>
      </c>
      <c r="J5" s="4"/>
      <c r="K5" s="4"/>
      <c r="L5" s="4"/>
      <c r="M5" s="4"/>
      <c r="N5" s="4"/>
      <c r="O5" s="4"/>
      <c r="P5" s="4"/>
      <c r="Q5" s="4"/>
      <c r="R5" s="4"/>
      <c r="S5" s="4"/>
      <c r="T5" s="4"/>
      <c r="U5" s="4"/>
      <c r="V5" s="4"/>
    </row>
    <row r="6" spans="1:22" ht="18" x14ac:dyDescent="0.4">
      <c r="A6" s="4"/>
      <c r="B6" s="4"/>
      <c r="C6" s="4"/>
      <c r="D6" s="4"/>
      <c r="E6" s="4"/>
      <c r="F6" s="4"/>
      <c r="G6" s="108" t="s">
        <v>208</v>
      </c>
      <c r="H6" s="4"/>
      <c r="I6" s="108">
        <v>2018</v>
      </c>
      <c r="J6" s="4"/>
      <c r="K6" s="4"/>
      <c r="L6" s="4"/>
      <c r="M6" s="4"/>
      <c r="N6" s="4"/>
      <c r="O6" s="4"/>
      <c r="P6" s="4"/>
      <c r="Q6" s="4"/>
      <c r="R6" s="4"/>
      <c r="S6" s="4"/>
      <c r="T6" s="4"/>
      <c r="U6" s="4"/>
      <c r="V6" s="4"/>
    </row>
    <row r="7" spans="1:22" ht="15" thickBot="1" x14ac:dyDescent="0.4">
      <c r="A7" s="5"/>
      <c r="B7" s="5"/>
      <c r="C7" s="5"/>
      <c r="D7" s="5"/>
      <c r="E7" s="5"/>
      <c r="F7" s="5"/>
      <c r="G7" s="5"/>
      <c r="H7" s="5"/>
      <c r="I7" s="5"/>
      <c r="J7" s="5"/>
      <c r="K7" s="5"/>
      <c r="L7" s="5"/>
      <c r="M7" s="5"/>
      <c r="N7" s="5"/>
      <c r="O7" s="5"/>
      <c r="P7" s="5"/>
      <c r="Q7" s="5"/>
      <c r="R7" s="5"/>
      <c r="S7" s="5"/>
      <c r="T7" s="5"/>
      <c r="U7" s="5"/>
      <c r="V7" s="5"/>
    </row>
    <row r="8" spans="1:22" ht="18.5" thickBot="1" x14ac:dyDescent="0.45">
      <c r="A8" s="4"/>
      <c r="B8" s="4"/>
      <c r="C8" s="182" t="s">
        <v>2</v>
      </c>
      <c r="D8" s="183"/>
      <c r="E8" s="183"/>
      <c r="F8" s="183"/>
      <c r="G8" s="183"/>
      <c r="H8" s="183"/>
      <c r="I8" s="184"/>
      <c r="J8" s="185" t="s">
        <v>3</v>
      </c>
      <c r="K8" s="186"/>
      <c r="L8" s="186"/>
      <c r="M8" s="186"/>
      <c r="N8" s="187" t="s">
        <v>4</v>
      </c>
      <c r="O8" s="188"/>
      <c r="P8" s="188"/>
      <c r="Q8" s="188"/>
      <c r="R8" s="188"/>
      <c r="S8" s="188"/>
      <c r="T8" s="193"/>
      <c r="U8" s="4"/>
      <c r="V8" s="4"/>
    </row>
    <row r="9" spans="1:22"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14" t="s">
        <v>213</v>
      </c>
      <c r="S9" s="10" t="s">
        <v>216</v>
      </c>
      <c r="T9" s="114" t="s">
        <v>212</v>
      </c>
      <c r="U9" s="12" t="s">
        <v>22</v>
      </c>
      <c r="V9" s="13" t="s">
        <v>23</v>
      </c>
    </row>
    <row r="10" spans="1:22"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214</v>
      </c>
      <c r="R10" s="22" t="s">
        <v>215</v>
      </c>
      <c r="S10" s="21" t="s">
        <v>217</v>
      </c>
      <c r="T10" s="22" t="s">
        <v>218</v>
      </c>
      <c r="U10" s="23" t="s">
        <v>39</v>
      </c>
      <c r="V10" s="16" t="s">
        <v>40</v>
      </c>
    </row>
    <row r="11" spans="1:22" ht="25" x14ac:dyDescent="0.35">
      <c r="A11" s="78">
        <v>1611</v>
      </c>
      <c r="B11" s="25" t="s">
        <v>41</v>
      </c>
      <c r="C11" s="26">
        <v>591884.5699999996</v>
      </c>
      <c r="D11" s="27">
        <v>590264.82892707246</v>
      </c>
      <c r="E11" s="28">
        <f>C11-D11</f>
        <v>1619.741072927136</v>
      </c>
      <c r="F11" s="26">
        <v>853917.47999999463</v>
      </c>
      <c r="G11" s="27">
        <v>0</v>
      </c>
      <c r="H11" s="28">
        <f>F11-G11</f>
        <v>853917.47999999463</v>
      </c>
      <c r="I11" s="29">
        <v>0</v>
      </c>
      <c r="J11" s="30">
        <v>3</v>
      </c>
      <c r="K11" s="31">
        <f>IF(J11=0,0,1/J11)</f>
        <v>0.33333333333333331</v>
      </c>
      <c r="L11" s="32">
        <v>3</v>
      </c>
      <c r="M11" s="33">
        <f>IF(L11=0,0,1/L11)</f>
        <v>0.33333333333333331</v>
      </c>
      <c r="N11" s="34">
        <f>IF(J11=0,0,+E11/J11)</f>
        <v>539.91369097571203</v>
      </c>
      <c r="O11" s="34">
        <f>IF(L11=0,0,+H11/L11)</f>
        <v>284639.15999999823</v>
      </c>
      <c r="P11" s="35">
        <f>IF(L11=0,0,+(I11*0.5)/L11)</f>
        <v>0</v>
      </c>
      <c r="Q11" s="36">
        <f>IF(ISERROR(+N11+O11+P11), 0, +N11+O11+P11)</f>
        <v>285179.07369097392</v>
      </c>
      <c r="R11" s="115">
        <v>81571.226309026009</v>
      </c>
      <c r="S11" s="34"/>
      <c r="T11" s="115">
        <f>SUM(Q11:S11)</f>
        <v>366750.29999999993</v>
      </c>
      <c r="U11" s="37">
        <f>-'[2]App.2-BA_FAC_IFRS'!J602</f>
        <v>366750.3</v>
      </c>
      <c r="V11" s="41">
        <f>IF(ISERROR(+U11-T11), 0, +U11-T11)</f>
        <v>5.8207660913467407E-11</v>
      </c>
    </row>
    <row r="12" spans="1:22" x14ac:dyDescent="0.35">
      <c r="A12" s="72">
        <v>1612</v>
      </c>
      <c r="B12" s="39" t="s">
        <v>42</v>
      </c>
      <c r="C12" s="26">
        <v>426601.35</v>
      </c>
      <c r="D12" s="27"/>
      <c r="E12" s="28">
        <f t="shared" ref="E12:E48" si="0">C12-D12</f>
        <v>426601.35</v>
      </c>
      <c r="F12" s="26">
        <v>6475</v>
      </c>
      <c r="G12" s="27"/>
      <c r="H12" s="28">
        <f t="shared" ref="H12:H48" si="1">F12-G12</f>
        <v>6475</v>
      </c>
      <c r="I12" s="29">
        <v>0</v>
      </c>
      <c r="J12" s="30">
        <v>31.47038624663988</v>
      </c>
      <c r="K12" s="31">
        <f t="shared" ref="K12:K48" si="2">IF(J12=0,0,1/J12)</f>
        <v>3.1775904882857003E-2</v>
      </c>
      <c r="L12" s="32">
        <v>30</v>
      </c>
      <c r="M12" s="40">
        <f t="shared" ref="M12:M48" si="3">IF(L12=0,0,1/L12)</f>
        <v>3.3333333333333333E-2</v>
      </c>
      <c r="N12" s="34">
        <f t="shared" ref="N12:N48" si="4">IF(J12=0,0,+E12/J12)</f>
        <v>13555.643920498389</v>
      </c>
      <c r="O12" s="34">
        <f>IF(L12=0,0,+H12/L12)</f>
        <v>215.83333333333334</v>
      </c>
      <c r="P12" s="35">
        <f t="shared" ref="P12:P48" si="5">IF(L12=0,0,+(I12*0.5)/L12)</f>
        <v>0</v>
      </c>
      <c r="Q12" s="36">
        <f t="shared" ref="Q12:Q48" si="6">IF(ISERROR(+N12+O12+P12), 0, +N12+O12+P12)</f>
        <v>13771.477253831723</v>
      </c>
      <c r="R12" s="115">
        <v>-123.09725490200799</v>
      </c>
      <c r="S12" s="34"/>
      <c r="T12" s="115">
        <f t="shared" ref="T12:T49" si="7">SUM(Q12:S12)</f>
        <v>13648.379998929715</v>
      </c>
      <c r="U12" s="37">
        <f>-'[2]App.2-BA_FAC_IFRS'!J603</f>
        <v>13648.380000000005</v>
      </c>
      <c r="V12" s="41">
        <f t="shared" ref="V12:V49" si="8">IF(ISERROR(+U12-T12), 0, +U12-T12)</f>
        <v>1.0702897270675749E-6</v>
      </c>
    </row>
    <row r="13" spans="1:22" x14ac:dyDescent="0.35">
      <c r="A13" s="72">
        <v>1805</v>
      </c>
      <c r="B13" s="39" t="s">
        <v>43</v>
      </c>
      <c r="C13" s="26">
        <v>3139179.6700000004</v>
      </c>
      <c r="D13" s="27"/>
      <c r="E13" s="28">
        <f t="shared" si="0"/>
        <v>3139179.6700000004</v>
      </c>
      <c r="F13" s="26">
        <v>4354603.7299999995</v>
      </c>
      <c r="G13" s="27"/>
      <c r="H13" s="28">
        <f t="shared" si="1"/>
        <v>4354603.7299999995</v>
      </c>
      <c r="I13" s="29">
        <v>0</v>
      </c>
      <c r="J13" s="30">
        <v>0</v>
      </c>
      <c r="K13" s="31">
        <f t="shared" si="2"/>
        <v>0</v>
      </c>
      <c r="L13" s="32">
        <v>0</v>
      </c>
      <c r="M13" s="40">
        <f t="shared" si="3"/>
        <v>0</v>
      </c>
      <c r="N13" s="34">
        <f t="shared" si="4"/>
        <v>0</v>
      </c>
      <c r="O13" s="34">
        <f t="shared" ref="O13:O48" si="9">IF(L13=0,0,+H13/L13)</f>
        <v>0</v>
      </c>
      <c r="P13" s="35">
        <f t="shared" si="5"/>
        <v>0</v>
      </c>
      <c r="Q13" s="36">
        <f t="shared" si="6"/>
        <v>0</v>
      </c>
      <c r="R13" s="115">
        <v>0</v>
      </c>
      <c r="S13" s="34"/>
      <c r="T13" s="115">
        <f t="shared" si="7"/>
        <v>0</v>
      </c>
      <c r="U13" s="37">
        <f>-'[2]App.2-BA_FAC_IFRS'!J604</f>
        <v>0</v>
      </c>
      <c r="V13" s="41">
        <f t="shared" si="8"/>
        <v>0</v>
      </c>
    </row>
    <row r="14" spans="1:22" x14ac:dyDescent="0.35">
      <c r="A14" s="72">
        <v>1808</v>
      </c>
      <c r="B14" s="39" t="s">
        <v>44</v>
      </c>
      <c r="C14" s="26">
        <v>0</v>
      </c>
      <c r="D14" s="27"/>
      <c r="E14" s="28">
        <f t="shared" si="0"/>
        <v>0</v>
      </c>
      <c r="F14" s="26">
        <v>0</v>
      </c>
      <c r="G14" s="27"/>
      <c r="H14" s="28">
        <f t="shared" si="1"/>
        <v>0</v>
      </c>
      <c r="I14" s="29">
        <v>0</v>
      </c>
      <c r="J14" s="30"/>
      <c r="K14" s="31">
        <f t="shared" si="2"/>
        <v>0</v>
      </c>
      <c r="L14" s="32">
        <v>0</v>
      </c>
      <c r="M14" s="40">
        <f t="shared" si="3"/>
        <v>0</v>
      </c>
      <c r="N14" s="34">
        <f t="shared" si="4"/>
        <v>0</v>
      </c>
      <c r="O14" s="34">
        <f t="shared" si="9"/>
        <v>0</v>
      </c>
      <c r="P14" s="35">
        <f t="shared" si="5"/>
        <v>0</v>
      </c>
      <c r="Q14" s="36">
        <f t="shared" si="6"/>
        <v>0</v>
      </c>
      <c r="R14" s="115">
        <v>0</v>
      </c>
      <c r="S14" s="34"/>
      <c r="T14" s="115">
        <f t="shared" si="7"/>
        <v>0</v>
      </c>
      <c r="U14" s="37">
        <f>-'[2]App.2-BA_FAC_IFRS'!J605</f>
        <v>0</v>
      </c>
      <c r="V14" s="41">
        <f t="shared" si="8"/>
        <v>0</v>
      </c>
    </row>
    <row r="15" spans="1:22" x14ac:dyDescent="0.35">
      <c r="A15" s="72">
        <v>1810</v>
      </c>
      <c r="B15" s="39" t="s">
        <v>45</v>
      </c>
      <c r="C15" s="26">
        <v>0</v>
      </c>
      <c r="D15" s="27"/>
      <c r="E15" s="28">
        <f t="shared" si="0"/>
        <v>0</v>
      </c>
      <c r="F15" s="26">
        <v>0</v>
      </c>
      <c r="G15" s="27"/>
      <c r="H15" s="28">
        <f t="shared" si="1"/>
        <v>0</v>
      </c>
      <c r="I15" s="29">
        <v>0</v>
      </c>
      <c r="J15" s="30"/>
      <c r="K15" s="31">
        <f t="shared" si="2"/>
        <v>0</v>
      </c>
      <c r="L15" s="32">
        <v>0</v>
      </c>
      <c r="M15" s="40">
        <f t="shared" si="3"/>
        <v>0</v>
      </c>
      <c r="N15" s="34">
        <f t="shared" si="4"/>
        <v>0</v>
      </c>
      <c r="O15" s="34">
        <f t="shared" si="9"/>
        <v>0</v>
      </c>
      <c r="P15" s="35">
        <f t="shared" si="5"/>
        <v>0</v>
      </c>
      <c r="Q15" s="36">
        <f t="shared" si="6"/>
        <v>0</v>
      </c>
      <c r="R15" s="115">
        <v>0</v>
      </c>
      <c r="S15" s="34"/>
      <c r="T15" s="115">
        <f t="shared" si="7"/>
        <v>0</v>
      </c>
      <c r="U15" s="37">
        <f>-'[2]App.2-BA_FAC_IFRS'!J606</f>
        <v>0</v>
      </c>
      <c r="V15" s="41">
        <f t="shared" si="8"/>
        <v>0</v>
      </c>
    </row>
    <row r="16" spans="1:22" x14ac:dyDescent="0.35">
      <c r="A16" s="72">
        <v>1815</v>
      </c>
      <c r="B16" s="39" t="s">
        <v>46</v>
      </c>
      <c r="C16" s="26">
        <v>0</v>
      </c>
      <c r="D16" s="27"/>
      <c r="E16" s="28">
        <f t="shared" si="0"/>
        <v>0</v>
      </c>
      <c r="F16" s="26">
        <v>0</v>
      </c>
      <c r="G16" s="27"/>
      <c r="H16" s="28">
        <f t="shared" si="1"/>
        <v>0</v>
      </c>
      <c r="I16" s="29">
        <v>0</v>
      </c>
      <c r="J16" s="30"/>
      <c r="K16" s="31">
        <f t="shared" si="2"/>
        <v>0</v>
      </c>
      <c r="L16" s="32">
        <v>0</v>
      </c>
      <c r="M16" s="40">
        <f t="shared" si="3"/>
        <v>0</v>
      </c>
      <c r="N16" s="34">
        <f t="shared" si="4"/>
        <v>0</v>
      </c>
      <c r="O16" s="34">
        <f t="shared" si="9"/>
        <v>0</v>
      </c>
      <c r="P16" s="35">
        <f t="shared" si="5"/>
        <v>0</v>
      </c>
      <c r="Q16" s="36">
        <f t="shared" si="6"/>
        <v>0</v>
      </c>
      <c r="R16" s="115">
        <v>0</v>
      </c>
      <c r="S16" s="34"/>
      <c r="T16" s="115">
        <f t="shared" si="7"/>
        <v>0</v>
      </c>
      <c r="U16" s="37">
        <f>-'[2]App.2-BA_FAC_IFRS'!J607</f>
        <v>0</v>
      </c>
      <c r="V16" s="41">
        <f t="shared" si="8"/>
        <v>0</v>
      </c>
    </row>
    <row r="17" spans="1:22" x14ac:dyDescent="0.35">
      <c r="A17" s="72">
        <v>1820</v>
      </c>
      <c r="B17" s="39" t="s">
        <v>47</v>
      </c>
      <c r="C17" s="26">
        <v>4029266.4999999991</v>
      </c>
      <c r="D17" s="27"/>
      <c r="E17" s="28">
        <f t="shared" si="0"/>
        <v>4029266.4999999991</v>
      </c>
      <c r="F17" s="26">
        <v>8382416.0399999991</v>
      </c>
      <c r="G17" s="27"/>
      <c r="H17" s="28">
        <f t="shared" si="1"/>
        <v>8382416.0399999991</v>
      </c>
      <c r="I17" s="29">
        <v>-8109282.120000001</v>
      </c>
      <c r="J17" s="30">
        <v>43.728323291412877</v>
      </c>
      <c r="K17" s="31">
        <f t="shared" si="2"/>
        <v>2.2868473445364742E-2</v>
      </c>
      <c r="L17" s="32">
        <v>45</v>
      </c>
      <c r="M17" s="40">
        <f t="shared" si="3"/>
        <v>2.2222222222222223E-2</v>
      </c>
      <c r="N17" s="34">
        <f t="shared" si="4"/>
        <v>92143.173959547727</v>
      </c>
      <c r="O17" s="34">
        <f t="shared" si="9"/>
        <v>186275.91199999998</v>
      </c>
      <c r="P17" s="35">
        <f t="shared" si="5"/>
        <v>-90103.13466666668</v>
      </c>
      <c r="Q17" s="36">
        <f t="shared" si="6"/>
        <v>188315.95129288104</v>
      </c>
      <c r="R17" s="115">
        <v>138501</v>
      </c>
      <c r="S17" s="34">
        <f>-'[3]Continuity schedules'!P504</f>
        <v>-456969</v>
      </c>
      <c r="T17" s="115">
        <f t="shared" si="7"/>
        <v>-130152.04870711896</v>
      </c>
      <c r="U17" s="37">
        <f>-'[2]App.2-BA_FAC_IFRS'!J608</f>
        <v>-130152.05000000016</v>
      </c>
      <c r="V17" s="41">
        <f t="shared" si="8"/>
        <v>-1.2928812066093087E-3</v>
      </c>
    </row>
    <row r="18" spans="1:22" x14ac:dyDescent="0.35">
      <c r="A18" s="72">
        <v>1825</v>
      </c>
      <c r="B18" s="39" t="s">
        <v>48</v>
      </c>
      <c r="C18" s="26">
        <v>0</v>
      </c>
      <c r="D18" s="27"/>
      <c r="E18" s="28">
        <f t="shared" si="0"/>
        <v>0</v>
      </c>
      <c r="F18" s="26">
        <v>0</v>
      </c>
      <c r="G18" s="27"/>
      <c r="H18" s="28">
        <f t="shared" si="1"/>
        <v>0</v>
      </c>
      <c r="I18" s="29">
        <v>0</v>
      </c>
      <c r="J18" s="30"/>
      <c r="K18" s="31">
        <f t="shared" si="2"/>
        <v>0</v>
      </c>
      <c r="L18" s="32">
        <v>0</v>
      </c>
      <c r="M18" s="40">
        <f t="shared" si="3"/>
        <v>0</v>
      </c>
      <c r="N18" s="34">
        <f t="shared" si="4"/>
        <v>0</v>
      </c>
      <c r="O18" s="34">
        <f t="shared" si="9"/>
        <v>0</v>
      </c>
      <c r="P18" s="35">
        <f t="shared" si="5"/>
        <v>0</v>
      </c>
      <c r="Q18" s="36">
        <f t="shared" si="6"/>
        <v>0</v>
      </c>
      <c r="R18" s="115">
        <v>0</v>
      </c>
      <c r="S18" s="34"/>
      <c r="T18" s="115">
        <f t="shared" si="7"/>
        <v>0</v>
      </c>
      <c r="U18" s="37">
        <f>-'[2]App.2-BA_FAC_IFRS'!J609</f>
        <v>0</v>
      </c>
      <c r="V18" s="41">
        <f t="shared" si="8"/>
        <v>0</v>
      </c>
    </row>
    <row r="19" spans="1:22" x14ac:dyDescent="0.35">
      <c r="A19" s="72">
        <v>1830</v>
      </c>
      <c r="B19" s="39" t="s">
        <v>49</v>
      </c>
      <c r="C19" s="26">
        <v>7616930.8599999994</v>
      </c>
      <c r="D19" s="27"/>
      <c r="E19" s="28">
        <f t="shared" si="0"/>
        <v>7616930.8599999994</v>
      </c>
      <c r="F19" s="26">
        <v>13083308.329999998</v>
      </c>
      <c r="G19" s="27"/>
      <c r="H19" s="28">
        <f t="shared" si="1"/>
        <v>13083308.329999998</v>
      </c>
      <c r="I19" s="29">
        <v>158882.62000000195</v>
      </c>
      <c r="J19" s="30">
        <v>34.275416478972978</v>
      </c>
      <c r="K19" s="31">
        <f t="shared" si="2"/>
        <v>2.9175429585617797E-2</v>
      </c>
      <c r="L19" s="32">
        <v>45</v>
      </c>
      <c r="M19" s="40">
        <f t="shared" si="3"/>
        <v>2.2222222222222223E-2</v>
      </c>
      <c r="N19" s="34">
        <f t="shared" si="4"/>
        <v>222227.22996444919</v>
      </c>
      <c r="O19" s="34">
        <f t="shared" si="9"/>
        <v>290740.18511111109</v>
      </c>
      <c r="P19" s="35">
        <f t="shared" si="5"/>
        <v>1765.3624444444661</v>
      </c>
      <c r="Q19" s="36">
        <f t="shared" si="6"/>
        <v>514732.77752000472</v>
      </c>
      <c r="R19" s="115">
        <v>505922</v>
      </c>
      <c r="S19" s="34"/>
      <c r="T19" s="115">
        <f t="shared" si="7"/>
        <v>1020654.7775200047</v>
      </c>
      <c r="U19" s="37">
        <f>-'[2]App.2-BA_FAC_IFRS'!J610</f>
        <v>1020654.7499999999</v>
      </c>
      <c r="V19" s="41">
        <f t="shared" si="8"/>
        <v>-2.752000477630645E-2</v>
      </c>
    </row>
    <row r="20" spans="1:22" x14ac:dyDescent="0.35">
      <c r="A20" s="72">
        <v>1835</v>
      </c>
      <c r="B20" s="39" t="s">
        <v>50</v>
      </c>
      <c r="C20" s="26">
        <v>8341498.0999999987</v>
      </c>
      <c r="D20" s="27"/>
      <c r="E20" s="28">
        <f t="shared" si="0"/>
        <v>8341498.0999999987</v>
      </c>
      <c r="F20" s="26">
        <v>7865949.75</v>
      </c>
      <c r="G20" s="27"/>
      <c r="H20" s="28">
        <f t="shared" si="1"/>
        <v>7865949.75</v>
      </c>
      <c r="I20" s="29">
        <v>168440.10000000149</v>
      </c>
      <c r="J20" s="30">
        <v>29.836074322571253</v>
      </c>
      <c r="K20" s="31">
        <f t="shared" si="2"/>
        <v>3.3516473688480229E-2</v>
      </c>
      <c r="L20" s="32">
        <v>45</v>
      </c>
      <c r="M20" s="40">
        <f t="shared" si="3"/>
        <v>2.2222222222222223E-2</v>
      </c>
      <c r="N20" s="34">
        <f t="shared" si="4"/>
        <v>279577.60159115779</v>
      </c>
      <c r="O20" s="34">
        <f t="shared" si="9"/>
        <v>174798.88333333333</v>
      </c>
      <c r="P20" s="35">
        <f t="shared" si="5"/>
        <v>1871.5566666666832</v>
      </c>
      <c r="Q20" s="36">
        <f t="shared" si="6"/>
        <v>456248.04159115785</v>
      </c>
      <c r="R20" s="115">
        <v>440587.39999999851</v>
      </c>
      <c r="S20" s="34"/>
      <c r="T20" s="115">
        <f t="shared" si="7"/>
        <v>896835.44159115641</v>
      </c>
      <c r="U20" s="37">
        <f>-'[2]App.2-BA_FAC_IFRS'!J611</f>
        <v>896835.42</v>
      </c>
      <c r="V20" s="41">
        <f t="shared" si="8"/>
        <v>-2.1591156371869147E-2</v>
      </c>
    </row>
    <row r="21" spans="1:22" x14ac:dyDescent="0.35">
      <c r="A21" s="72">
        <v>1840</v>
      </c>
      <c r="B21" s="39" t="s">
        <v>51</v>
      </c>
      <c r="C21" s="26">
        <v>4596188.5900000017</v>
      </c>
      <c r="D21" s="27"/>
      <c r="E21" s="28">
        <f t="shared" si="0"/>
        <v>4596188.5900000017</v>
      </c>
      <c r="F21" s="26">
        <v>2606690.9300000006</v>
      </c>
      <c r="G21" s="27"/>
      <c r="H21" s="28">
        <f t="shared" si="1"/>
        <v>2606690.9300000006</v>
      </c>
      <c r="I21" s="29">
        <v>28199.859999999404</v>
      </c>
      <c r="J21" s="30">
        <v>39.330043427381611</v>
      </c>
      <c r="K21" s="31">
        <f t="shared" si="2"/>
        <v>2.5425855474743745E-2</v>
      </c>
      <c r="L21" s="32">
        <v>55</v>
      </c>
      <c r="M21" s="40">
        <f t="shared" si="3"/>
        <v>1.8181818181818181E-2</v>
      </c>
      <c r="N21" s="34">
        <f t="shared" si="4"/>
        <v>116862.02682400629</v>
      </c>
      <c r="O21" s="34">
        <f t="shared" si="9"/>
        <v>47394.380545454558</v>
      </c>
      <c r="P21" s="35">
        <f t="shared" si="5"/>
        <v>256.36236363635822</v>
      </c>
      <c r="Q21" s="36">
        <f t="shared" si="6"/>
        <v>164512.7697330972</v>
      </c>
      <c r="R21" s="115">
        <v>-124710.43999999948</v>
      </c>
      <c r="S21" s="34"/>
      <c r="T21" s="115">
        <f t="shared" si="7"/>
        <v>39802.329733097722</v>
      </c>
      <c r="U21" s="37">
        <f>-'[2]App.2-BA_FAC_IFRS'!J612</f>
        <v>39802.339999999967</v>
      </c>
      <c r="V21" s="41">
        <f t="shared" si="8"/>
        <v>1.0266902245348319E-2</v>
      </c>
    </row>
    <row r="22" spans="1:22" x14ac:dyDescent="0.35">
      <c r="A22" s="72">
        <v>1845</v>
      </c>
      <c r="B22" s="39" t="s">
        <v>52</v>
      </c>
      <c r="C22" s="26">
        <v>11828662.070000002</v>
      </c>
      <c r="D22" s="27"/>
      <c r="E22" s="28">
        <f t="shared" si="0"/>
        <v>11828662.070000002</v>
      </c>
      <c r="F22" s="26">
        <v>4115057.0499999993</v>
      </c>
      <c r="G22" s="27"/>
      <c r="H22" s="28">
        <f t="shared" si="1"/>
        <v>4115057.0499999993</v>
      </c>
      <c r="I22" s="29">
        <v>83820.359999999549</v>
      </c>
      <c r="J22" s="30">
        <v>23.075471741363373</v>
      </c>
      <c r="K22" s="31">
        <f t="shared" si="2"/>
        <v>4.3336058790402733E-2</v>
      </c>
      <c r="L22" s="32">
        <v>30</v>
      </c>
      <c r="M22" s="40">
        <f t="shared" si="3"/>
        <v>3.3333333333333333E-2</v>
      </c>
      <c r="N22" s="34">
        <f t="shared" si="4"/>
        <v>512607.59487732698</v>
      </c>
      <c r="O22" s="34">
        <f t="shared" si="9"/>
        <v>137168.5683333333</v>
      </c>
      <c r="P22" s="35">
        <f t="shared" si="5"/>
        <v>1397.0059999999926</v>
      </c>
      <c r="Q22" s="36">
        <f t="shared" si="6"/>
        <v>651173.16921066015</v>
      </c>
      <c r="R22" s="115">
        <v>679224.02999999933</v>
      </c>
      <c r="S22" s="34"/>
      <c r="T22" s="115">
        <f t="shared" si="7"/>
        <v>1330397.1992106596</v>
      </c>
      <c r="U22" s="37">
        <f>-'[2]App.2-BA_FAC_IFRS'!J613</f>
        <v>1330397.1899999997</v>
      </c>
      <c r="V22" s="41">
        <f t="shared" si="8"/>
        <v>-9.2106598895043135E-3</v>
      </c>
    </row>
    <row r="23" spans="1:22" x14ac:dyDescent="0.35">
      <c r="A23" s="72">
        <v>1850</v>
      </c>
      <c r="B23" s="39" t="s">
        <v>53</v>
      </c>
      <c r="C23" s="26">
        <v>9133568</v>
      </c>
      <c r="D23" s="27"/>
      <c r="E23" s="28">
        <f t="shared" si="0"/>
        <v>9133568</v>
      </c>
      <c r="F23" s="26">
        <v>4324614.1100000013</v>
      </c>
      <c r="G23" s="27"/>
      <c r="H23" s="28">
        <f t="shared" si="1"/>
        <v>4324614.1100000013</v>
      </c>
      <c r="I23" s="29">
        <v>119145.59999999874</v>
      </c>
      <c r="J23" s="30">
        <v>22.817895559539302</v>
      </c>
      <c r="K23" s="31">
        <f t="shared" si="2"/>
        <v>4.382525099173476E-2</v>
      </c>
      <c r="L23" s="32">
        <v>40</v>
      </c>
      <c r="M23" s="40">
        <f t="shared" si="3"/>
        <v>2.5000000000000001E-2</v>
      </c>
      <c r="N23" s="34">
        <f t="shared" si="4"/>
        <v>400280.9100500769</v>
      </c>
      <c r="O23" s="34">
        <f t="shared" si="9"/>
        <v>108115.35275000003</v>
      </c>
      <c r="P23" s="35">
        <f t="shared" si="5"/>
        <v>1489.3199999999842</v>
      </c>
      <c r="Q23" s="36">
        <f t="shared" si="6"/>
        <v>509885.58280007693</v>
      </c>
      <c r="R23" s="115">
        <v>215662.53000000119</v>
      </c>
      <c r="S23" s="34"/>
      <c r="T23" s="115">
        <f t="shared" si="7"/>
        <v>725548.11280007812</v>
      </c>
      <c r="U23" s="37">
        <f>-'[2]App.2-BA_FAC_IFRS'!J614</f>
        <v>725548.12999999977</v>
      </c>
      <c r="V23" s="41">
        <f t="shared" si="8"/>
        <v>1.719992165453732E-2</v>
      </c>
    </row>
    <row r="24" spans="1:22" x14ac:dyDescent="0.35">
      <c r="A24" s="72">
        <v>1855</v>
      </c>
      <c r="B24" s="39" t="s">
        <v>54</v>
      </c>
      <c r="C24" s="26">
        <v>6929970.2399999984</v>
      </c>
      <c r="D24" s="27"/>
      <c r="E24" s="28">
        <f t="shared" si="0"/>
        <v>6929970.2399999984</v>
      </c>
      <c r="F24" s="26">
        <v>3067168.8900000011</v>
      </c>
      <c r="G24" s="27"/>
      <c r="H24" s="28">
        <f t="shared" si="1"/>
        <v>3067168.8900000011</v>
      </c>
      <c r="I24" s="29">
        <v>14275.95</v>
      </c>
      <c r="J24" s="30">
        <v>19.258612593768373</v>
      </c>
      <c r="K24" s="31">
        <f t="shared" si="2"/>
        <v>5.1924820395607113E-2</v>
      </c>
      <c r="L24" s="32">
        <v>45</v>
      </c>
      <c r="M24" s="40">
        <f t="shared" si="3"/>
        <v>2.2222222222222223E-2</v>
      </c>
      <c r="N24" s="34">
        <f t="shared" si="4"/>
        <v>359837.46005890222</v>
      </c>
      <c r="O24" s="34">
        <f t="shared" si="9"/>
        <v>68159.308666666693</v>
      </c>
      <c r="P24" s="35">
        <f t="shared" si="5"/>
        <v>158.62166666666667</v>
      </c>
      <c r="Q24" s="36">
        <f t="shared" si="6"/>
        <v>428155.39039223554</v>
      </c>
      <c r="R24" s="115">
        <v>842473.14293775056</v>
      </c>
      <c r="S24" s="34"/>
      <c r="T24" s="115">
        <f t="shared" si="7"/>
        <v>1270628.533329986</v>
      </c>
      <c r="U24" s="37">
        <f>-'[2]App.2-BA_FAC_IFRS'!J615</f>
        <v>1270628.55</v>
      </c>
      <c r="V24" s="41">
        <f t="shared" si="8"/>
        <v>1.6670014010742307E-2</v>
      </c>
    </row>
    <row r="25" spans="1:22" x14ac:dyDescent="0.35">
      <c r="A25" s="72">
        <v>1860</v>
      </c>
      <c r="B25" s="39" t="s">
        <v>55</v>
      </c>
      <c r="C25" s="26">
        <v>2068576.4900000012</v>
      </c>
      <c r="D25" s="27"/>
      <c r="E25" s="28">
        <f t="shared" si="0"/>
        <v>2068576.4900000012</v>
      </c>
      <c r="F25" s="26">
        <v>224088.20000000013</v>
      </c>
      <c r="G25" s="27"/>
      <c r="H25" s="28">
        <f t="shared" si="1"/>
        <v>224088.20000000013</v>
      </c>
      <c r="I25" s="29">
        <v>92538.530000000028</v>
      </c>
      <c r="J25" s="30">
        <v>14.999991686298408</v>
      </c>
      <c r="K25" s="31">
        <f t="shared" si="2"/>
        <v>6.6666703616472006E-2</v>
      </c>
      <c r="L25" s="32">
        <v>20</v>
      </c>
      <c r="M25" s="40">
        <f t="shared" si="3"/>
        <v>0.05</v>
      </c>
      <c r="N25" s="34">
        <f t="shared" si="4"/>
        <v>137905.17576683202</v>
      </c>
      <c r="O25" s="34">
        <f t="shared" si="9"/>
        <v>11204.410000000007</v>
      </c>
      <c r="P25" s="35">
        <f t="shared" si="5"/>
        <v>2313.4632500000007</v>
      </c>
      <c r="Q25" s="36">
        <f t="shared" si="6"/>
        <v>151423.04901683202</v>
      </c>
      <c r="R25" s="115">
        <v>-287308</v>
      </c>
      <c r="S25" s="34"/>
      <c r="T25" s="115">
        <f t="shared" si="7"/>
        <v>-135884.95098316798</v>
      </c>
      <c r="U25" s="37">
        <f>-'[2]App.2-BA_FAC_IFRS'!J616</f>
        <v>-135884.97999999998</v>
      </c>
      <c r="V25" s="41">
        <f t="shared" si="8"/>
        <v>-2.9016832006163895E-2</v>
      </c>
    </row>
    <row r="26" spans="1:22" x14ac:dyDescent="0.35">
      <c r="A26" s="72">
        <v>1860</v>
      </c>
      <c r="B26" s="39" t="s">
        <v>56</v>
      </c>
      <c r="C26" s="26">
        <v>5411013.8399999999</v>
      </c>
      <c r="D26" s="27"/>
      <c r="E26" s="28">
        <f t="shared" si="0"/>
        <v>5411013.8399999999</v>
      </c>
      <c r="F26" s="26">
        <v>1994945.6999999997</v>
      </c>
      <c r="G26" s="27"/>
      <c r="H26" s="28">
        <f t="shared" si="1"/>
        <v>1994945.6999999997</v>
      </c>
      <c r="I26" s="29">
        <v>0</v>
      </c>
      <c r="J26" s="30">
        <v>20.150123722282014</v>
      </c>
      <c r="K26" s="31">
        <f t="shared" si="2"/>
        <v>4.9627486847348717E-2</v>
      </c>
      <c r="L26" s="32">
        <v>15</v>
      </c>
      <c r="M26" s="40">
        <f t="shared" si="3"/>
        <v>6.6666666666666666E-2</v>
      </c>
      <c r="N26" s="34">
        <f t="shared" si="4"/>
        <v>268535.01817542186</v>
      </c>
      <c r="O26" s="34">
        <f t="shared" si="9"/>
        <v>132996.37999999998</v>
      </c>
      <c r="P26" s="35">
        <f t="shared" si="5"/>
        <v>0</v>
      </c>
      <c r="Q26" s="36">
        <f t="shared" si="6"/>
        <v>401531.39817542187</v>
      </c>
      <c r="R26" s="115">
        <v>-401537</v>
      </c>
      <c r="S26" s="34"/>
      <c r="T26" s="115">
        <f t="shared" si="7"/>
        <v>-5.6018245781306177</v>
      </c>
      <c r="U26" s="37">
        <f>-'[2]App.2-BA_FAC_IFRS'!J617</f>
        <v>-5.5800000001772787</v>
      </c>
      <c r="V26" s="41">
        <f t="shared" si="8"/>
        <v>2.1824577953339031E-2</v>
      </c>
    </row>
    <row r="27" spans="1:22" x14ac:dyDescent="0.35">
      <c r="A27" s="72">
        <v>1905</v>
      </c>
      <c r="B27" s="39" t="s">
        <v>43</v>
      </c>
      <c r="C27" s="26">
        <v>0</v>
      </c>
      <c r="D27" s="27"/>
      <c r="E27" s="28">
        <f t="shared" si="0"/>
        <v>0</v>
      </c>
      <c r="F27" s="26">
        <v>0</v>
      </c>
      <c r="G27" s="27"/>
      <c r="H27" s="28">
        <f t="shared" si="1"/>
        <v>0</v>
      </c>
      <c r="I27" s="29">
        <v>0</v>
      </c>
      <c r="J27" s="30">
        <v>0</v>
      </c>
      <c r="K27" s="31">
        <f t="shared" si="2"/>
        <v>0</v>
      </c>
      <c r="L27" s="32">
        <v>0</v>
      </c>
      <c r="M27" s="40">
        <f t="shared" si="3"/>
        <v>0</v>
      </c>
      <c r="N27" s="34">
        <f t="shared" si="4"/>
        <v>0</v>
      </c>
      <c r="O27" s="34">
        <f t="shared" si="9"/>
        <v>0</v>
      </c>
      <c r="P27" s="35">
        <f t="shared" si="5"/>
        <v>0</v>
      </c>
      <c r="Q27" s="36">
        <f t="shared" si="6"/>
        <v>0</v>
      </c>
      <c r="R27" s="115">
        <v>0</v>
      </c>
      <c r="S27" s="34"/>
      <c r="T27" s="115">
        <f t="shared" si="7"/>
        <v>0</v>
      </c>
      <c r="U27" s="37">
        <f>-'[2]App.2-BA_FAC_IFRS'!J618</f>
        <v>0</v>
      </c>
      <c r="V27" s="41">
        <f t="shared" si="8"/>
        <v>0</v>
      </c>
    </row>
    <row r="28" spans="1:22" x14ac:dyDescent="0.35">
      <c r="A28" s="72">
        <v>1908</v>
      </c>
      <c r="B28" s="39" t="s">
        <v>57</v>
      </c>
      <c r="C28" s="26">
        <v>206922.99000000008</v>
      </c>
      <c r="D28" s="27"/>
      <c r="E28" s="28">
        <f t="shared" si="0"/>
        <v>206922.99000000008</v>
      </c>
      <c r="F28" s="26">
        <v>19537.95</v>
      </c>
      <c r="G28" s="27"/>
      <c r="H28" s="28">
        <f t="shared" si="1"/>
        <v>19537.95</v>
      </c>
      <c r="I28" s="29">
        <v>0</v>
      </c>
      <c r="J28" s="30">
        <v>54.121593364125907</v>
      </c>
      <c r="K28" s="31">
        <f t="shared" si="2"/>
        <v>1.8476913517162682E-2</v>
      </c>
      <c r="L28" s="32">
        <v>50</v>
      </c>
      <c r="M28" s="40">
        <f t="shared" si="3"/>
        <v>0.02</v>
      </c>
      <c r="N28" s="34">
        <f t="shared" si="4"/>
        <v>3823.2981909427194</v>
      </c>
      <c r="O28" s="34">
        <f t="shared" si="9"/>
        <v>390.75900000000001</v>
      </c>
      <c r="P28" s="35">
        <f t="shared" si="5"/>
        <v>0</v>
      </c>
      <c r="Q28" s="36">
        <f t="shared" si="6"/>
        <v>4214.0571909427199</v>
      </c>
      <c r="R28" s="115">
        <v>-15399.10154812393</v>
      </c>
      <c r="S28" s="34"/>
      <c r="T28" s="115">
        <f t="shared" si="7"/>
        <v>-11185.04435718121</v>
      </c>
      <c r="U28" s="37">
        <f>-'[2]App.2-BA_FAC_IFRS'!J619</f>
        <v>-11185.039999999999</v>
      </c>
      <c r="V28" s="41">
        <f t="shared" si="8"/>
        <v>4.3571812111622421E-3</v>
      </c>
    </row>
    <row r="29" spans="1:22" x14ac:dyDescent="0.35">
      <c r="A29" s="72">
        <v>1910</v>
      </c>
      <c r="B29" s="39" t="s">
        <v>45</v>
      </c>
      <c r="C29" s="26">
        <v>570931.2200000002</v>
      </c>
      <c r="D29" s="27"/>
      <c r="E29" s="28">
        <f t="shared" si="0"/>
        <v>570931.2200000002</v>
      </c>
      <c r="F29" s="26">
        <v>985298.3899999999</v>
      </c>
      <c r="G29" s="27"/>
      <c r="H29" s="28">
        <f t="shared" si="1"/>
        <v>985298.3899999999</v>
      </c>
      <c r="I29" s="29">
        <v>254177.76</v>
      </c>
      <c r="J29" s="30">
        <v>18.879103888912635</v>
      </c>
      <c r="K29" s="31">
        <f t="shared" si="2"/>
        <v>5.296861577139169E-2</v>
      </c>
      <c r="L29" s="32">
        <v>10</v>
      </c>
      <c r="M29" s="40">
        <f t="shared" si="3"/>
        <v>0.1</v>
      </c>
      <c r="N29" s="34">
        <f t="shared" si="4"/>
        <v>30241.436424071911</v>
      </c>
      <c r="O29" s="34">
        <f t="shared" si="9"/>
        <v>98529.838999999993</v>
      </c>
      <c r="P29" s="35">
        <f t="shared" si="5"/>
        <v>12708.888000000001</v>
      </c>
      <c r="Q29" s="36">
        <f t="shared" si="6"/>
        <v>141480.16342407191</v>
      </c>
      <c r="R29" s="115">
        <v>-193859.29999999993</v>
      </c>
      <c r="S29" s="34"/>
      <c r="T29" s="115">
        <f t="shared" si="7"/>
        <v>-52379.136575928016</v>
      </c>
      <c r="U29" s="37">
        <f>-'[2]App.2-BA_FAC_IFRS'!J620</f>
        <v>-52379.119999999937</v>
      </c>
      <c r="V29" s="41">
        <f t="shared" si="8"/>
        <v>1.6575928078964353E-2</v>
      </c>
    </row>
    <row r="30" spans="1:22" x14ac:dyDescent="0.35">
      <c r="A30" s="72">
        <v>1915</v>
      </c>
      <c r="B30" s="39" t="s">
        <v>58</v>
      </c>
      <c r="C30" s="26">
        <v>194892.81000000006</v>
      </c>
      <c r="D30" s="27"/>
      <c r="E30" s="28">
        <f t="shared" si="0"/>
        <v>194892.81000000006</v>
      </c>
      <c r="F30" s="26">
        <v>168222.09000000003</v>
      </c>
      <c r="G30" s="27"/>
      <c r="H30" s="28">
        <f t="shared" si="1"/>
        <v>168222.09000000003</v>
      </c>
      <c r="I30" s="29">
        <v>49273.350000000013</v>
      </c>
      <c r="J30" s="30">
        <v>16.060655907454091</v>
      </c>
      <c r="K30" s="31">
        <f t="shared" si="2"/>
        <v>6.2263957696514674E-2</v>
      </c>
      <c r="L30" s="32">
        <v>10</v>
      </c>
      <c r="M30" s="40">
        <f t="shared" si="3"/>
        <v>0.1</v>
      </c>
      <c r="N30" s="34">
        <f t="shared" si="4"/>
        <v>12134.797677194876</v>
      </c>
      <c r="O30" s="34">
        <f t="shared" si="9"/>
        <v>16822.209000000003</v>
      </c>
      <c r="P30" s="35">
        <f t="shared" si="5"/>
        <v>2463.6675000000005</v>
      </c>
      <c r="Q30" s="36">
        <f t="shared" si="6"/>
        <v>31420.674177194876</v>
      </c>
      <c r="R30" s="115">
        <v>663.39354006102076</v>
      </c>
      <c r="S30" s="34"/>
      <c r="T30" s="115">
        <f t="shared" si="7"/>
        <v>32084.067717255897</v>
      </c>
      <c r="U30" s="37">
        <f>-'[2]App.2-BA_FAC_IFRS'!J621</f>
        <v>32084.070000000014</v>
      </c>
      <c r="V30" s="41">
        <f t="shared" si="8"/>
        <v>2.2827441171102691E-3</v>
      </c>
    </row>
    <row r="31" spans="1:22" x14ac:dyDescent="0.35">
      <c r="A31" s="72">
        <v>1915</v>
      </c>
      <c r="B31" s="39" t="s">
        <v>59</v>
      </c>
      <c r="C31" s="26">
        <v>0</v>
      </c>
      <c r="D31" s="27"/>
      <c r="E31" s="28">
        <f t="shared" si="0"/>
        <v>0</v>
      </c>
      <c r="F31" s="26">
        <v>0</v>
      </c>
      <c r="G31" s="27"/>
      <c r="H31" s="28">
        <f t="shared" si="1"/>
        <v>0</v>
      </c>
      <c r="I31" s="29">
        <v>0</v>
      </c>
      <c r="J31" s="30"/>
      <c r="K31" s="31">
        <f t="shared" si="2"/>
        <v>0</v>
      </c>
      <c r="L31" s="32">
        <v>0</v>
      </c>
      <c r="M31" s="40">
        <f t="shared" si="3"/>
        <v>0</v>
      </c>
      <c r="N31" s="34">
        <f t="shared" si="4"/>
        <v>0</v>
      </c>
      <c r="O31" s="34">
        <f t="shared" si="9"/>
        <v>0</v>
      </c>
      <c r="P31" s="35">
        <f t="shared" si="5"/>
        <v>0</v>
      </c>
      <c r="Q31" s="36">
        <f t="shared" si="6"/>
        <v>0</v>
      </c>
      <c r="R31" s="115">
        <v>0</v>
      </c>
      <c r="S31" s="34"/>
      <c r="T31" s="115">
        <f t="shared" si="7"/>
        <v>0</v>
      </c>
      <c r="U31" s="37">
        <f>-'[2]App.2-BA_FAC_IFRS'!J622</f>
        <v>0</v>
      </c>
      <c r="V31" s="41">
        <f t="shared" si="8"/>
        <v>0</v>
      </c>
    </row>
    <row r="32" spans="1:22" x14ac:dyDescent="0.35">
      <c r="A32" s="72">
        <v>1920</v>
      </c>
      <c r="B32" s="39" t="s">
        <v>60</v>
      </c>
      <c r="C32" s="26">
        <v>245744.43999999989</v>
      </c>
      <c r="D32" s="27">
        <v>96223.340478694096</v>
      </c>
      <c r="E32" s="28">
        <f t="shared" si="0"/>
        <v>149521.09952130579</v>
      </c>
      <c r="F32" s="26">
        <v>382180.26499964419</v>
      </c>
      <c r="G32" s="27"/>
      <c r="H32" s="28">
        <f t="shared" si="1"/>
        <v>382180.26499964419</v>
      </c>
      <c r="I32" s="29">
        <v>81332.569999999949</v>
      </c>
      <c r="J32" s="30">
        <v>5</v>
      </c>
      <c r="K32" s="31">
        <f t="shared" si="2"/>
        <v>0.2</v>
      </c>
      <c r="L32" s="32">
        <v>5</v>
      </c>
      <c r="M32" s="40">
        <f t="shared" si="3"/>
        <v>0.2</v>
      </c>
      <c r="N32" s="34">
        <f t="shared" si="4"/>
        <v>29904.219904261157</v>
      </c>
      <c r="O32" s="34">
        <f t="shared" si="9"/>
        <v>76436.052999928841</v>
      </c>
      <c r="P32" s="35">
        <f t="shared" si="5"/>
        <v>8133.2569999999951</v>
      </c>
      <c r="Q32" s="36">
        <f t="shared" si="6"/>
        <v>114473.52990419</v>
      </c>
      <c r="R32" s="115">
        <v>-78925.310000000056</v>
      </c>
      <c r="S32" s="34"/>
      <c r="T32" s="115">
        <f t="shared" si="7"/>
        <v>35548.219904189944</v>
      </c>
      <c r="U32" s="37">
        <f>-'[2]App.2-BA_FAC_IFRS'!J623</f>
        <v>35548.189999999944</v>
      </c>
      <c r="V32" s="41">
        <f t="shared" si="8"/>
        <v>-2.9904189999797381E-2</v>
      </c>
    </row>
    <row r="33" spans="1:22" x14ac:dyDescent="0.35">
      <c r="A33" s="72">
        <v>1920</v>
      </c>
      <c r="B33" s="39" t="s">
        <v>61</v>
      </c>
      <c r="C33" s="26">
        <v>0</v>
      </c>
      <c r="D33" s="27"/>
      <c r="E33" s="28">
        <f t="shared" si="0"/>
        <v>0</v>
      </c>
      <c r="F33" s="26">
        <v>0</v>
      </c>
      <c r="G33" s="27"/>
      <c r="H33" s="28">
        <f t="shared" si="1"/>
        <v>0</v>
      </c>
      <c r="I33" s="29">
        <v>0</v>
      </c>
      <c r="J33" s="30"/>
      <c r="K33" s="31">
        <f t="shared" si="2"/>
        <v>0</v>
      </c>
      <c r="L33" s="32">
        <v>0</v>
      </c>
      <c r="M33" s="40">
        <f t="shared" si="3"/>
        <v>0</v>
      </c>
      <c r="N33" s="34">
        <f t="shared" si="4"/>
        <v>0</v>
      </c>
      <c r="O33" s="34">
        <f t="shared" si="9"/>
        <v>0</v>
      </c>
      <c r="P33" s="35">
        <f t="shared" si="5"/>
        <v>0</v>
      </c>
      <c r="Q33" s="36">
        <f t="shared" si="6"/>
        <v>0</v>
      </c>
      <c r="R33" s="115">
        <v>0</v>
      </c>
      <c r="S33" s="34"/>
      <c r="T33" s="115">
        <f t="shared" si="7"/>
        <v>0</v>
      </c>
      <c r="U33" s="37">
        <f>-'[2]App.2-BA_FAC_IFRS'!J624</f>
        <v>0</v>
      </c>
      <c r="V33" s="41">
        <f t="shared" si="8"/>
        <v>0</v>
      </c>
    </row>
    <row r="34" spans="1:22" x14ac:dyDescent="0.35">
      <c r="A34" s="72">
        <v>1920</v>
      </c>
      <c r="B34" s="39" t="s">
        <v>62</v>
      </c>
      <c r="C34" s="26">
        <v>0</v>
      </c>
      <c r="D34" s="27"/>
      <c r="E34" s="28">
        <f t="shared" si="0"/>
        <v>0</v>
      </c>
      <c r="F34" s="26">
        <v>0</v>
      </c>
      <c r="G34" s="27"/>
      <c r="H34" s="28">
        <f t="shared" si="1"/>
        <v>0</v>
      </c>
      <c r="I34" s="29">
        <v>0</v>
      </c>
      <c r="J34" s="30"/>
      <c r="K34" s="31">
        <f t="shared" si="2"/>
        <v>0</v>
      </c>
      <c r="L34" s="32">
        <v>0</v>
      </c>
      <c r="M34" s="40">
        <f t="shared" si="3"/>
        <v>0</v>
      </c>
      <c r="N34" s="34">
        <f t="shared" si="4"/>
        <v>0</v>
      </c>
      <c r="O34" s="34">
        <f t="shared" si="9"/>
        <v>0</v>
      </c>
      <c r="P34" s="35">
        <f t="shared" si="5"/>
        <v>0</v>
      </c>
      <c r="Q34" s="36">
        <f t="shared" si="6"/>
        <v>0</v>
      </c>
      <c r="R34" s="115">
        <v>0</v>
      </c>
      <c r="S34" s="34"/>
      <c r="T34" s="115">
        <f t="shared" si="7"/>
        <v>0</v>
      </c>
      <c r="U34" s="37">
        <f>-'[2]App.2-BA_FAC_IFRS'!J625</f>
        <v>0</v>
      </c>
      <c r="V34" s="41">
        <f t="shared" si="8"/>
        <v>0</v>
      </c>
    </row>
    <row r="35" spans="1:22" x14ac:dyDescent="0.35">
      <c r="A35" s="72">
        <v>1930</v>
      </c>
      <c r="B35" s="39" t="s">
        <v>63</v>
      </c>
      <c r="C35" s="26">
        <v>880150.06000000099</v>
      </c>
      <c r="D35" s="27"/>
      <c r="E35" s="28">
        <f t="shared" si="0"/>
        <v>880150.06000000099</v>
      </c>
      <c r="F35" s="26">
        <v>1127612.99</v>
      </c>
      <c r="G35" s="27"/>
      <c r="H35" s="28">
        <f t="shared" si="1"/>
        <v>1127612.99</v>
      </c>
      <c r="I35" s="29">
        <v>32375.039999999921</v>
      </c>
      <c r="J35" s="30">
        <v>10.229998605937475</v>
      </c>
      <c r="K35" s="31">
        <f t="shared" si="2"/>
        <v>9.7751723975759056E-2</v>
      </c>
      <c r="L35" s="32">
        <v>10</v>
      </c>
      <c r="M35" s="40">
        <f t="shared" si="3"/>
        <v>0.1</v>
      </c>
      <c r="N35" s="34">
        <f t="shared" si="4"/>
        <v>86036.185722367867</v>
      </c>
      <c r="O35" s="34">
        <f t="shared" si="9"/>
        <v>112761.299</v>
      </c>
      <c r="P35" s="35">
        <f t="shared" si="5"/>
        <v>1618.7519999999961</v>
      </c>
      <c r="Q35" s="36">
        <f t="shared" si="6"/>
        <v>200416.23672236787</v>
      </c>
      <c r="R35" s="115">
        <v>-159054.35027841083</v>
      </c>
      <c r="S35" s="34"/>
      <c r="T35" s="115">
        <f t="shared" si="7"/>
        <v>41361.886443957046</v>
      </c>
      <c r="U35" s="37">
        <f>-'[2]App.2-BA_FAC_IFRS'!J626</f>
        <v>41361.9</v>
      </c>
      <c r="V35" s="41">
        <f t="shared" si="8"/>
        <v>1.3556042955315206E-2</v>
      </c>
    </row>
    <row r="36" spans="1:22" x14ac:dyDescent="0.35">
      <c r="A36" s="72">
        <v>1935</v>
      </c>
      <c r="B36" s="39" t="s">
        <v>64</v>
      </c>
      <c r="C36" s="26">
        <v>19199.970000000023</v>
      </c>
      <c r="D36" s="27">
        <v>18584.904695997127</v>
      </c>
      <c r="E36" s="28">
        <f t="shared" si="0"/>
        <v>615.06530400289557</v>
      </c>
      <c r="F36" s="26">
        <v>42281.919999999998</v>
      </c>
      <c r="G36" s="27"/>
      <c r="H36" s="28">
        <f t="shared" si="1"/>
        <v>42281.919999999998</v>
      </c>
      <c r="I36" s="29">
        <v>0</v>
      </c>
      <c r="J36" s="30">
        <v>10</v>
      </c>
      <c r="K36" s="31">
        <f t="shared" si="2"/>
        <v>0.1</v>
      </c>
      <c r="L36" s="32">
        <v>10</v>
      </c>
      <c r="M36" s="40">
        <f t="shared" si="3"/>
        <v>0.1</v>
      </c>
      <c r="N36" s="34">
        <f t="shared" si="4"/>
        <v>61.506530400289556</v>
      </c>
      <c r="O36" s="34">
        <f t="shared" si="9"/>
        <v>4228.192</v>
      </c>
      <c r="P36" s="35">
        <f t="shared" si="5"/>
        <v>0</v>
      </c>
      <c r="Q36" s="36">
        <f t="shared" si="6"/>
        <v>4289.6985304002892</v>
      </c>
      <c r="R36" s="115">
        <v>680.83961111109966</v>
      </c>
      <c r="S36" s="34"/>
      <c r="T36" s="115">
        <f t="shared" si="7"/>
        <v>4970.5381415113889</v>
      </c>
      <c r="U36" s="37">
        <f>-'[2]App.2-BA_FAC_IFRS'!J627</f>
        <v>4970.54</v>
      </c>
      <c r="V36" s="41">
        <f t="shared" si="8"/>
        <v>1.8584886111057131E-3</v>
      </c>
    </row>
    <row r="37" spans="1:22" x14ac:dyDescent="0.35">
      <c r="A37" s="72">
        <v>1940</v>
      </c>
      <c r="B37" s="39" t="s">
        <v>65</v>
      </c>
      <c r="C37" s="26">
        <v>110173.37999999995</v>
      </c>
      <c r="D37" s="27"/>
      <c r="E37" s="28">
        <f t="shared" si="0"/>
        <v>110173.37999999995</v>
      </c>
      <c r="F37" s="26">
        <v>134629.63999999998</v>
      </c>
      <c r="G37" s="27"/>
      <c r="H37" s="28">
        <f t="shared" si="1"/>
        <v>134629.63999999998</v>
      </c>
      <c r="I37" s="29">
        <v>24509.32</v>
      </c>
      <c r="J37" s="30">
        <v>8.6727683019183335</v>
      </c>
      <c r="K37" s="31">
        <f t="shared" si="2"/>
        <v>0.11530343774764622</v>
      </c>
      <c r="L37" s="32">
        <v>10</v>
      </c>
      <c r="M37" s="40">
        <f t="shared" si="3"/>
        <v>0.1</v>
      </c>
      <c r="N37" s="34">
        <f t="shared" si="4"/>
        <v>12703.369462277766</v>
      </c>
      <c r="O37" s="34">
        <f t="shared" si="9"/>
        <v>13462.963999999998</v>
      </c>
      <c r="P37" s="35">
        <f t="shared" si="5"/>
        <v>1225.4659999999999</v>
      </c>
      <c r="Q37" s="36">
        <f t="shared" si="6"/>
        <v>27391.799462277762</v>
      </c>
      <c r="R37" s="115">
        <v>341.04999999998836</v>
      </c>
      <c r="S37" s="34"/>
      <c r="T37" s="115">
        <f t="shared" si="7"/>
        <v>27732.849462277751</v>
      </c>
      <c r="U37" s="37">
        <f>-'[2]App.2-BA_FAC_IFRS'!J628</f>
        <v>27732.85</v>
      </c>
      <c r="V37" s="41">
        <f t="shared" si="8"/>
        <v>5.3772224782733247E-4</v>
      </c>
    </row>
    <row r="38" spans="1:22" x14ac:dyDescent="0.35">
      <c r="A38" s="72">
        <v>1945</v>
      </c>
      <c r="B38" s="39" t="s">
        <v>66</v>
      </c>
      <c r="C38" s="26">
        <v>41362.120000000003</v>
      </c>
      <c r="D38" s="27">
        <v>39921</v>
      </c>
      <c r="E38" s="28">
        <f t="shared" si="0"/>
        <v>1441.1200000000026</v>
      </c>
      <c r="F38" s="26">
        <v>28939.150000000005</v>
      </c>
      <c r="G38" s="27"/>
      <c r="H38" s="28">
        <f t="shared" si="1"/>
        <v>28939.150000000005</v>
      </c>
      <c r="I38" s="29">
        <v>0</v>
      </c>
      <c r="J38" s="30">
        <v>10</v>
      </c>
      <c r="K38" s="31">
        <f t="shared" si="2"/>
        <v>0.1</v>
      </c>
      <c r="L38" s="32">
        <v>10</v>
      </c>
      <c r="M38" s="40">
        <f t="shared" si="3"/>
        <v>0.1</v>
      </c>
      <c r="N38" s="34">
        <f t="shared" si="4"/>
        <v>144.11200000000025</v>
      </c>
      <c r="O38" s="34">
        <f t="shared" si="9"/>
        <v>2893.9150000000004</v>
      </c>
      <c r="P38" s="35">
        <f t="shared" si="5"/>
        <v>0</v>
      </c>
      <c r="Q38" s="36">
        <f t="shared" si="6"/>
        <v>3038.0270000000005</v>
      </c>
      <c r="R38" s="115">
        <v>-740.2117307692024</v>
      </c>
      <c r="S38" s="34"/>
      <c r="T38" s="115">
        <f t="shared" si="7"/>
        <v>2297.8152692307981</v>
      </c>
      <c r="U38" s="37">
        <f>-'[2]App.2-BA_FAC_IFRS'!J629</f>
        <v>2298.0800000000017</v>
      </c>
      <c r="V38" s="41">
        <f t="shared" si="8"/>
        <v>0.26473076920365202</v>
      </c>
    </row>
    <row r="39" spans="1:22" x14ac:dyDescent="0.35">
      <c r="A39" s="72">
        <v>1950</v>
      </c>
      <c r="B39" s="39" t="s">
        <v>67</v>
      </c>
      <c r="C39" s="26">
        <v>0</v>
      </c>
      <c r="D39" s="27"/>
      <c r="E39" s="28">
        <f t="shared" si="0"/>
        <v>0</v>
      </c>
      <c r="F39" s="26">
        <v>0</v>
      </c>
      <c r="G39" s="27"/>
      <c r="H39" s="28">
        <f t="shared" si="1"/>
        <v>0</v>
      </c>
      <c r="I39" s="29">
        <v>0</v>
      </c>
      <c r="J39" s="30"/>
      <c r="K39" s="31">
        <f t="shared" si="2"/>
        <v>0</v>
      </c>
      <c r="L39" s="32">
        <v>0</v>
      </c>
      <c r="M39" s="40">
        <f t="shared" si="3"/>
        <v>0</v>
      </c>
      <c r="N39" s="34">
        <f t="shared" si="4"/>
        <v>0</v>
      </c>
      <c r="O39" s="34">
        <f t="shared" si="9"/>
        <v>0</v>
      </c>
      <c r="P39" s="35">
        <f t="shared" si="5"/>
        <v>0</v>
      </c>
      <c r="Q39" s="36">
        <f t="shared" si="6"/>
        <v>0</v>
      </c>
      <c r="R39" s="115">
        <v>0</v>
      </c>
      <c r="S39" s="34"/>
      <c r="T39" s="115">
        <f t="shared" si="7"/>
        <v>0</v>
      </c>
      <c r="U39" s="37">
        <f>-'[2]App.2-BA_FAC_IFRS'!J630</f>
        <v>0</v>
      </c>
      <c r="V39" s="41">
        <f t="shared" si="8"/>
        <v>0</v>
      </c>
    </row>
    <row r="40" spans="1:22" x14ac:dyDescent="0.35">
      <c r="A40" s="72">
        <v>1955</v>
      </c>
      <c r="B40" s="39" t="s">
        <v>68</v>
      </c>
      <c r="C40" s="26">
        <v>0</v>
      </c>
      <c r="D40" s="27"/>
      <c r="E40" s="28">
        <f t="shared" si="0"/>
        <v>0</v>
      </c>
      <c r="F40" s="26">
        <v>0</v>
      </c>
      <c r="G40" s="27"/>
      <c r="H40" s="28">
        <f t="shared" si="1"/>
        <v>0</v>
      </c>
      <c r="I40" s="29">
        <v>0</v>
      </c>
      <c r="J40" s="30"/>
      <c r="K40" s="31">
        <f t="shared" si="2"/>
        <v>0</v>
      </c>
      <c r="L40" s="32">
        <v>0</v>
      </c>
      <c r="M40" s="40">
        <f t="shared" si="3"/>
        <v>0</v>
      </c>
      <c r="N40" s="34">
        <f t="shared" si="4"/>
        <v>0</v>
      </c>
      <c r="O40" s="34">
        <f t="shared" si="9"/>
        <v>0</v>
      </c>
      <c r="P40" s="35">
        <f t="shared" si="5"/>
        <v>0</v>
      </c>
      <c r="Q40" s="36">
        <f t="shared" si="6"/>
        <v>0</v>
      </c>
      <c r="R40" s="115">
        <v>0</v>
      </c>
      <c r="S40" s="34"/>
      <c r="T40" s="115">
        <f t="shared" si="7"/>
        <v>0</v>
      </c>
      <c r="U40" s="37">
        <f>-'[2]App.2-BA_FAC_IFRS'!J631</f>
        <v>0</v>
      </c>
      <c r="V40" s="41">
        <f t="shared" si="8"/>
        <v>0</v>
      </c>
    </row>
    <row r="41" spans="1:22" x14ac:dyDescent="0.35">
      <c r="A41" s="72">
        <v>1955</v>
      </c>
      <c r="B41" s="39" t="s">
        <v>69</v>
      </c>
      <c r="C41" s="26">
        <v>0</v>
      </c>
      <c r="D41" s="27"/>
      <c r="E41" s="28">
        <f t="shared" si="0"/>
        <v>0</v>
      </c>
      <c r="F41" s="26">
        <v>0</v>
      </c>
      <c r="G41" s="27"/>
      <c r="H41" s="28">
        <f t="shared" si="1"/>
        <v>0</v>
      </c>
      <c r="I41" s="29">
        <v>0</v>
      </c>
      <c r="J41" s="30"/>
      <c r="K41" s="31">
        <f t="shared" si="2"/>
        <v>0</v>
      </c>
      <c r="L41" s="32">
        <v>0</v>
      </c>
      <c r="M41" s="40">
        <f t="shared" si="3"/>
        <v>0</v>
      </c>
      <c r="N41" s="34">
        <f t="shared" si="4"/>
        <v>0</v>
      </c>
      <c r="O41" s="34">
        <f t="shared" si="9"/>
        <v>0</v>
      </c>
      <c r="P41" s="35">
        <f t="shared" si="5"/>
        <v>0</v>
      </c>
      <c r="Q41" s="36">
        <f t="shared" si="6"/>
        <v>0</v>
      </c>
      <c r="R41" s="115">
        <v>0</v>
      </c>
      <c r="S41" s="34"/>
      <c r="T41" s="115">
        <f t="shared" si="7"/>
        <v>0</v>
      </c>
      <c r="U41" s="37">
        <f>-'[2]App.2-BA_FAC_IFRS'!J632</f>
        <v>0</v>
      </c>
      <c r="V41" s="41">
        <f t="shared" si="8"/>
        <v>0</v>
      </c>
    </row>
    <row r="42" spans="1:22" x14ac:dyDescent="0.35">
      <c r="A42" s="72">
        <v>1960</v>
      </c>
      <c r="B42" s="39" t="s">
        <v>70</v>
      </c>
      <c r="C42" s="26">
        <v>0</v>
      </c>
      <c r="D42" s="27"/>
      <c r="E42" s="28">
        <f t="shared" si="0"/>
        <v>0</v>
      </c>
      <c r="F42" s="26">
        <v>0</v>
      </c>
      <c r="G42" s="27"/>
      <c r="H42" s="28">
        <f t="shared" si="1"/>
        <v>0</v>
      </c>
      <c r="I42" s="29">
        <v>0</v>
      </c>
      <c r="J42" s="30"/>
      <c r="K42" s="31">
        <f t="shared" si="2"/>
        <v>0</v>
      </c>
      <c r="L42" s="32">
        <v>0</v>
      </c>
      <c r="M42" s="40">
        <f t="shared" si="3"/>
        <v>0</v>
      </c>
      <c r="N42" s="34">
        <f t="shared" si="4"/>
        <v>0</v>
      </c>
      <c r="O42" s="34">
        <f t="shared" si="9"/>
        <v>0</v>
      </c>
      <c r="P42" s="35">
        <f t="shared" si="5"/>
        <v>0</v>
      </c>
      <c r="Q42" s="36">
        <f t="shared" si="6"/>
        <v>0</v>
      </c>
      <c r="R42" s="115">
        <v>0</v>
      </c>
      <c r="S42" s="34"/>
      <c r="T42" s="115">
        <f t="shared" si="7"/>
        <v>0</v>
      </c>
      <c r="U42" s="37">
        <f>-'[2]App.2-BA_FAC_IFRS'!J633</f>
        <v>0</v>
      </c>
      <c r="V42" s="41">
        <f t="shared" si="8"/>
        <v>0</v>
      </c>
    </row>
    <row r="43" spans="1:22" x14ac:dyDescent="0.35">
      <c r="A43" s="72">
        <v>1970</v>
      </c>
      <c r="B43" s="42" t="s">
        <v>71</v>
      </c>
      <c r="C43" s="26">
        <v>0</v>
      </c>
      <c r="D43" s="27"/>
      <c r="E43" s="28">
        <f t="shared" si="0"/>
        <v>0</v>
      </c>
      <c r="F43" s="26">
        <v>0</v>
      </c>
      <c r="G43" s="27"/>
      <c r="H43" s="28">
        <f t="shared" si="1"/>
        <v>0</v>
      </c>
      <c r="I43" s="29">
        <v>0</v>
      </c>
      <c r="J43" s="30"/>
      <c r="K43" s="31">
        <f t="shared" si="2"/>
        <v>0</v>
      </c>
      <c r="L43" s="32">
        <v>0</v>
      </c>
      <c r="M43" s="40">
        <f t="shared" si="3"/>
        <v>0</v>
      </c>
      <c r="N43" s="34">
        <f t="shared" si="4"/>
        <v>0</v>
      </c>
      <c r="O43" s="34">
        <f t="shared" si="9"/>
        <v>0</v>
      </c>
      <c r="P43" s="35">
        <f t="shared" si="5"/>
        <v>0</v>
      </c>
      <c r="Q43" s="36">
        <f t="shared" si="6"/>
        <v>0</v>
      </c>
      <c r="R43" s="115">
        <v>0</v>
      </c>
      <c r="S43" s="34"/>
      <c r="T43" s="115">
        <f t="shared" si="7"/>
        <v>0</v>
      </c>
      <c r="U43" s="37">
        <f>-'[2]App.2-BA_FAC_IFRS'!J634</f>
        <v>0</v>
      </c>
      <c r="V43" s="41">
        <f t="shared" si="8"/>
        <v>0</v>
      </c>
    </row>
    <row r="44" spans="1:22" x14ac:dyDescent="0.35">
      <c r="A44" s="72">
        <v>1975</v>
      </c>
      <c r="B44" s="39" t="s">
        <v>72</v>
      </c>
      <c r="C44" s="26">
        <v>0</v>
      </c>
      <c r="D44" s="27"/>
      <c r="E44" s="28">
        <f t="shared" si="0"/>
        <v>0</v>
      </c>
      <c r="F44" s="26">
        <v>0</v>
      </c>
      <c r="G44" s="27"/>
      <c r="H44" s="28">
        <f t="shared" si="1"/>
        <v>0</v>
      </c>
      <c r="I44" s="29">
        <v>0</v>
      </c>
      <c r="J44" s="30"/>
      <c r="K44" s="31">
        <f t="shared" si="2"/>
        <v>0</v>
      </c>
      <c r="L44" s="32">
        <v>0</v>
      </c>
      <c r="M44" s="40">
        <f t="shared" si="3"/>
        <v>0</v>
      </c>
      <c r="N44" s="34">
        <f t="shared" si="4"/>
        <v>0</v>
      </c>
      <c r="O44" s="34">
        <f t="shared" si="9"/>
        <v>0</v>
      </c>
      <c r="P44" s="35">
        <f t="shared" si="5"/>
        <v>0</v>
      </c>
      <c r="Q44" s="36">
        <f t="shared" si="6"/>
        <v>0</v>
      </c>
      <c r="R44" s="115">
        <v>0</v>
      </c>
      <c r="S44" s="34"/>
      <c r="T44" s="115">
        <f t="shared" si="7"/>
        <v>0</v>
      </c>
      <c r="U44" s="37">
        <f>-'[2]App.2-BA_FAC_IFRS'!J635</f>
        <v>0</v>
      </c>
      <c r="V44" s="41">
        <f t="shared" si="8"/>
        <v>0</v>
      </c>
    </row>
    <row r="45" spans="1:22" x14ac:dyDescent="0.35">
      <c r="A45" s="72">
        <v>1980</v>
      </c>
      <c r="B45" s="39" t="s">
        <v>73</v>
      </c>
      <c r="C45" s="26">
        <v>118260.68</v>
      </c>
      <c r="D45" s="27"/>
      <c r="E45" s="28">
        <f t="shared" si="0"/>
        <v>118260.68</v>
      </c>
      <c r="F45" s="26">
        <v>0</v>
      </c>
      <c r="G45" s="27"/>
      <c r="H45" s="28">
        <f t="shared" si="1"/>
        <v>0</v>
      </c>
      <c r="I45" s="29">
        <v>0</v>
      </c>
      <c r="J45" s="30">
        <v>18.558090955164449</v>
      </c>
      <c r="K45" s="31">
        <f t="shared" si="2"/>
        <v>5.3884852834052657E-2</v>
      </c>
      <c r="L45" s="32">
        <v>20</v>
      </c>
      <c r="M45" s="40">
        <f t="shared" si="3"/>
        <v>0.05</v>
      </c>
      <c r="N45" s="34">
        <f t="shared" si="4"/>
        <v>6372.4593378549935</v>
      </c>
      <c r="O45" s="34">
        <f t="shared" si="9"/>
        <v>0</v>
      </c>
      <c r="P45" s="35">
        <f t="shared" si="5"/>
        <v>0</v>
      </c>
      <c r="Q45" s="36">
        <f t="shared" si="6"/>
        <v>6372.4593378549935</v>
      </c>
      <c r="R45" s="115">
        <v>-33646.288</v>
      </c>
      <c r="S45" s="34"/>
      <c r="T45" s="115">
        <f t="shared" si="7"/>
        <v>-27273.828662145006</v>
      </c>
      <c r="U45" s="37">
        <f>-'[2]App.2-BA_FAC_IFRS'!J636</f>
        <v>-27273.82</v>
      </c>
      <c r="V45" s="41">
        <f t="shared" si="8"/>
        <v>8.6621450063830707E-3</v>
      </c>
    </row>
    <row r="46" spans="1:22" x14ac:dyDescent="0.35">
      <c r="A46" s="72">
        <v>1985</v>
      </c>
      <c r="B46" s="39" t="s">
        <v>74</v>
      </c>
      <c r="C46" s="26">
        <v>0.15000000000145519</v>
      </c>
      <c r="D46" s="27"/>
      <c r="E46" s="28">
        <f t="shared" si="0"/>
        <v>0.15000000000145519</v>
      </c>
      <c r="F46" s="26">
        <v>0</v>
      </c>
      <c r="G46" s="27"/>
      <c r="H46" s="28">
        <f t="shared" si="1"/>
        <v>0</v>
      </c>
      <c r="I46" s="29">
        <v>0</v>
      </c>
      <c r="J46" s="30"/>
      <c r="K46" s="31">
        <f t="shared" si="2"/>
        <v>0</v>
      </c>
      <c r="L46" s="32">
        <v>0</v>
      </c>
      <c r="M46" s="40">
        <f t="shared" si="3"/>
        <v>0</v>
      </c>
      <c r="N46" s="34">
        <f t="shared" si="4"/>
        <v>0</v>
      </c>
      <c r="O46" s="34">
        <f t="shared" si="9"/>
        <v>0</v>
      </c>
      <c r="P46" s="35">
        <f t="shared" si="5"/>
        <v>0</v>
      </c>
      <c r="Q46" s="36">
        <f t="shared" si="6"/>
        <v>0</v>
      </c>
      <c r="R46" s="115">
        <v>0</v>
      </c>
      <c r="S46" s="34"/>
      <c r="T46" s="115">
        <f t="shared" si="7"/>
        <v>0</v>
      </c>
      <c r="U46" s="37">
        <f>-'[2]App.2-BA_FAC_IFRS'!J637</f>
        <v>0</v>
      </c>
      <c r="V46" s="41">
        <f t="shared" si="8"/>
        <v>0</v>
      </c>
    </row>
    <row r="47" spans="1:22" x14ac:dyDescent="0.35">
      <c r="A47" s="72">
        <v>1990</v>
      </c>
      <c r="B47" s="77" t="s">
        <v>75</v>
      </c>
      <c r="C47" s="26">
        <v>0</v>
      </c>
      <c r="D47" s="27"/>
      <c r="E47" s="28">
        <f t="shared" si="0"/>
        <v>0</v>
      </c>
      <c r="F47" s="26">
        <v>0</v>
      </c>
      <c r="G47" s="27"/>
      <c r="H47" s="28">
        <f t="shared" si="1"/>
        <v>0</v>
      </c>
      <c r="I47" s="29">
        <v>0</v>
      </c>
      <c r="J47" s="30"/>
      <c r="K47" s="31">
        <f t="shared" si="2"/>
        <v>0</v>
      </c>
      <c r="L47" s="32">
        <v>0</v>
      </c>
      <c r="M47" s="40">
        <f t="shared" si="3"/>
        <v>0</v>
      </c>
      <c r="N47" s="34">
        <f t="shared" si="4"/>
        <v>0</v>
      </c>
      <c r="O47" s="34">
        <f t="shared" si="9"/>
        <v>0</v>
      </c>
      <c r="P47" s="35">
        <f t="shared" si="5"/>
        <v>0</v>
      </c>
      <c r="Q47" s="36">
        <f t="shared" si="6"/>
        <v>0</v>
      </c>
      <c r="R47" s="115">
        <v>0</v>
      </c>
      <c r="S47" s="34"/>
      <c r="T47" s="115">
        <f t="shared" si="7"/>
        <v>0</v>
      </c>
      <c r="U47" s="37">
        <f>-'[2]App.2-BA_FAC_IFRS'!J638</f>
        <v>0</v>
      </c>
      <c r="V47" s="41">
        <f t="shared" si="8"/>
        <v>0</v>
      </c>
    </row>
    <row r="48" spans="1:22" x14ac:dyDescent="0.35">
      <c r="A48" s="116">
        <v>1995</v>
      </c>
      <c r="B48" s="117" t="s">
        <v>76</v>
      </c>
      <c r="C48" s="26">
        <v>-14875252.579999998</v>
      </c>
      <c r="D48" s="27"/>
      <c r="E48" s="28">
        <f t="shared" si="0"/>
        <v>-14875252.579999998</v>
      </c>
      <c r="F48" s="26">
        <v>-19704297.719999999</v>
      </c>
      <c r="G48" s="27"/>
      <c r="H48" s="28">
        <f t="shared" si="1"/>
        <v>-19704297.719999999</v>
      </c>
      <c r="I48" s="29">
        <v>-79817</v>
      </c>
      <c r="J48" s="30">
        <v>38.728756338818549</v>
      </c>
      <c r="K48" s="31">
        <f t="shared" si="2"/>
        <v>2.5820607076857811E-2</v>
      </c>
      <c r="L48" s="32">
        <v>45.000006658083834</v>
      </c>
      <c r="M48" s="40">
        <f t="shared" si="3"/>
        <v>2.2222218934280075E-2</v>
      </c>
      <c r="N48" s="34">
        <f t="shared" si="4"/>
        <v>-384088.05203719536</v>
      </c>
      <c r="O48" s="34">
        <f t="shared" si="9"/>
        <v>-437873.21788007568</v>
      </c>
      <c r="P48" s="35">
        <f t="shared" si="5"/>
        <v>-886.85542433871638</v>
      </c>
      <c r="Q48" s="36">
        <f t="shared" si="6"/>
        <v>-822848.12534160982</v>
      </c>
      <c r="R48" s="115">
        <v>-380516.0846583955</v>
      </c>
      <c r="S48" s="34"/>
      <c r="T48" s="115">
        <f t="shared" si="7"/>
        <v>-1203364.2100000053</v>
      </c>
      <c r="U48" s="37">
        <f>-'[2]App.2-BA_FAC_IFRS'!J639</f>
        <v>-1203364.21</v>
      </c>
      <c r="V48" s="41">
        <f t="shared" si="8"/>
        <v>5.3551048040390015E-9</v>
      </c>
    </row>
    <row r="49" spans="1:22" ht="15" thickBot="1" x14ac:dyDescent="0.4">
      <c r="A49" s="116">
        <v>1609</v>
      </c>
      <c r="B49" s="39" t="s">
        <v>211</v>
      </c>
      <c r="C49" s="26">
        <v>0</v>
      </c>
      <c r="D49" s="45"/>
      <c r="E49" s="28">
        <f t="shared" ref="E49" si="10">C49-D49</f>
        <v>0</v>
      </c>
      <c r="F49" s="26">
        <v>0</v>
      </c>
      <c r="G49" s="45"/>
      <c r="H49" s="28">
        <f t="shared" ref="H49" si="11">F49-G49</f>
        <v>0</v>
      </c>
      <c r="I49" s="29">
        <v>8180000</v>
      </c>
      <c r="J49" s="46">
        <v>0</v>
      </c>
      <c r="K49" s="31">
        <f t="shared" ref="K49" si="12">IF(J49=0,0,1/J49)</f>
        <v>0</v>
      </c>
      <c r="L49" s="32">
        <v>22.38931957555949</v>
      </c>
      <c r="M49" s="47">
        <f t="shared" ref="M49" si="13">IF(L49=0,0,1/L49)</f>
        <v>4.4664153219359765E-2</v>
      </c>
      <c r="N49" s="34">
        <f t="shared" ref="N49" si="14">IF(J49=0,0,+E49/J49)</f>
        <v>0</v>
      </c>
      <c r="O49" s="34">
        <f t="shared" ref="O49" si="15">IF(L49=0,0,+H49/L49)</f>
        <v>0</v>
      </c>
      <c r="P49" s="35">
        <f t="shared" ref="P49" si="16">IF(L49=0,0,+(I49*0.5)/L49)</f>
        <v>182676.38666718145</v>
      </c>
      <c r="Q49" s="36">
        <f t="shared" ref="Q49" si="17">IF(ISERROR(+N49+O49+P49), 0, +N49+O49+P49)</f>
        <v>182676.38666718145</v>
      </c>
      <c r="R49" s="115">
        <v>0</v>
      </c>
      <c r="S49" s="34">
        <f>-'[3]Continuity schedules'!P537</f>
        <v>456969</v>
      </c>
      <c r="T49" s="115">
        <f t="shared" si="7"/>
        <v>639645.3866671815</v>
      </c>
      <c r="U49" s="37">
        <f>-'[2]App.2-BA_FAC_IFRS'!J641</f>
        <v>639645.37</v>
      </c>
      <c r="V49" s="41">
        <f t="shared" si="8"/>
        <v>-1.6667181509546936E-2</v>
      </c>
    </row>
    <row r="50" spans="1:22" ht="15.5" thickTop="1" thickBot="1" x14ac:dyDescent="0.4">
      <c r="A50" s="48"/>
      <c r="B50" s="49" t="s">
        <v>77</v>
      </c>
      <c r="C50" s="50">
        <v>51625725.520000003</v>
      </c>
      <c r="D50" s="50">
        <v>744994.07410176366</v>
      </c>
      <c r="E50" s="50">
        <f t="shared" ref="C50:I50" si="18">SUM(E11:E49)</f>
        <v>50880731.445898235</v>
      </c>
      <c r="F50" s="50">
        <v>34063639.884999648</v>
      </c>
      <c r="G50" s="50">
        <v>0</v>
      </c>
      <c r="H50" s="50">
        <f t="shared" si="18"/>
        <v>34063639.884999648</v>
      </c>
      <c r="I50" s="50">
        <v>1097871.9400000004</v>
      </c>
      <c r="J50" s="50"/>
      <c r="K50" s="52"/>
      <c r="L50" s="53"/>
      <c r="M50" s="54"/>
      <c r="N50" s="50">
        <f t="shared" ref="N50:V50" si="19">SUM(N11:N49)</f>
        <v>2201405.0820913711</v>
      </c>
      <c r="O50" s="50">
        <f t="shared" si="19"/>
        <v>1329360.3861930836</v>
      </c>
      <c r="P50" s="50">
        <f t="shared" si="19"/>
        <v>127088.11946759021</v>
      </c>
      <c r="Q50" s="50">
        <f t="shared" si="19"/>
        <v>3657853.5877520437</v>
      </c>
      <c r="R50" s="50">
        <v>1229807.4289273471</v>
      </c>
      <c r="S50" s="50">
        <f t="shared" si="19"/>
        <v>0</v>
      </c>
      <c r="T50" s="50">
        <f t="shared" si="19"/>
        <v>4887661.0166793931</v>
      </c>
      <c r="U50" s="50">
        <f t="shared" si="19"/>
        <v>4887661.2599999988</v>
      </c>
      <c r="V50" s="50">
        <f t="shared" si="19"/>
        <v>0.24332060723872928</v>
      </c>
    </row>
    <row r="51" spans="1:22" x14ac:dyDescent="0.35">
      <c r="A51" s="57"/>
      <c r="B51" s="2"/>
      <c r="C51" s="58"/>
      <c r="D51" s="58"/>
      <c r="E51" s="58"/>
      <c r="F51" s="58"/>
      <c r="G51" s="58"/>
      <c r="H51" s="58">
        <f>H50-'2-C MIFRS Dep 2017'!H49-'2-C MIFRS Dep 2017'!I49</f>
        <v>1.3038516044616699E-8</v>
      </c>
      <c r="I51" s="58"/>
      <c r="J51" s="58"/>
      <c r="K51" s="58"/>
      <c r="L51" s="59"/>
      <c r="M51" s="60"/>
      <c r="N51" s="58"/>
      <c r="O51" s="58"/>
      <c r="P51" s="58"/>
      <c r="Q51" s="58"/>
      <c r="R51" s="58"/>
      <c r="S51" s="58"/>
      <c r="T51" s="58"/>
      <c r="U51" s="58"/>
      <c r="V51" s="58"/>
    </row>
    <row r="52" spans="1:22" x14ac:dyDescent="0.35">
      <c r="A52" s="1"/>
      <c r="B52" s="1"/>
      <c r="C52" s="1"/>
      <c r="D52" s="1"/>
      <c r="E52" s="1"/>
      <c r="F52" s="1"/>
      <c r="G52" s="1"/>
      <c r="H52" s="1"/>
      <c r="I52" s="1"/>
      <c r="J52" s="1"/>
      <c r="K52" s="1"/>
      <c r="L52" s="1"/>
      <c r="M52" s="1"/>
      <c r="N52" s="1"/>
      <c r="O52" s="1"/>
      <c r="P52" s="1"/>
      <c r="Q52" s="1"/>
      <c r="R52" s="1"/>
      <c r="S52" s="1"/>
      <c r="T52" s="1"/>
      <c r="U52" s="1"/>
      <c r="V52" s="1"/>
    </row>
    <row r="53" spans="1:22" x14ac:dyDescent="0.35">
      <c r="A53" s="2" t="s">
        <v>78</v>
      </c>
      <c r="B53" s="1" t="s">
        <v>79</v>
      </c>
      <c r="C53" s="1"/>
      <c r="D53" s="1"/>
      <c r="E53" s="1"/>
      <c r="F53" s="1"/>
      <c r="G53" s="1"/>
      <c r="H53" s="1"/>
      <c r="I53" s="1"/>
      <c r="J53" s="1"/>
      <c r="K53" s="1"/>
      <c r="L53" s="1"/>
      <c r="M53" s="1"/>
      <c r="N53" s="1"/>
      <c r="O53" s="1"/>
      <c r="P53" s="1"/>
      <c r="Q53" s="1"/>
      <c r="R53" s="1"/>
      <c r="S53" s="1"/>
      <c r="T53" s="1"/>
      <c r="U53" s="1"/>
      <c r="V53" s="1"/>
    </row>
    <row r="54" spans="1:22" x14ac:dyDescent="0.35">
      <c r="A54" s="1"/>
      <c r="B54" s="180" t="s">
        <v>80</v>
      </c>
      <c r="C54" s="180"/>
      <c r="D54" s="180"/>
      <c r="E54" s="180"/>
      <c r="F54" s="180"/>
      <c r="G54" s="180"/>
      <c r="H54" s="180"/>
      <c r="I54" s="180"/>
      <c r="J54" s="180"/>
      <c r="K54" s="180"/>
      <c r="L54" s="180"/>
      <c r="M54" s="180"/>
      <c r="N54" s="180"/>
      <c r="O54" s="180"/>
      <c r="P54" s="180"/>
      <c r="Q54" s="180"/>
      <c r="R54" s="180"/>
      <c r="S54" s="180"/>
      <c r="T54" s="180"/>
      <c r="U54" s="180"/>
      <c r="V54" s="180"/>
    </row>
    <row r="55" spans="1:22" x14ac:dyDescent="0.35">
      <c r="A55" s="2"/>
      <c r="B55" s="61"/>
      <c r="C55" s="61"/>
      <c r="D55" s="61"/>
      <c r="E55" s="61"/>
      <c r="F55" s="61"/>
      <c r="G55" s="61"/>
      <c r="H55" s="61"/>
      <c r="I55" s="61"/>
      <c r="J55" s="61"/>
      <c r="K55" s="61"/>
      <c r="L55" s="61"/>
      <c r="M55" s="61"/>
      <c r="N55" s="61"/>
      <c r="O55" s="61"/>
      <c r="P55" s="61"/>
      <c r="Q55" s="61"/>
      <c r="R55" s="61"/>
      <c r="S55" s="61"/>
      <c r="T55" s="61"/>
      <c r="U55" s="61"/>
      <c r="V55" s="61"/>
    </row>
    <row r="56" spans="1:22" x14ac:dyDescent="0.35">
      <c r="A56" s="1"/>
      <c r="B56" s="61"/>
      <c r="C56" s="61"/>
      <c r="D56" s="61"/>
      <c r="E56" s="61"/>
      <c r="F56" s="61"/>
      <c r="G56" s="61"/>
      <c r="H56" s="61"/>
      <c r="I56" s="61"/>
      <c r="J56" s="61"/>
      <c r="K56" s="61"/>
      <c r="L56" s="61"/>
      <c r="M56" s="61"/>
      <c r="N56" s="61"/>
      <c r="O56" s="61"/>
      <c r="P56" s="61"/>
      <c r="Q56" s="61"/>
      <c r="R56" s="61"/>
      <c r="S56" s="61"/>
      <c r="T56" s="61"/>
      <c r="U56" s="61"/>
      <c r="V56" s="61"/>
    </row>
    <row r="57" spans="1:22" x14ac:dyDescent="0.35">
      <c r="A57" s="2" t="s">
        <v>81</v>
      </c>
      <c r="B57" s="1"/>
      <c r="C57" s="1"/>
      <c r="D57" s="1"/>
      <c r="E57" s="1"/>
      <c r="F57" s="1"/>
      <c r="G57" s="1"/>
      <c r="H57" s="1"/>
      <c r="I57" s="1"/>
      <c r="J57" s="1"/>
      <c r="K57" s="1"/>
      <c r="L57" s="1"/>
      <c r="M57" s="1"/>
      <c r="N57" s="1"/>
      <c r="O57" s="1"/>
      <c r="P57" s="1"/>
      <c r="Q57" s="1"/>
      <c r="R57" s="1"/>
      <c r="S57" s="1"/>
      <c r="T57" s="1"/>
      <c r="U57" s="1"/>
      <c r="V57" s="1"/>
    </row>
    <row r="58" spans="1:22" ht="30" customHeight="1" x14ac:dyDescent="0.35">
      <c r="A58" s="62">
        <v>1</v>
      </c>
      <c r="B58" s="180" t="s">
        <v>82</v>
      </c>
      <c r="C58" s="180"/>
      <c r="D58" s="180"/>
      <c r="E58" s="180"/>
      <c r="F58" s="180"/>
      <c r="G58" s="180"/>
      <c r="H58" s="180"/>
      <c r="I58" s="180"/>
      <c r="J58" s="180"/>
      <c r="K58" s="180"/>
      <c r="L58" s="180"/>
      <c r="M58" s="180"/>
      <c r="N58" s="180"/>
      <c r="O58" s="180"/>
      <c r="P58" s="180"/>
      <c r="Q58" s="180"/>
      <c r="R58" s="180"/>
      <c r="S58" s="180"/>
      <c r="T58" s="180"/>
      <c r="U58" s="180"/>
      <c r="V58" s="180"/>
    </row>
    <row r="59" spans="1:22" x14ac:dyDescent="0.35">
      <c r="A59" s="62">
        <v>2</v>
      </c>
      <c r="B59" s="180" t="s">
        <v>83</v>
      </c>
      <c r="C59" s="180"/>
      <c r="D59" s="180"/>
      <c r="E59" s="180"/>
      <c r="F59" s="180"/>
      <c r="G59" s="180"/>
      <c r="H59" s="180"/>
      <c r="I59" s="180"/>
      <c r="J59" s="180"/>
      <c r="K59" s="180"/>
      <c r="L59" s="180"/>
      <c r="M59" s="180"/>
      <c r="N59" s="180"/>
      <c r="O59" s="180"/>
      <c r="P59" s="180"/>
      <c r="Q59" s="180"/>
      <c r="R59" s="180"/>
      <c r="S59" s="180"/>
      <c r="T59" s="180"/>
      <c r="U59" s="180"/>
      <c r="V59" s="180"/>
    </row>
    <row r="60" spans="1:22" ht="43.75" customHeight="1" x14ac:dyDescent="0.35">
      <c r="A60" s="62">
        <v>3</v>
      </c>
      <c r="B60" s="180" t="s">
        <v>84</v>
      </c>
      <c r="C60" s="180"/>
      <c r="D60" s="180"/>
      <c r="E60" s="180"/>
      <c r="F60" s="180"/>
      <c r="G60" s="180"/>
      <c r="H60" s="180"/>
      <c r="I60" s="180"/>
      <c r="J60" s="180"/>
      <c r="K60" s="180"/>
      <c r="L60" s="180"/>
      <c r="M60" s="180"/>
      <c r="N60" s="180"/>
      <c r="O60" s="180"/>
      <c r="P60" s="180"/>
      <c r="Q60" s="180"/>
      <c r="R60" s="180"/>
      <c r="S60" s="180"/>
      <c r="T60" s="180"/>
      <c r="U60" s="180"/>
      <c r="V60" s="180"/>
    </row>
    <row r="61" spans="1:22" ht="16.25" customHeight="1" x14ac:dyDescent="0.35">
      <c r="A61" s="62">
        <v>4</v>
      </c>
      <c r="B61" s="180" t="s">
        <v>85</v>
      </c>
      <c r="C61" s="180"/>
      <c r="D61" s="180"/>
      <c r="E61" s="180"/>
      <c r="F61" s="180"/>
      <c r="G61" s="180"/>
      <c r="H61" s="180"/>
      <c r="I61" s="180"/>
      <c r="J61" s="180"/>
      <c r="K61" s="180"/>
      <c r="L61" s="180"/>
      <c r="M61" s="180"/>
      <c r="N61" s="180"/>
      <c r="O61" s="180"/>
      <c r="P61" s="180"/>
      <c r="Q61" s="180"/>
      <c r="R61" s="180"/>
      <c r="S61" s="180"/>
      <c r="T61" s="180"/>
      <c r="U61" s="180"/>
      <c r="V61" s="180"/>
    </row>
    <row r="62" spans="1:22" x14ac:dyDescent="0.35">
      <c r="A62" s="62">
        <v>5</v>
      </c>
      <c r="B62" s="63" t="s">
        <v>86</v>
      </c>
      <c r="C62" s="63"/>
      <c r="D62" s="63"/>
      <c r="E62" s="63"/>
      <c r="F62" s="63"/>
      <c r="G62" s="63"/>
      <c r="H62" s="63"/>
      <c r="I62" s="63"/>
      <c r="J62" s="63"/>
      <c r="K62" s="63"/>
      <c r="L62" s="63"/>
      <c r="M62" s="63"/>
      <c r="N62" s="63"/>
      <c r="O62" s="63"/>
      <c r="P62" s="63"/>
      <c r="Q62" s="63"/>
      <c r="R62" s="63"/>
      <c r="S62" s="63"/>
      <c r="T62" s="63"/>
      <c r="U62" s="63"/>
      <c r="V62" s="63"/>
    </row>
    <row r="63" spans="1:22" x14ac:dyDescent="0.35">
      <c r="A63" s="62">
        <v>6</v>
      </c>
      <c r="B63" s="180" t="s">
        <v>87</v>
      </c>
      <c r="C63" s="180"/>
      <c r="D63" s="180"/>
      <c r="E63" s="180"/>
      <c r="F63" s="180"/>
      <c r="G63" s="180"/>
      <c r="H63" s="180"/>
      <c r="I63" s="180"/>
      <c r="J63" s="180"/>
      <c r="K63" s="180"/>
      <c r="L63" s="180"/>
      <c r="M63" s="180"/>
      <c r="N63" s="180"/>
      <c r="O63" s="180"/>
      <c r="P63" s="180"/>
      <c r="Q63" s="180"/>
      <c r="R63" s="180"/>
      <c r="S63" s="180"/>
      <c r="T63" s="180"/>
      <c r="U63" s="180"/>
      <c r="V63" s="180"/>
    </row>
    <row r="64" spans="1:22" x14ac:dyDescent="0.35">
      <c r="A64" s="62">
        <v>7</v>
      </c>
      <c r="B64" s="63" t="s">
        <v>88</v>
      </c>
      <c r="C64" s="63"/>
      <c r="D64" s="63"/>
      <c r="E64" s="63"/>
      <c r="F64" s="63"/>
      <c r="G64" s="63"/>
      <c r="H64" s="63"/>
      <c r="I64" s="63"/>
      <c r="J64" s="63"/>
      <c r="K64" s="63"/>
      <c r="L64" s="63"/>
      <c r="M64" s="63"/>
      <c r="N64" s="63"/>
      <c r="O64" s="63"/>
      <c r="P64" s="63"/>
      <c r="Q64" s="63"/>
      <c r="R64" s="63"/>
      <c r="S64" s="63"/>
      <c r="T64" s="63"/>
      <c r="U64" s="63"/>
      <c r="V64" s="63"/>
    </row>
    <row r="65" spans="1:22" x14ac:dyDescent="0.35">
      <c r="A65" s="62">
        <v>8</v>
      </c>
      <c r="B65" s="63" t="s">
        <v>89</v>
      </c>
      <c r="C65" s="64"/>
      <c r="D65" s="64"/>
      <c r="E65" s="64"/>
      <c r="F65" s="64"/>
      <c r="G65" s="64"/>
      <c r="H65" s="64"/>
      <c r="I65" s="64"/>
      <c r="J65" s="64"/>
      <c r="K65" s="64"/>
      <c r="L65" s="64"/>
      <c r="M65" s="64"/>
      <c r="N65" s="64"/>
      <c r="O65" s="64"/>
      <c r="P65" s="64"/>
      <c r="Q65" s="64"/>
      <c r="R65" s="64"/>
      <c r="S65" s="64"/>
      <c r="T65" s="64"/>
      <c r="U65" s="64"/>
      <c r="V65" s="64"/>
    </row>
    <row r="66" spans="1:22" x14ac:dyDescent="0.35">
      <c r="A66" s="62"/>
      <c r="B66" s="64"/>
      <c r="C66" s="64"/>
      <c r="D66" s="64"/>
      <c r="E66" s="64"/>
      <c r="F66" s="64"/>
      <c r="G66" s="64"/>
      <c r="H66" s="64"/>
      <c r="I66" s="64"/>
      <c r="J66" s="64"/>
      <c r="K66" s="64"/>
      <c r="L66" s="64"/>
      <c r="M66" s="64"/>
      <c r="N66" s="64"/>
      <c r="O66" s="64"/>
      <c r="P66" s="64"/>
      <c r="Q66" s="64"/>
      <c r="R66" s="64"/>
      <c r="S66" s="64"/>
      <c r="T66" s="64"/>
      <c r="U66" s="64"/>
      <c r="V66" s="64"/>
    </row>
    <row r="67" spans="1:22" x14ac:dyDescent="0.35">
      <c r="A67" s="1"/>
      <c r="B67" s="1"/>
      <c r="C67" s="61"/>
      <c r="D67" s="61"/>
      <c r="E67" s="61"/>
      <c r="F67" s="61"/>
      <c r="G67" s="61"/>
      <c r="H67" s="61"/>
      <c r="I67" s="61"/>
      <c r="J67" s="61"/>
      <c r="K67" s="61"/>
      <c r="L67" s="61"/>
      <c r="M67" s="61"/>
      <c r="N67" s="61"/>
      <c r="O67" s="61"/>
      <c r="P67" s="61"/>
      <c r="Q67" s="61"/>
      <c r="R67" s="61"/>
      <c r="S67" s="61"/>
      <c r="T67" s="61"/>
      <c r="U67" s="61"/>
      <c r="V67" s="61"/>
    </row>
    <row r="68" spans="1:22" x14ac:dyDescent="0.35">
      <c r="A68" s="1"/>
      <c r="B68" s="1"/>
      <c r="C68" s="1"/>
      <c r="D68" s="1"/>
      <c r="E68" s="1"/>
      <c r="F68" s="1"/>
      <c r="G68" s="1"/>
      <c r="H68" s="1"/>
      <c r="I68" s="1"/>
      <c r="J68" s="1"/>
      <c r="K68" s="1"/>
      <c r="L68" s="1"/>
      <c r="M68" s="1"/>
      <c r="N68" s="1"/>
      <c r="O68" s="1"/>
      <c r="P68" s="1"/>
      <c r="Q68" s="1"/>
      <c r="R68" s="1"/>
      <c r="S68" s="1"/>
      <c r="T68" s="1"/>
      <c r="U68" s="1"/>
      <c r="V68" s="1"/>
    </row>
    <row r="69" spans="1:22" x14ac:dyDescent="0.35">
      <c r="A69" s="1"/>
      <c r="B69" s="1"/>
      <c r="C69" s="1"/>
      <c r="D69" s="1"/>
      <c r="E69" s="1"/>
      <c r="F69" s="1"/>
      <c r="G69" s="1"/>
      <c r="H69" s="1"/>
      <c r="I69" s="1"/>
      <c r="J69" s="1"/>
      <c r="K69" s="1"/>
      <c r="L69" s="1"/>
      <c r="M69" s="1"/>
      <c r="N69" s="1"/>
      <c r="O69" s="1"/>
      <c r="P69" s="1"/>
      <c r="Q69" s="1"/>
      <c r="R69" s="1"/>
      <c r="S69" s="1"/>
      <c r="T69" s="1"/>
      <c r="U69" s="1"/>
      <c r="V69" s="1"/>
    </row>
    <row r="70" spans="1:22" x14ac:dyDescent="0.35">
      <c r="A70" s="1"/>
      <c r="B70" s="1"/>
      <c r="C70" s="1"/>
      <c r="D70" s="1"/>
      <c r="E70" s="1"/>
      <c r="F70" s="1"/>
      <c r="G70" s="1"/>
      <c r="H70" s="1"/>
      <c r="I70" s="1"/>
      <c r="J70" s="1"/>
      <c r="K70" s="1"/>
      <c r="L70" s="1"/>
      <c r="M70" s="1"/>
      <c r="N70" s="1"/>
      <c r="O70" s="1"/>
      <c r="P70" s="1"/>
      <c r="Q70" s="1"/>
      <c r="R70" s="1"/>
      <c r="S70" s="1"/>
      <c r="T70" s="1"/>
      <c r="U70" s="1"/>
      <c r="V70" s="1"/>
    </row>
    <row r="71" spans="1:22" x14ac:dyDescent="0.35">
      <c r="A71" s="1"/>
      <c r="B71" s="1"/>
      <c r="C71" s="1"/>
      <c r="D71" s="1"/>
      <c r="E71" s="1"/>
      <c r="F71" s="1"/>
      <c r="G71" s="1"/>
      <c r="H71" s="1"/>
      <c r="I71" s="1"/>
      <c r="J71" s="1"/>
      <c r="K71" s="1"/>
      <c r="L71" s="1"/>
      <c r="M71" s="1"/>
      <c r="N71" s="1"/>
      <c r="O71" s="1"/>
      <c r="P71" s="1"/>
      <c r="Q71" s="1"/>
      <c r="R71" s="1"/>
      <c r="S71" s="1"/>
      <c r="T71" s="1"/>
      <c r="U71" s="1"/>
      <c r="V71" s="1"/>
    </row>
    <row r="72" spans="1:22" x14ac:dyDescent="0.35">
      <c r="A72" s="1"/>
      <c r="B72" s="1"/>
      <c r="C72" s="1"/>
      <c r="D72" s="1"/>
      <c r="E72" s="1"/>
      <c r="F72" s="1"/>
      <c r="G72" s="1"/>
      <c r="H72" s="1"/>
      <c r="I72" s="1"/>
      <c r="J72" s="1"/>
      <c r="K72" s="1"/>
      <c r="L72" s="1"/>
      <c r="M72" s="1"/>
      <c r="N72" s="1"/>
      <c r="O72" s="1"/>
      <c r="P72" s="1"/>
      <c r="Q72" s="1"/>
      <c r="R72" s="1"/>
      <c r="S72" s="1"/>
      <c r="T72" s="1"/>
      <c r="U72" s="1"/>
      <c r="V72" s="1"/>
    </row>
    <row r="73" spans="1:22" x14ac:dyDescent="0.35">
      <c r="A73" s="1"/>
      <c r="B73" s="1"/>
      <c r="C73" s="1"/>
      <c r="D73" s="1"/>
      <c r="E73" s="1"/>
      <c r="F73" s="1"/>
      <c r="G73" s="1"/>
      <c r="H73" s="1"/>
      <c r="I73" s="1"/>
      <c r="J73" s="1"/>
      <c r="K73" s="1"/>
      <c r="L73" s="1"/>
      <c r="M73" s="1"/>
      <c r="N73" s="1"/>
      <c r="O73" s="1"/>
      <c r="P73" s="1"/>
      <c r="Q73" s="1"/>
      <c r="R73" s="1"/>
      <c r="S73" s="1"/>
      <c r="T73" s="1"/>
      <c r="U73" s="1"/>
      <c r="V73" s="1"/>
    </row>
    <row r="74" spans="1:22" x14ac:dyDescent="0.35">
      <c r="A74" s="1"/>
      <c r="B74" s="1"/>
      <c r="C74" s="1"/>
      <c r="D74" s="1"/>
      <c r="E74" s="1"/>
      <c r="F74" s="1"/>
      <c r="G74" s="1"/>
      <c r="H74" s="1"/>
      <c r="I74" s="1"/>
      <c r="J74" s="1"/>
      <c r="K74" s="1"/>
      <c r="L74" s="1"/>
      <c r="M74" s="1"/>
      <c r="N74" s="1"/>
      <c r="O74" s="1"/>
      <c r="P74" s="1"/>
      <c r="Q74" s="1"/>
      <c r="R74" s="1"/>
      <c r="S74" s="1"/>
      <c r="T74" s="1"/>
      <c r="U74" s="1"/>
      <c r="V74" s="1"/>
    </row>
    <row r="75" spans="1:22" x14ac:dyDescent="0.35">
      <c r="A75" s="1"/>
      <c r="B75" s="1"/>
      <c r="C75" s="1"/>
      <c r="D75" s="1"/>
      <c r="E75" s="1"/>
      <c r="F75" s="1"/>
      <c r="G75" s="1"/>
      <c r="H75" s="1"/>
      <c r="I75" s="1"/>
      <c r="J75" s="1"/>
      <c r="K75" s="1"/>
      <c r="L75" s="1"/>
      <c r="M75" s="1"/>
      <c r="N75" s="1"/>
      <c r="O75" s="1"/>
      <c r="P75" s="1"/>
      <c r="Q75" s="1"/>
      <c r="R75" s="1"/>
      <c r="S75" s="1"/>
      <c r="T75" s="1"/>
      <c r="U75" s="1"/>
      <c r="V75" s="1"/>
    </row>
    <row r="76" spans="1:22" x14ac:dyDescent="0.35">
      <c r="A76" s="1"/>
      <c r="B76" s="1"/>
      <c r="C76" s="1"/>
      <c r="D76" s="1"/>
      <c r="E76" s="1"/>
      <c r="F76" s="1"/>
      <c r="G76" s="1"/>
      <c r="H76" s="1"/>
      <c r="I76" s="1"/>
      <c r="J76" s="1"/>
      <c r="K76" s="1"/>
      <c r="L76" s="1"/>
      <c r="M76" s="1"/>
      <c r="N76" s="1"/>
      <c r="O76" s="1"/>
      <c r="P76" s="1"/>
      <c r="Q76" s="1"/>
      <c r="R76" s="1"/>
      <c r="S76" s="1"/>
      <c r="T76" s="1"/>
      <c r="U76" s="1"/>
      <c r="V76" s="1"/>
    </row>
    <row r="77" spans="1:22" x14ac:dyDescent="0.35">
      <c r="A77" s="1"/>
      <c r="B77" s="1"/>
      <c r="C77" s="1"/>
      <c r="D77" s="1"/>
      <c r="E77" s="1"/>
      <c r="F77" s="1"/>
      <c r="G77" s="1"/>
      <c r="H77" s="1"/>
      <c r="I77" s="1"/>
      <c r="J77" s="1"/>
      <c r="K77" s="1"/>
      <c r="L77" s="1"/>
      <c r="M77" s="1"/>
      <c r="N77" s="1"/>
      <c r="O77" s="1"/>
      <c r="P77" s="1"/>
      <c r="Q77" s="1"/>
      <c r="R77" s="1"/>
      <c r="S77" s="1"/>
      <c r="T77" s="1"/>
      <c r="U77" s="1"/>
      <c r="V77" s="1"/>
    </row>
    <row r="78" spans="1:22" x14ac:dyDescent="0.35">
      <c r="A78" s="1"/>
      <c r="B78" s="1"/>
      <c r="C78" s="1"/>
      <c r="D78" s="1"/>
      <c r="E78" s="1"/>
      <c r="F78" s="1"/>
      <c r="G78" s="1"/>
      <c r="H78" s="1"/>
      <c r="I78" s="1"/>
      <c r="J78" s="1"/>
      <c r="K78" s="1"/>
      <c r="L78" s="1"/>
      <c r="M78" s="1"/>
      <c r="N78" s="1"/>
      <c r="O78" s="1"/>
      <c r="P78" s="1"/>
      <c r="Q78" s="1"/>
      <c r="R78" s="1"/>
      <c r="S78" s="1"/>
      <c r="T78" s="1"/>
      <c r="U78" s="1"/>
      <c r="V78" s="1"/>
    </row>
    <row r="79" spans="1:22" x14ac:dyDescent="0.35">
      <c r="A79" s="1"/>
      <c r="B79" s="1"/>
      <c r="C79" s="1"/>
      <c r="D79" s="1"/>
      <c r="E79" s="1"/>
      <c r="F79" s="1"/>
      <c r="G79" s="1"/>
      <c r="H79" s="1"/>
      <c r="I79" s="1"/>
      <c r="J79" s="1"/>
      <c r="K79" s="1"/>
      <c r="L79" s="1"/>
      <c r="M79" s="1"/>
      <c r="N79" s="1"/>
      <c r="O79" s="1"/>
      <c r="P79" s="1"/>
      <c r="Q79" s="1"/>
      <c r="R79" s="1"/>
      <c r="S79" s="1"/>
      <c r="T79" s="1"/>
      <c r="U79" s="1"/>
      <c r="V79" s="1"/>
    </row>
    <row r="80" spans="1:22" x14ac:dyDescent="0.35">
      <c r="A80" s="1"/>
      <c r="B80" s="1"/>
      <c r="C80" s="1"/>
      <c r="D80" s="1"/>
      <c r="E80" s="1"/>
      <c r="F80" s="1"/>
      <c r="G80" s="1"/>
      <c r="H80" s="1"/>
      <c r="I80" s="1"/>
      <c r="J80" s="1"/>
      <c r="K80" s="1"/>
      <c r="L80" s="1"/>
      <c r="M80" s="1"/>
      <c r="N80" s="1"/>
      <c r="O80" s="1"/>
      <c r="P80" s="1"/>
      <c r="Q80" s="1"/>
      <c r="R80" s="1"/>
      <c r="S80" s="1"/>
      <c r="T80" s="1"/>
      <c r="U80" s="1"/>
      <c r="V80" s="1"/>
    </row>
    <row r="81" spans="1:22" x14ac:dyDescent="0.35">
      <c r="A81" s="1"/>
      <c r="B81" s="1"/>
      <c r="C81" s="1"/>
      <c r="D81" s="1"/>
      <c r="E81" s="1"/>
      <c r="F81" s="1"/>
      <c r="G81" s="1"/>
      <c r="H81" s="1"/>
      <c r="I81" s="1"/>
      <c r="J81" s="1"/>
      <c r="K81" s="1"/>
      <c r="L81" s="1"/>
      <c r="M81" s="1"/>
      <c r="N81" s="1"/>
      <c r="O81" s="1"/>
      <c r="P81" s="1"/>
      <c r="Q81" s="1"/>
      <c r="R81" s="1"/>
      <c r="S81" s="1"/>
      <c r="T81" s="1"/>
      <c r="U81" s="1"/>
      <c r="V81" s="1"/>
    </row>
    <row r="82" spans="1:22" x14ac:dyDescent="0.35">
      <c r="A82" s="1"/>
      <c r="B82" s="1"/>
      <c r="C82" s="1"/>
      <c r="D82" s="1"/>
      <c r="E82" s="1"/>
      <c r="F82" s="1"/>
      <c r="G82" s="1"/>
      <c r="H82" s="1"/>
      <c r="I82" s="1"/>
      <c r="J82" s="1"/>
      <c r="K82" s="1"/>
      <c r="L82" s="1"/>
      <c r="M82" s="1"/>
      <c r="N82" s="1"/>
      <c r="O82" s="1"/>
      <c r="P82" s="1"/>
      <c r="Q82" s="1"/>
      <c r="R82" s="1"/>
      <c r="S82" s="1"/>
      <c r="T82" s="1"/>
      <c r="U82" s="1"/>
      <c r="V82" s="1"/>
    </row>
    <row r="83" spans="1:22" x14ac:dyDescent="0.35">
      <c r="A83" s="1"/>
      <c r="B83" s="1"/>
      <c r="C83" s="1"/>
      <c r="D83" s="1"/>
      <c r="E83" s="1"/>
      <c r="F83" s="1"/>
      <c r="G83" s="1"/>
      <c r="H83" s="1"/>
      <c r="I83" s="1"/>
      <c r="J83" s="1"/>
      <c r="K83" s="1"/>
      <c r="L83" s="1"/>
      <c r="M83" s="1"/>
      <c r="N83" s="1"/>
      <c r="O83" s="1"/>
      <c r="P83" s="1"/>
      <c r="Q83" s="1"/>
      <c r="R83" s="1"/>
      <c r="S83" s="1"/>
      <c r="T83" s="1"/>
      <c r="U83" s="1"/>
      <c r="V83" s="1"/>
    </row>
    <row r="84" spans="1:22" x14ac:dyDescent="0.35">
      <c r="A84" s="1"/>
      <c r="B84" s="1"/>
      <c r="C84" s="1"/>
      <c r="D84" s="1"/>
      <c r="E84" s="1"/>
      <c r="F84" s="1"/>
      <c r="G84" s="1"/>
      <c r="H84" s="1"/>
      <c r="I84" s="1"/>
      <c r="J84" s="1"/>
      <c r="K84" s="1"/>
      <c r="L84" s="1"/>
      <c r="M84" s="1"/>
      <c r="N84" s="1"/>
      <c r="O84" s="1"/>
      <c r="P84" s="1"/>
      <c r="Q84" s="1"/>
      <c r="R84" s="1"/>
      <c r="S84" s="1"/>
      <c r="T84" s="1"/>
      <c r="U84" s="1"/>
      <c r="V84" s="1"/>
    </row>
    <row r="85" spans="1:22" x14ac:dyDescent="0.35">
      <c r="A85" s="1"/>
      <c r="B85" s="1"/>
      <c r="C85" s="1"/>
      <c r="D85" s="1"/>
      <c r="E85" s="1"/>
      <c r="F85" s="1"/>
      <c r="G85" s="1"/>
      <c r="H85" s="1"/>
      <c r="I85" s="1"/>
      <c r="J85" s="1"/>
      <c r="K85" s="1"/>
      <c r="L85" s="1"/>
      <c r="M85" s="1"/>
      <c r="N85" s="1"/>
      <c r="O85" s="1"/>
      <c r="P85" s="1"/>
      <c r="Q85" s="1"/>
      <c r="R85" s="1"/>
      <c r="S85" s="1"/>
      <c r="T85" s="1"/>
      <c r="U85" s="1"/>
      <c r="V85" s="1"/>
    </row>
    <row r="86" spans="1:22" x14ac:dyDescent="0.35">
      <c r="A86" s="1"/>
      <c r="B86" s="1"/>
      <c r="C86" s="1"/>
      <c r="D86" s="1"/>
      <c r="E86" s="1"/>
      <c r="F86" s="1"/>
      <c r="G86" s="1"/>
      <c r="H86" s="1"/>
      <c r="I86" s="1"/>
      <c r="J86" s="1"/>
      <c r="K86" s="1"/>
      <c r="L86" s="1"/>
      <c r="M86" s="1"/>
      <c r="N86" s="1"/>
      <c r="O86" s="1"/>
      <c r="P86" s="1"/>
      <c r="Q86" s="1"/>
      <c r="R86" s="1"/>
      <c r="S86" s="1"/>
      <c r="T86" s="1"/>
      <c r="U86" s="1"/>
      <c r="V86" s="1"/>
    </row>
    <row r="87" spans="1:22" x14ac:dyDescent="0.35">
      <c r="A87" s="1"/>
      <c r="B87" s="1"/>
      <c r="C87" s="1"/>
      <c r="D87" s="1"/>
      <c r="E87" s="1"/>
      <c r="F87" s="1"/>
      <c r="G87" s="1"/>
      <c r="H87" s="1"/>
      <c r="I87" s="1"/>
      <c r="J87" s="1"/>
      <c r="K87" s="1"/>
      <c r="L87" s="1"/>
      <c r="M87" s="1"/>
      <c r="N87" s="1"/>
      <c r="O87" s="1"/>
      <c r="P87" s="1"/>
      <c r="Q87" s="1"/>
      <c r="R87" s="1"/>
      <c r="S87" s="1"/>
      <c r="T87" s="1"/>
      <c r="U87" s="1"/>
      <c r="V87" s="1"/>
    </row>
    <row r="88" spans="1:22" x14ac:dyDescent="0.35">
      <c r="A88" s="1"/>
      <c r="B88" s="1"/>
      <c r="C88" s="1"/>
      <c r="D88" s="1"/>
      <c r="E88" s="1"/>
      <c r="F88" s="1"/>
      <c r="G88" s="1"/>
      <c r="H88" s="1"/>
      <c r="I88" s="1"/>
      <c r="J88" s="1"/>
      <c r="K88" s="1"/>
      <c r="L88" s="1"/>
      <c r="M88" s="1"/>
      <c r="N88" s="1"/>
      <c r="O88" s="1"/>
      <c r="P88" s="1"/>
      <c r="Q88" s="1"/>
      <c r="R88" s="1"/>
      <c r="S88" s="1"/>
      <c r="T88" s="1"/>
      <c r="U88" s="1"/>
      <c r="V88" s="1"/>
    </row>
    <row r="89" spans="1:22" x14ac:dyDescent="0.35">
      <c r="A89" s="1"/>
      <c r="B89" s="1"/>
      <c r="C89" s="1"/>
      <c r="D89" s="1"/>
      <c r="E89" s="1"/>
      <c r="F89" s="1"/>
      <c r="G89" s="1"/>
      <c r="H89" s="1"/>
      <c r="I89" s="1"/>
      <c r="J89" s="1"/>
      <c r="K89" s="1"/>
      <c r="L89" s="1"/>
      <c r="M89" s="1"/>
      <c r="N89" s="1"/>
      <c r="O89" s="1"/>
      <c r="P89" s="1"/>
      <c r="Q89" s="1"/>
      <c r="R89" s="1"/>
      <c r="S89" s="1"/>
      <c r="T89" s="1"/>
      <c r="U89" s="1"/>
      <c r="V89" s="1"/>
    </row>
    <row r="90" spans="1:22" x14ac:dyDescent="0.35">
      <c r="A90" s="1"/>
      <c r="B90" s="1"/>
      <c r="C90" s="1"/>
      <c r="D90" s="1"/>
      <c r="E90" s="1"/>
      <c r="F90" s="1"/>
      <c r="G90" s="1"/>
      <c r="H90" s="1"/>
      <c r="I90" s="1"/>
      <c r="J90" s="1"/>
      <c r="K90" s="1"/>
      <c r="L90" s="1"/>
      <c r="M90" s="1"/>
      <c r="N90" s="1"/>
      <c r="O90" s="1"/>
      <c r="P90" s="1"/>
      <c r="Q90" s="1"/>
      <c r="R90" s="1"/>
      <c r="S90" s="1"/>
      <c r="T90" s="1"/>
      <c r="U90" s="1"/>
      <c r="V90" s="1"/>
    </row>
    <row r="91" spans="1:22" x14ac:dyDescent="0.35">
      <c r="A91" s="1"/>
      <c r="B91" s="1"/>
      <c r="C91" s="1"/>
      <c r="D91" s="1"/>
      <c r="E91" s="1"/>
      <c r="F91" s="1"/>
      <c r="G91" s="1"/>
      <c r="H91" s="1"/>
      <c r="I91" s="1"/>
      <c r="J91" s="1"/>
      <c r="K91" s="1"/>
      <c r="L91" s="1"/>
      <c r="M91" s="1"/>
      <c r="N91" s="1"/>
      <c r="O91" s="1"/>
      <c r="P91" s="1"/>
      <c r="Q91" s="1"/>
      <c r="R91" s="1"/>
      <c r="S91" s="1"/>
      <c r="T91" s="1"/>
      <c r="U91" s="1"/>
      <c r="V91" s="1"/>
    </row>
    <row r="92" spans="1:22" x14ac:dyDescent="0.35">
      <c r="A92" s="1"/>
      <c r="B92" s="1"/>
      <c r="C92" s="1"/>
      <c r="D92" s="1"/>
      <c r="E92" s="1"/>
      <c r="F92" s="1"/>
      <c r="G92" s="1"/>
      <c r="H92" s="1"/>
      <c r="I92" s="1"/>
      <c r="J92" s="1"/>
      <c r="K92" s="1"/>
      <c r="L92" s="1"/>
      <c r="M92" s="1"/>
      <c r="N92" s="1"/>
      <c r="O92" s="1"/>
      <c r="P92" s="1"/>
      <c r="Q92" s="1"/>
      <c r="R92" s="1"/>
      <c r="S92" s="1"/>
      <c r="T92" s="1"/>
      <c r="U92" s="1"/>
      <c r="V92" s="1"/>
    </row>
  </sheetData>
  <mergeCells count="13">
    <mergeCell ref="B63:V63"/>
    <mergeCell ref="A3:V3"/>
    <mergeCell ref="A4:V4"/>
    <mergeCell ref="C8:I8"/>
    <mergeCell ref="J8:M8"/>
    <mergeCell ref="A9:A10"/>
    <mergeCell ref="B9:B10"/>
    <mergeCell ref="N8:T8"/>
    <mergeCell ref="B54:V54"/>
    <mergeCell ref="B58:V58"/>
    <mergeCell ref="B59:V59"/>
    <mergeCell ref="B60:V60"/>
    <mergeCell ref="B61:V61"/>
  </mergeCells>
  <dataValidations disablePrompts="1" count="1">
    <dataValidation allowBlank="1" showInputMessage="1" showErrorMessage="1" promptTitle="Date Format" prompt="E.g:  &quot;August 1, 2011&quot;" sqref="V1" xr:uid="{00318E49-BC56-48F4-BE9B-2830CBEDB4F8}"/>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1846-DDDF-4F27-8A08-A20C8C233F49}">
  <dimension ref="A1:S91"/>
  <sheetViews>
    <sheetView workbookViewId="0">
      <selection activeCell="R1" sqref="R1:R1048576"/>
    </sheetView>
  </sheetViews>
  <sheetFormatPr defaultRowHeight="14.5" x14ac:dyDescent="0.35"/>
  <cols>
    <col min="1" max="1" width="10.36328125" customWidth="1"/>
    <col min="2" max="2" width="42.6328125" customWidth="1"/>
    <col min="3"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4"/>
      <c r="B5" s="4"/>
      <c r="C5" s="4"/>
      <c r="D5" s="4"/>
      <c r="E5" s="4"/>
      <c r="F5" s="4"/>
      <c r="G5" s="108" t="s">
        <v>207</v>
      </c>
      <c r="H5" s="4"/>
      <c r="I5" s="108" t="s">
        <v>210</v>
      </c>
      <c r="J5" s="4"/>
      <c r="K5" s="4"/>
      <c r="L5" s="4"/>
      <c r="M5" s="4"/>
      <c r="N5" s="4"/>
      <c r="O5" s="4"/>
      <c r="P5" s="4"/>
      <c r="Q5" s="4"/>
      <c r="R5" s="4"/>
      <c r="S5" s="4"/>
    </row>
    <row r="6" spans="1:19" ht="18" x14ac:dyDescent="0.4">
      <c r="A6" s="4"/>
      <c r="B6" s="4"/>
      <c r="C6" s="4"/>
      <c r="D6" s="4"/>
      <c r="E6" s="4"/>
      <c r="F6" s="4"/>
      <c r="G6" s="108" t="s">
        <v>208</v>
      </c>
      <c r="H6" s="4"/>
      <c r="I6" s="108">
        <v>2017</v>
      </c>
      <c r="J6" s="4"/>
      <c r="K6" s="4"/>
      <c r="L6" s="4"/>
      <c r="M6" s="4"/>
      <c r="N6" s="4"/>
      <c r="O6" s="4"/>
      <c r="P6" s="4"/>
      <c r="Q6" s="4"/>
      <c r="R6" s="4"/>
      <c r="S6" s="4"/>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4"/>
      <c r="B8" s="4"/>
      <c r="C8" s="182" t="s">
        <v>2</v>
      </c>
      <c r="D8" s="183"/>
      <c r="E8" s="183"/>
      <c r="F8" s="183"/>
      <c r="G8" s="183"/>
      <c r="H8" s="183"/>
      <c r="I8" s="184"/>
      <c r="J8" s="185" t="s">
        <v>3</v>
      </c>
      <c r="K8" s="186"/>
      <c r="L8" s="186"/>
      <c r="M8" s="186"/>
      <c r="N8" s="185" t="s">
        <v>4</v>
      </c>
      <c r="O8" s="186"/>
      <c r="P8" s="186"/>
      <c r="Q8" s="194"/>
      <c r="R8" s="4"/>
      <c r="S8" s="4"/>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78">
        <v>1611</v>
      </c>
      <c r="B11" s="25" t="s">
        <v>41</v>
      </c>
      <c r="C11" s="26">
        <v>591884.5699999996</v>
      </c>
      <c r="D11" s="27">
        <v>591884.5699999996</v>
      </c>
      <c r="E11" s="28">
        <f>C11-D11</f>
        <v>0</v>
      </c>
      <c r="F11" s="26">
        <v>495557.81999999995</v>
      </c>
      <c r="G11" s="27">
        <v>379683.72000000515</v>
      </c>
      <c r="H11" s="28">
        <f>F11-G11</f>
        <v>115874.0999999948</v>
      </c>
      <c r="I11" s="29">
        <v>738043.37999999989</v>
      </c>
      <c r="J11" s="30">
        <v>0</v>
      </c>
      <c r="K11" s="31">
        <f>IF(J11=0,0,1/J11)</f>
        <v>0</v>
      </c>
      <c r="L11" s="32">
        <v>3</v>
      </c>
      <c r="M11" s="33">
        <f>IF(L11=0,0,1/L11)</f>
        <v>0.33333333333333331</v>
      </c>
      <c r="N11" s="34">
        <f>IF(J11=0,0,+E11/J11)</f>
        <v>0</v>
      </c>
      <c r="O11" s="34">
        <f>IF(L11=0,0,+H11/L11)</f>
        <v>38624.699999998265</v>
      </c>
      <c r="P11" s="35">
        <f>IF(L11=0,0,+(I11*0.5)/L11)</f>
        <v>123007.22999999998</v>
      </c>
      <c r="Q11" s="36">
        <f>IF(ISERROR(+N11+O11+P11), 0, +N11+O11+P11)</f>
        <v>161631.92999999825</v>
      </c>
      <c r="R11" s="37">
        <v>161631.92999999921</v>
      </c>
      <c r="S11" s="41">
        <f>IF(ISERROR(+R11-Q11), 0, +R11-Q11)</f>
        <v>9.6042640507221222E-10</v>
      </c>
    </row>
    <row r="12" spans="1:19" x14ac:dyDescent="0.35">
      <c r="A12" s="72">
        <v>1612</v>
      </c>
      <c r="B12" s="39" t="s">
        <v>42</v>
      </c>
      <c r="C12" s="26">
        <v>426601.35</v>
      </c>
      <c r="D12" s="27"/>
      <c r="E12" s="28">
        <f t="shared" ref="E12:E48" si="0">C12-D12</f>
        <v>426601.35</v>
      </c>
      <c r="F12" s="26">
        <v>6475</v>
      </c>
      <c r="G12" s="27"/>
      <c r="H12" s="28">
        <f t="shared" ref="H12:H48" si="1">F12-G12</f>
        <v>6475</v>
      </c>
      <c r="I12" s="29">
        <v>0</v>
      </c>
      <c r="J12" s="30">
        <v>27.513248486131715</v>
      </c>
      <c r="K12" s="31">
        <f t="shared" ref="K12:K48" si="2">IF(J12=0,0,1/J12)</f>
        <v>3.6346126140068789E-2</v>
      </c>
      <c r="L12" s="32">
        <v>30</v>
      </c>
      <c r="M12" s="40">
        <f t="shared" ref="M12:M48" si="3">IF(L12=0,0,1/L12)</f>
        <v>3.3333333333333333E-2</v>
      </c>
      <c r="N12" s="34">
        <f t="shared" ref="N12:N48" si="4">IF(J12=0,0,+E12/J12)</f>
        <v>15505.306478623634</v>
      </c>
      <c r="O12" s="34">
        <f>IF(L12=0,0,+H12/L12)</f>
        <v>215.83333333333334</v>
      </c>
      <c r="P12" s="35">
        <f t="shared" ref="P12:P48" si="5">IF(L12=0,0,+(I12*0.5)/L12)</f>
        <v>0</v>
      </c>
      <c r="Q12" s="36">
        <f t="shared" ref="Q12:Q48" si="6">IF(ISERROR(+N12+O12+P12), 0, +N12+O12+P12)</f>
        <v>15721.139811956968</v>
      </c>
      <c r="R12" s="37">
        <v>15721.14000000003</v>
      </c>
      <c r="S12" s="41">
        <f t="shared" ref="S12:S48" si="7">IF(ISERROR(+R12-Q12), 0, +R12-Q12)</f>
        <v>1.8804306273523252E-4</v>
      </c>
    </row>
    <row r="13" spans="1:19" x14ac:dyDescent="0.35">
      <c r="A13" s="72">
        <v>1805</v>
      </c>
      <c r="B13" s="39" t="s">
        <v>43</v>
      </c>
      <c r="C13" s="26">
        <v>3139179.6700000004</v>
      </c>
      <c r="D13" s="27"/>
      <c r="E13" s="28">
        <f t="shared" si="0"/>
        <v>3139179.6700000004</v>
      </c>
      <c r="F13" s="26">
        <v>4342301.97</v>
      </c>
      <c r="G13" s="27"/>
      <c r="H13" s="28">
        <f t="shared" si="1"/>
        <v>4342301.97</v>
      </c>
      <c r="I13" s="29">
        <v>12301.759999999776</v>
      </c>
      <c r="J13" s="30">
        <v>0</v>
      </c>
      <c r="K13" s="31">
        <f t="shared" si="2"/>
        <v>0</v>
      </c>
      <c r="L13" s="32">
        <v>0</v>
      </c>
      <c r="M13" s="40">
        <f t="shared" si="3"/>
        <v>0</v>
      </c>
      <c r="N13" s="34">
        <f t="shared" si="4"/>
        <v>0</v>
      </c>
      <c r="O13" s="34">
        <f t="shared" ref="O13:O48" si="8">IF(L13=0,0,+H13/L13)</f>
        <v>0</v>
      </c>
      <c r="P13" s="35">
        <f t="shared" si="5"/>
        <v>0</v>
      </c>
      <c r="Q13" s="36">
        <f t="shared" si="6"/>
        <v>0</v>
      </c>
      <c r="R13" s="37">
        <v>0</v>
      </c>
      <c r="S13" s="41">
        <f t="shared" si="7"/>
        <v>0</v>
      </c>
    </row>
    <row r="14" spans="1:19" x14ac:dyDescent="0.35">
      <c r="A14" s="72">
        <v>1808</v>
      </c>
      <c r="B14" s="39" t="s">
        <v>44</v>
      </c>
      <c r="C14" s="26">
        <v>0</v>
      </c>
      <c r="D14" s="27"/>
      <c r="E14" s="28">
        <f t="shared" si="0"/>
        <v>0</v>
      </c>
      <c r="F14" s="26">
        <v>0</v>
      </c>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72">
        <v>1810</v>
      </c>
      <c r="B15" s="39" t="s">
        <v>45</v>
      </c>
      <c r="C15" s="26">
        <v>0</v>
      </c>
      <c r="D15" s="27"/>
      <c r="E15" s="28">
        <f t="shared" si="0"/>
        <v>0</v>
      </c>
      <c r="F15" s="26">
        <v>0</v>
      </c>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72">
        <v>1815</v>
      </c>
      <c r="B16" s="39" t="s">
        <v>46</v>
      </c>
      <c r="C16" s="26">
        <v>0</v>
      </c>
      <c r="D16" s="27"/>
      <c r="E16" s="28">
        <f t="shared" si="0"/>
        <v>0</v>
      </c>
      <c r="F16" s="26">
        <v>0</v>
      </c>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72">
        <v>1820</v>
      </c>
      <c r="B17" s="39" t="s">
        <v>47</v>
      </c>
      <c r="C17" s="26">
        <v>4029266.4999999991</v>
      </c>
      <c r="D17" s="27"/>
      <c r="E17" s="28">
        <f t="shared" si="0"/>
        <v>4029266.4999999991</v>
      </c>
      <c r="F17" s="26">
        <v>8378383.4799999995</v>
      </c>
      <c r="G17" s="27"/>
      <c r="H17" s="28">
        <f t="shared" si="1"/>
        <v>8378383.4799999995</v>
      </c>
      <c r="I17" s="29">
        <v>4032.56</v>
      </c>
      <c r="J17" s="30">
        <v>25.39608056020198</v>
      </c>
      <c r="K17" s="31">
        <f t="shared" si="2"/>
        <v>3.9376154821586642E-2</v>
      </c>
      <c r="L17" s="32">
        <v>40</v>
      </c>
      <c r="M17" s="40">
        <f t="shared" si="3"/>
        <v>2.5000000000000001E-2</v>
      </c>
      <c r="N17" s="34">
        <f t="shared" si="4"/>
        <v>158657.0215214325</v>
      </c>
      <c r="O17" s="34">
        <f t="shared" si="8"/>
        <v>209459.587</v>
      </c>
      <c r="P17" s="35">
        <f t="shared" si="5"/>
        <v>50.406999999999996</v>
      </c>
      <c r="Q17" s="36">
        <f t="shared" si="6"/>
        <v>368167.01552143251</v>
      </c>
      <c r="R17" s="37">
        <v>368166.99000000028</v>
      </c>
      <c r="S17" s="41">
        <f t="shared" si="7"/>
        <v>-2.5521432224195451E-2</v>
      </c>
    </row>
    <row r="18" spans="1:19" x14ac:dyDescent="0.35">
      <c r="A18" s="72">
        <v>1825</v>
      </c>
      <c r="B18" s="39" t="s">
        <v>48</v>
      </c>
      <c r="C18" s="26">
        <v>0</v>
      </c>
      <c r="D18" s="27"/>
      <c r="E18" s="28">
        <f t="shared" si="0"/>
        <v>0</v>
      </c>
      <c r="F18" s="26">
        <v>0</v>
      </c>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72">
        <v>1830</v>
      </c>
      <c r="B19" s="39" t="s">
        <v>49</v>
      </c>
      <c r="C19" s="26">
        <v>7616930.8599999994</v>
      </c>
      <c r="D19" s="27"/>
      <c r="E19" s="28">
        <f t="shared" si="0"/>
        <v>7616930.8599999994</v>
      </c>
      <c r="F19" s="26">
        <v>11323889.530000001</v>
      </c>
      <c r="G19" s="27"/>
      <c r="H19" s="28">
        <f t="shared" si="1"/>
        <v>11323889.530000001</v>
      </c>
      <c r="I19" s="29">
        <v>1759418.799999997</v>
      </c>
      <c r="J19" s="30">
        <v>40.361849651308553</v>
      </c>
      <c r="K19" s="31">
        <f t="shared" si="2"/>
        <v>2.4775871488525291E-2</v>
      </c>
      <c r="L19" s="32">
        <v>50</v>
      </c>
      <c r="M19" s="40">
        <f t="shared" si="3"/>
        <v>0.02</v>
      </c>
      <c r="N19" s="34">
        <f t="shared" si="4"/>
        <v>188716.1001243424</v>
      </c>
      <c r="O19" s="34">
        <f t="shared" si="8"/>
        <v>226477.79060000004</v>
      </c>
      <c r="P19" s="35">
        <f t="shared" si="5"/>
        <v>17594.187999999969</v>
      </c>
      <c r="Q19" s="36">
        <f t="shared" si="6"/>
        <v>432788.0787243424</v>
      </c>
      <c r="R19" s="37">
        <v>432788.04999999359</v>
      </c>
      <c r="S19" s="41">
        <f t="shared" si="7"/>
        <v>-2.8724348812829703E-2</v>
      </c>
    </row>
    <row r="20" spans="1:19" x14ac:dyDescent="0.35">
      <c r="A20" s="72">
        <v>1835</v>
      </c>
      <c r="B20" s="39" t="s">
        <v>50</v>
      </c>
      <c r="C20" s="26">
        <v>8341498.0999999987</v>
      </c>
      <c r="D20" s="27"/>
      <c r="E20" s="28">
        <f t="shared" si="0"/>
        <v>8341498.0999999987</v>
      </c>
      <c r="F20" s="26">
        <v>6405330.6400000006</v>
      </c>
      <c r="G20" s="27"/>
      <c r="H20" s="28">
        <f t="shared" si="1"/>
        <v>6405330.6400000006</v>
      </c>
      <c r="I20" s="29">
        <v>1460619.1099999994</v>
      </c>
      <c r="J20" s="30">
        <v>40.176911539210437</v>
      </c>
      <c r="K20" s="31">
        <f t="shared" si="2"/>
        <v>2.4889917161105217E-2</v>
      </c>
      <c r="L20" s="32">
        <v>50</v>
      </c>
      <c r="M20" s="40">
        <f t="shared" si="3"/>
        <v>0.02</v>
      </c>
      <c r="N20" s="34">
        <f t="shared" si="4"/>
        <v>207619.19670851651</v>
      </c>
      <c r="O20" s="34">
        <f t="shared" si="8"/>
        <v>128106.61280000002</v>
      </c>
      <c r="P20" s="35">
        <f t="shared" si="5"/>
        <v>14606.191099999995</v>
      </c>
      <c r="Q20" s="36">
        <f t="shared" si="6"/>
        <v>350332.00060851651</v>
      </c>
      <c r="R20" s="37">
        <v>350332.03</v>
      </c>
      <c r="S20" s="41">
        <f t="shared" si="7"/>
        <v>2.9391483520157635E-2</v>
      </c>
    </row>
    <row r="21" spans="1:19" x14ac:dyDescent="0.35">
      <c r="A21" s="72">
        <v>1840</v>
      </c>
      <c r="B21" s="39" t="s">
        <v>51</v>
      </c>
      <c r="C21" s="26">
        <v>4596188.5900000017</v>
      </c>
      <c r="D21" s="27"/>
      <c r="E21" s="28">
        <f t="shared" si="0"/>
        <v>4596188.5900000017</v>
      </c>
      <c r="F21" s="26">
        <v>2403725.7400000002</v>
      </c>
      <c r="G21" s="27"/>
      <c r="H21" s="28">
        <f t="shared" si="1"/>
        <v>2403725.7400000002</v>
      </c>
      <c r="I21" s="29">
        <v>202965.19000000041</v>
      </c>
      <c r="J21" s="30">
        <v>28.473571076162301</v>
      </c>
      <c r="K21" s="31">
        <f t="shared" si="2"/>
        <v>3.5120287417590088E-2</v>
      </c>
      <c r="L21" s="32">
        <v>40</v>
      </c>
      <c r="M21" s="40">
        <f t="shared" si="3"/>
        <v>2.5000000000000001E-2</v>
      </c>
      <c r="N21" s="34">
        <f t="shared" si="4"/>
        <v>161419.46430624821</v>
      </c>
      <c r="O21" s="34">
        <f t="shared" si="8"/>
        <v>60093.143500000006</v>
      </c>
      <c r="P21" s="35">
        <f t="shared" si="5"/>
        <v>2537.064875000005</v>
      </c>
      <c r="Q21" s="36">
        <f t="shared" si="6"/>
        <v>224049.67268124822</v>
      </c>
      <c r="R21" s="37">
        <v>224049.71000000191</v>
      </c>
      <c r="S21" s="41">
        <f t="shared" si="7"/>
        <v>3.7318753689760342E-2</v>
      </c>
    </row>
    <row r="22" spans="1:19" x14ac:dyDescent="0.35">
      <c r="A22" s="72">
        <v>1845</v>
      </c>
      <c r="B22" s="39" t="s">
        <v>52</v>
      </c>
      <c r="C22" s="26">
        <v>11828662.070000002</v>
      </c>
      <c r="D22" s="27"/>
      <c r="E22" s="28">
        <f t="shared" si="0"/>
        <v>11828662.070000002</v>
      </c>
      <c r="F22" s="26">
        <v>3701050.36</v>
      </c>
      <c r="G22" s="27"/>
      <c r="H22" s="28">
        <f t="shared" si="1"/>
        <v>3701050.36</v>
      </c>
      <c r="I22" s="29">
        <v>414006.68999999948</v>
      </c>
      <c r="J22" s="30">
        <v>28.859097152450776</v>
      </c>
      <c r="K22" s="31">
        <f t="shared" si="2"/>
        <v>3.4651118665196282E-2</v>
      </c>
      <c r="L22" s="32">
        <v>40</v>
      </c>
      <c r="M22" s="40">
        <f t="shared" si="3"/>
        <v>2.5000000000000001E-2</v>
      </c>
      <c r="N22" s="34">
        <f t="shared" si="4"/>
        <v>409876.37303807639</v>
      </c>
      <c r="O22" s="34">
        <f t="shared" si="8"/>
        <v>92526.258999999991</v>
      </c>
      <c r="P22" s="35">
        <f t="shared" si="5"/>
        <v>5175.0836249999938</v>
      </c>
      <c r="Q22" s="36">
        <f t="shared" si="6"/>
        <v>507577.71566307638</v>
      </c>
      <c r="R22" s="37">
        <v>507577.73000000673</v>
      </c>
      <c r="S22" s="41">
        <f t="shared" si="7"/>
        <v>1.433693035505712E-2</v>
      </c>
    </row>
    <row r="23" spans="1:19" x14ac:dyDescent="0.35">
      <c r="A23" s="72">
        <v>1850</v>
      </c>
      <c r="B23" s="39" t="s">
        <v>53</v>
      </c>
      <c r="C23" s="26">
        <v>9133568</v>
      </c>
      <c r="D23" s="27"/>
      <c r="E23" s="28">
        <f t="shared" si="0"/>
        <v>9133568</v>
      </c>
      <c r="F23" s="26">
        <v>4099270.65</v>
      </c>
      <c r="G23" s="27"/>
      <c r="H23" s="28">
        <f t="shared" si="1"/>
        <v>4099270.65</v>
      </c>
      <c r="I23" s="29">
        <v>225343.46000000089</v>
      </c>
      <c r="J23" s="30">
        <v>26.459617533779593</v>
      </c>
      <c r="K23" s="31">
        <f t="shared" si="2"/>
        <v>3.779344122126304E-2</v>
      </c>
      <c r="L23" s="32">
        <v>35</v>
      </c>
      <c r="M23" s="40">
        <f t="shared" si="3"/>
        <v>2.8571428571428571E-2</v>
      </c>
      <c r="N23" s="34">
        <f t="shared" si="4"/>
        <v>345188.96534840902</v>
      </c>
      <c r="O23" s="34">
        <f t="shared" si="8"/>
        <v>117122.01857142856</v>
      </c>
      <c r="P23" s="35">
        <f t="shared" si="5"/>
        <v>3219.1922857142986</v>
      </c>
      <c r="Q23" s="36">
        <f t="shared" si="6"/>
        <v>465530.17620555189</v>
      </c>
      <c r="R23" s="37">
        <v>465530.21000000299</v>
      </c>
      <c r="S23" s="41">
        <f t="shared" si="7"/>
        <v>3.3794451097492129E-2</v>
      </c>
    </row>
    <row r="24" spans="1:19" x14ac:dyDescent="0.35">
      <c r="A24" s="72">
        <v>1855</v>
      </c>
      <c r="B24" s="39" t="s">
        <v>54</v>
      </c>
      <c r="C24" s="26">
        <v>6929970.2399999984</v>
      </c>
      <c r="D24" s="27"/>
      <c r="E24" s="28">
        <f t="shared" si="0"/>
        <v>6929970.2399999984</v>
      </c>
      <c r="F24" s="26">
        <v>2997592.1199999996</v>
      </c>
      <c r="G24" s="27"/>
      <c r="H24" s="28">
        <f t="shared" si="1"/>
        <v>2997592.1199999996</v>
      </c>
      <c r="I24" s="29">
        <v>69576.770000001416</v>
      </c>
      <c r="J24" s="30">
        <v>44.795301182628997</v>
      </c>
      <c r="K24" s="31">
        <f t="shared" si="2"/>
        <v>2.2323769984781045E-2</v>
      </c>
      <c r="L24" s="32">
        <v>50</v>
      </c>
      <c r="M24" s="40">
        <f t="shared" si="3"/>
        <v>0.02</v>
      </c>
      <c r="N24" s="34">
        <f t="shared" si="4"/>
        <v>154703.06163913786</v>
      </c>
      <c r="O24" s="34">
        <f t="shared" si="8"/>
        <v>59951.842399999994</v>
      </c>
      <c r="P24" s="35">
        <f t="shared" si="5"/>
        <v>695.7677000000142</v>
      </c>
      <c r="Q24" s="36">
        <f t="shared" si="6"/>
        <v>215350.67173913788</v>
      </c>
      <c r="R24" s="37">
        <v>215350.70000000022</v>
      </c>
      <c r="S24" s="41">
        <f t="shared" si="7"/>
        <v>2.8260862338356674E-2</v>
      </c>
    </row>
    <row r="25" spans="1:19" x14ac:dyDescent="0.35">
      <c r="A25" s="72">
        <v>1860</v>
      </c>
      <c r="B25" s="39" t="s">
        <v>55</v>
      </c>
      <c r="C25" s="26">
        <v>2068576.4900000012</v>
      </c>
      <c r="D25" s="27"/>
      <c r="E25" s="28">
        <f t="shared" si="0"/>
        <v>2068576.4900000012</v>
      </c>
      <c r="F25" s="26">
        <v>214054.8</v>
      </c>
      <c r="G25" s="27"/>
      <c r="H25" s="28">
        <f t="shared" si="1"/>
        <v>214054.8</v>
      </c>
      <c r="I25" s="29">
        <v>10033.40000000014</v>
      </c>
      <c r="J25" s="30">
        <v>18.949739893687703</v>
      </c>
      <c r="K25" s="31">
        <f t="shared" si="2"/>
        <v>5.277117288206723E-2</v>
      </c>
      <c r="L25" s="32">
        <v>25</v>
      </c>
      <c r="M25" s="40">
        <f t="shared" si="3"/>
        <v>0.04</v>
      </c>
      <c r="N25" s="34">
        <f t="shared" si="4"/>
        <v>109161.20757356987</v>
      </c>
      <c r="O25" s="34">
        <f t="shared" si="8"/>
        <v>8562.1919999999991</v>
      </c>
      <c r="P25" s="35">
        <f t="shared" si="5"/>
        <v>200.66800000000279</v>
      </c>
      <c r="Q25" s="36">
        <f t="shared" si="6"/>
        <v>117924.06757356988</v>
      </c>
      <c r="R25" s="37">
        <v>117924.07000000087</v>
      </c>
      <c r="S25" s="41">
        <f t="shared" si="7"/>
        <v>2.4264309904538095E-3</v>
      </c>
    </row>
    <row r="26" spans="1:19" x14ac:dyDescent="0.35">
      <c r="A26" s="72">
        <v>1860</v>
      </c>
      <c r="B26" s="39" t="s">
        <v>56</v>
      </c>
      <c r="C26" s="26">
        <v>5411013.8399999999</v>
      </c>
      <c r="D26" s="27"/>
      <c r="E26" s="28">
        <f t="shared" si="0"/>
        <v>5411013.8399999999</v>
      </c>
      <c r="F26" s="26">
        <v>1666769.69</v>
      </c>
      <c r="G26" s="27"/>
      <c r="H26" s="28">
        <f t="shared" si="1"/>
        <v>1666769.69</v>
      </c>
      <c r="I26" s="29">
        <v>328176.00999999978</v>
      </c>
      <c r="J26" s="30">
        <v>13.885578624275391</v>
      </c>
      <c r="K26" s="31">
        <f t="shared" si="2"/>
        <v>7.2017164502727687E-2</v>
      </c>
      <c r="L26" s="32">
        <v>15</v>
      </c>
      <c r="M26" s="40">
        <f t="shared" si="3"/>
        <v>6.6666666666666666E-2</v>
      </c>
      <c r="N26" s="34">
        <f t="shared" si="4"/>
        <v>389685.87384181621</v>
      </c>
      <c r="O26" s="34">
        <f t="shared" si="8"/>
        <v>111117.97933333334</v>
      </c>
      <c r="P26" s="35">
        <f t="shared" si="5"/>
        <v>10939.200333333325</v>
      </c>
      <c r="Q26" s="36">
        <f t="shared" si="6"/>
        <v>511743.05350848287</v>
      </c>
      <c r="R26" s="37">
        <v>511743.04999999952</v>
      </c>
      <c r="S26" s="41">
        <f t="shared" si="7"/>
        <v>-3.5084833507426083E-3</v>
      </c>
    </row>
    <row r="27" spans="1:19" x14ac:dyDescent="0.35">
      <c r="A27" s="72">
        <v>1905</v>
      </c>
      <c r="B27" s="39" t="s">
        <v>43</v>
      </c>
      <c r="C27" s="26">
        <v>0</v>
      </c>
      <c r="D27" s="27"/>
      <c r="E27" s="28">
        <f t="shared" si="0"/>
        <v>0</v>
      </c>
      <c r="F27" s="26">
        <v>0</v>
      </c>
      <c r="G27" s="27"/>
      <c r="H27" s="28">
        <f t="shared" si="1"/>
        <v>0</v>
      </c>
      <c r="I27" s="29">
        <v>0</v>
      </c>
      <c r="J27" s="30">
        <v>0</v>
      </c>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72">
        <v>1908</v>
      </c>
      <c r="B28" s="39" t="s">
        <v>57</v>
      </c>
      <c r="C28" s="26">
        <v>206922.99000000008</v>
      </c>
      <c r="D28" s="27"/>
      <c r="E28" s="28">
        <f t="shared" si="0"/>
        <v>206922.99000000008</v>
      </c>
      <c r="F28" s="26">
        <v>19537.95</v>
      </c>
      <c r="G28" s="27"/>
      <c r="H28" s="28">
        <f t="shared" si="1"/>
        <v>19537.95</v>
      </c>
      <c r="I28" s="29">
        <v>0</v>
      </c>
      <c r="J28" s="30">
        <v>23.82247431495475</v>
      </c>
      <c r="K28" s="31">
        <f t="shared" si="2"/>
        <v>4.1977167727377585E-2</v>
      </c>
      <c r="L28" s="32">
        <v>50</v>
      </c>
      <c r="M28" s="40">
        <f t="shared" si="3"/>
        <v>0.02</v>
      </c>
      <c r="N28" s="34">
        <f t="shared" si="4"/>
        <v>8686.0410578804785</v>
      </c>
      <c r="O28" s="34">
        <f t="shared" si="8"/>
        <v>390.75900000000001</v>
      </c>
      <c r="P28" s="35">
        <f t="shared" si="5"/>
        <v>0</v>
      </c>
      <c r="Q28" s="36">
        <f t="shared" si="6"/>
        <v>9076.8000578804786</v>
      </c>
      <c r="R28" s="37">
        <v>9076.8000000000702</v>
      </c>
      <c r="S28" s="41">
        <f t="shared" si="7"/>
        <v>-5.7880408348864876E-5</v>
      </c>
    </row>
    <row r="29" spans="1:19" x14ac:dyDescent="0.35">
      <c r="A29" s="72">
        <v>1910</v>
      </c>
      <c r="B29" s="39" t="s">
        <v>45</v>
      </c>
      <c r="C29" s="26">
        <v>570931.2200000002</v>
      </c>
      <c r="D29" s="27"/>
      <c r="E29" s="28">
        <f t="shared" si="0"/>
        <v>570931.2200000002</v>
      </c>
      <c r="F29" s="26">
        <v>445954.52999999997</v>
      </c>
      <c r="G29" s="27"/>
      <c r="H29" s="28">
        <f t="shared" si="1"/>
        <v>445954.52999999997</v>
      </c>
      <c r="I29" s="29">
        <v>539343.85999999987</v>
      </c>
      <c r="J29" s="30">
        <v>44.178773783148486</v>
      </c>
      <c r="K29" s="31">
        <f t="shared" si="2"/>
        <v>2.2635304567494338E-2</v>
      </c>
      <c r="L29" s="32">
        <v>10</v>
      </c>
      <c r="M29" s="40">
        <f t="shared" si="3"/>
        <v>0.1</v>
      </c>
      <c r="N29" s="34">
        <f t="shared" si="4"/>
        <v>12923.202051791119</v>
      </c>
      <c r="O29" s="34">
        <f t="shared" si="8"/>
        <v>44595.452999999994</v>
      </c>
      <c r="P29" s="35">
        <f t="shared" si="5"/>
        <v>26967.192999999992</v>
      </c>
      <c r="Q29" s="36">
        <f t="shared" si="6"/>
        <v>84485.848051791108</v>
      </c>
      <c r="R29" s="37">
        <v>84485.910000000018</v>
      </c>
      <c r="S29" s="41">
        <f t="shared" si="7"/>
        <v>6.1948208909598179E-2</v>
      </c>
    </row>
    <row r="30" spans="1:19" x14ac:dyDescent="0.35">
      <c r="A30" s="72">
        <v>1915</v>
      </c>
      <c r="B30" s="39" t="s">
        <v>58</v>
      </c>
      <c r="C30" s="26">
        <v>194892.81000000006</v>
      </c>
      <c r="D30" s="27"/>
      <c r="E30" s="28">
        <f t="shared" si="0"/>
        <v>194892.81000000006</v>
      </c>
      <c r="F30" s="26">
        <v>45599.51</v>
      </c>
      <c r="G30" s="27"/>
      <c r="H30" s="28">
        <f t="shared" si="1"/>
        <v>45599.51</v>
      </c>
      <c r="I30" s="29">
        <v>122622.58000000002</v>
      </c>
      <c r="J30" s="30">
        <v>10.612239592312628</v>
      </c>
      <c r="K30" s="31">
        <f t="shared" si="2"/>
        <v>9.423081634195174E-2</v>
      </c>
      <c r="L30" s="32">
        <v>10</v>
      </c>
      <c r="M30" s="40">
        <f t="shared" si="3"/>
        <v>0.1</v>
      </c>
      <c r="N30" s="34">
        <f t="shared" si="4"/>
        <v>18364.9085854769</v>
      </c>
      <c r="O30" s="34">
        <f t="shared" si="8"/>
        <v>4559.951</v>
      </c>
      <c r="P30" s="35">
        <f t="shared" si="5"/>
        <v>6131.1290000000008</v>
      </c>
      <c r="Q30" s="36">
        <f t="shared" si="6"/>
        <v>29055.988585476902</v>
      </c>
      <c r="R30" s="37">
        <v>29055.990000000111</v>
      </c>
      <c r="S30" s="41">
        <f t="shared" si="7"/>
        <v>1.4145232089504134E-3</v>
      </c>
    </row>
    <row r="31" spans="1:19" x14ac:dyDescent="0.35">
      <c r="A31" s="72">
        <v>1915</v>
      </c>
      <c r="B31" s="39" t="s">
        <v>59</v>
      </c>
      <c r="C31" s="26">
        <v>0</v>
      </c>
      <c r="D31" s="27"/>
      <c r="E31" s="28">
        <f t="shared" si="0"/>
        <v>0</v>
      </c>
      <c r="F31" s="26">
        <v>0</v>
      </c>
      <c r="G31" s="27"/>
      <c r="H31" s="28">
        <f t="shared" si="1"/>
        <v>0</v>
      </c>
      <c r="I31" s="29">
        <v>0</v>
      </c>
      <c r="J31" s="30"/>
      <c r="K31" s="31">
        <f t="shared" si="2"/>
        <v>0</v>
      </c>
      <c r="L31" s="32">
        <v>0</v>
      </c>
      <c r="M31" s="40">
        <f t="shared" si="3"/>
        <v>0</v>
      </c>
      <c r="N31" s="34">
        <f t="shared" si="4"/>
        <v>0</v>
      </c>
      <c r="O31" s="34">
        <f t="shared" si="8"/>
        <v>0</v>
      </c>
      <c r="P31" s="35">
        <f t="shared" si="5"/>
        <v>0</v>
      </c>
      <c r="Q31" s="36">
        <f t="shared" si="6"/>
        <v>0</v>
      </c>
      <c r="R31" s="37">
        <v>0</v>
      </c>
      <c r="S31" s="41">
        <f t="shared" si="7"/>
        <v>0</v>
      </c>
    </row>
    <row r="32" spans="1:19" x14ac:dyDescent="0.35">
      <c r="A32" s="72">
        <v>1920</v>
      </c>
      <c r="B32" s="39" t="s">
        <v>60</v>
      </c>
      <c r="C32" s="26">
        <v>245744.43999999989</v>
      </c>
      <c r="D32" s="27">
        <v>245744.43999999989</v>
      </c>
      <c r="E32" s="28">
        <f t="shared" si="0"/>
        <v>0</v>
      </c>
      <c r="F32" s="26">
        <v>293839.59999999998</v>
      </c>
      <c r="G32" s="27">
        <v>46275.365000355814</v>
      </c>
      <c r="H32" s="28">
        <f t="shared" si="1"/>
        <v>247564.23499964416</v>
      </c>
      <c r="I32" s="29">
        <v>134616.03000000003</v>
      </c>
      <c r="J32" s="30">
        <v>0</v>
      </c>
      <c r="K32" s="31">
        <f t="shared" si="2"/>
        <v>0</v>
      </c>
      <c r="L32" s="32">
        <v>5</v>
      </c>
      <c r="M32" s="40">
        <f t="shared" si="3"/>
        <v>0.2</v>
      </c>
      <c r="N32" s="34">
        <f t="shared" si="4"/>
        <v>0</v>
      </c>
      <c r="O32" s="34">
        <f t="shared" si="8"/>
        <v>49512.846999928835</v>
      </c>
      <c r="P32" s="35">
        <f t="shared" si="5"/>
        <v>13461.603000000003</v>
      </c>
      <c r="Q32" s="36">
        <f t="shared" si="6"/>
        <v>62974.449999928838</v>
      </c>
      <c r="R32" s="37">
        <v>62974.44999999991</v>
      </c>
      <c r="S32" s="41">
        <f t="shared" si="7"/>
        <v>7.1071553975343704E-8</v>
      </c>
    </row>
    <row r="33" spans="1:19" x14ac:dyDescent="0.35">
      <c r="A33" s="72">
        <v>1920</v>
      </c>
      <c r="B33" s="39" t="s">
        <v>61</v>
      </c>
      <c r="C33" s="26">
        <v>0</v>
      </c>
      <c r="D33" s="27"/>
      <c r="E33" s="28">
        <f t="shared" si="0"/>
        <v>0</v>
      </c>
      <c r="F33" s="26">
        <v>0</v>
      </c>
      <c r="G33" s="27"/>
      <c r="H33" s="28">
        <f t="shared" si="1"/>
        <v>0</v>
      </c>
      <c r="I33" s="29">
        <v>0</v>
      </c>
      <c r="J33" s="30"/>
      <c r="K33" s="31">
        <f t="shared" si="2"/>
        <v>0</v>
      </c>
      <c r="L33" s="32">
        <v>0</v>
      </c>
      <c r="M33" s="40">
        <f t="shared" si="3"/>
        <v>0</v>
      </c>
      <c r="N33" s="34">
        <f t="shared" si="4"/>
        <v>0</v>
      </c>
      <c r="O33" s="34">
        <f t="shared" si="8"/>
        <v>0</v>
      </c>
      <c r="P33" s="35">
        <f t="shared" si="5"/>
        <v>0</v>
      </c>
      <c r="Q33" s="36">
        <f t="shared" si="6"/>
        <v>0</v>
      </c>
      <c r="R33" s="37">
        <v>0</v>
      </c>
      <c r="S33" s="41">
        <f t="shared" si="7"/>
        <v>0</v>
      </c>
    </row>
    <row r="34" spans="1:19" x14ac:dyDescent="0.35">
      <c r="A34" s="72">
        <v>1920</v>
      </c>
      <c r="B34" s="39" t="s">
        <v>62</v>
      </c>
      <c r="C34" s="26">
        <v>0</v>
      </c>
      <c r="D34" s="27"/>
      <c r="E34" s="28">
        <f t="shared" si="0"/>
        <v>0</v>
      </c>
      <c r="F34" s="26">
        <v>0</v>
      </c>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72">
        <v>1930</v>
      </c>
      <c r="B35" s="39" t="s">
        <v>63</v>
      </c>
      <c r="C35" s="26">
        <v>880150.06000000099</v>
      </c>
      <c r="D35" s="27"/>
      <c r="E35" s="28">
        <f t="shared" si="0"/>
        <v>880150.06000000099</v>
      </c>
      <c r="F35" s="26">
        <v>1020716.78</v>
      </c>
      <c r="G35" s="27"/>
      <c r="H35" s="28">
        <f t="shared" si="1"/>
        <v>1020716.78</v>
      </c>
      <c r="I35" s="29">
        <v>106896.20999999996</v>
      </c>
      <c r="J35" s="30">
        <v>6.437727477574434</v>
      </c>
      <c r="K35" s="31">
        <f t="shared" si="2"/>
        <v>0.1553343168817661</v>
      </c>
      <c r="L35" s="32">
        <v>10</v>
      </c>
      <c r="M35" s="40">
        <f t="shared" si="3"/>
        <v>0.1</v>
      </c>
      <c r="N35" s="34">
        <f t="shared" si="4"/>
        <v>136717.50832354563</v>
      </c>
      <c r="O35" s="34">
        <f t="shared" si="8"/>
        <v>102071.678</v>
      </c>
      <c r="P35" s="35">
        <f t="shared" si="5"/>
        <v>5344.8104999999978</v>
      </c>
      <c r="Q35" s="36">
        <f t="shared" si="6"/>
        <v>244133.99682354563</v>
      </c>
      <c r="R35" s="37">
        <v>244134</v>
      </c>
      <c r="S35" s="41">
        <f t="shared" si="7"/>
        <v>3.1764543673489243E-3</v>
      </c>
    </row>
    <row r="36" spans="1:19" x14ac:dyDescent="0.35">
      <c r="A36" s="72">
        <v>1935</v>
      </c>
      <c r="B36" s="39" t="s">
        <v>64</v>
      </c>
      <c r="C36" s="26">
        <v>19199.970000000023</v>
      </c>
      <c r="D36" s="27"/>
      <c r="E36" s="28">
        <f t="shared" si="0"/>
        <v>19199.970000000023</v>
      </c>
      <c r="F36" s="26">
        <v>42281.919999999998</v>
      </c>
      <c r="G36" s="27"/>
      <c r="H36" s="28">
        <f t="shared" si="1"/>
        <v>42281.919999999998</v>
      </c>
      <c r="I36" s="29">
        <v>0</v>
      </c>
      <c r="J36" s="30">
        <v>54.926645735503676</v>
      </c>
      <c r="K36" s="31">
        <f t="shared" si="2"/>
        <v>1.8206099910332164E-2</v>
      </c>
      <c r="L36" s="32">
        <v>10</v>
      </c>
      <c r="M36" s="40">
        <f t="shared" si="3"/>
        <v>0.1</v>
      </c>
      <c r="N36" s="34">
        <f t="shared" si="4"/>
        <v>349.55657209538066</v>
      </c>
      <c r="O36" s="34">
        <f t="shared" si="8"/>
        <v>4228.192</v>
      </c>
      <c r="P36" s="35">
        <f t="shared" si="5"/>
        <v>0</v>
      </c>
      <c r="Q36" s="36">
        <f t="shared" si="6"/>
        <v>4577.748572095381</v>
      </c>
      <c r="R36" s="37">
        <v>4577.7500000000246</v>
      </c>
      <c r="S36" s="41">
        <f t="shared" si="7"/>
        <v>1.4279046436058707E-3</v>
      </c>
    </row>
    <row r="37" spans="1:19" x14ac:dyDescent="0.35">
      <c r="A37" s="72">
        <v>1940</v>
      </c>
      <c r="B37" s="39" t="s">
        <v>65</v>
      </c>
      <c r="C37" s="26">
        <v>110173.37999999995</v>
      </c>
      <c r="D37" s="27"/>
      <c r="E37" s="28">
        <f t="shared" si="0"/>
        <v>110173.37999999995</v>
      </c>
      <c r="F37" s="26">
        <v>124792.85</v>
      </c>
      <c r="G37" s="27"/>
      <c r="H37" s="28">
        <f t="shared" si="1"/>
        <v>124792.85</v>
      </c>
      <c r="I37" s="29">
        <v>9836.789999999979</v>
      </c>
      <c r="J37" s="30">
        <v>9.876515977755048</v>
      </c>
      <c r="K37" s="31">
        <f t="shared" si="2"/>
        <v>0.10125027917256527</v>
      </c>
      <c r="L37" s="32">
        <v>10</v>
      </c>
      <c r="M37" s="40">
        <f t="shared" si="3"/>
        <v>0.1</v>
      </c>
      <c r="N37" s="34">
        <f t="shared" si="4"/>
        <v>11155.085482385113</v>
      </c>
      <c r="O37" s="34">
        <f t="shared" si="8"/>
        <v>12479.285</v>
      </c>
      <c r="P37" s="35">
        <f t="shared" si="5"/>
        <v>491.83949999999896</v>
      </c>
      <c r="Q37" s="36">
        <f t="shared" si="6"/>
        <v>24126.209982385113</v>
      </c>
      <c r="R37" s="37">
        <v>24126.209999999901</v>
      </c>
      <c r="S37" s="41">
        <f t="shared" si="7"/>
        <v>1.7614787793718278E-5</v>
      </c>
    </row>
    <row r="38" spans="1:19" x14ac:dyDescent="0.35">
      <c r="A38" s="72">
        <v>1945</v>
      </c>
      <c r="B38" s="39" t="s">
        <v>66</v>
      </c>
      <c r="C38" s="26">
        <v>41362.120000000003</v>
      </c>
      <c r="D38" s="27"/>
      <c r="E38" s="28">
        <f t="shared" si="0"/>
        <v>41362.120000000003</v>
      </c>
      <c r="F38" s="26">
        <v>995.95</v>
      </c>
      <c r="G38" s="27"/>
      <c r="H38" s="28">
        <f t="shared" si="1"/>
        <v>995.95</v>
      </c>
      <c r="I38" s="29">
        <v>27943.200000000004</v>
      </c>
      <c r="J38" s="30">
        <v>24.677586350081889</v>
      </c>
      <c r="K38" s="31">
        <f t="shared" si="2"/>
        <v>4.0522601595381784E-2</v>
      </c>
      <c r="L38" s="32">
        <v>10</v>
      </c>
      <c r="M38" s="40">
        <f t="shared" si="3"/>
        <v>0.1</v>
      </c>
      <c r="N38" s="34">
        <f t="shared" si="4"/>
        <v>1676.1007099003727</v>
      </c>
      <c r="O38" s="34">
        <f t="shared" si="8"/>
        <v>99.594999999999999</v>
      </c>
      <c r="P38" s="35">
        <f t="shared" si="5"/>
        <v>1397.1600000000003</v>
      </c>
      <c r="Q38" s="36">
        <f t="shared" si="6"/>
        <v>3172.8557099003729</v>
      </c>
      <c r="R38" s="37">
        <v>3172.860000000021</v>
      </c>
      <c r="S38" s="41">
        <f t="shared" si="7"/>
        <v>4.2900996481876064E-3</v>
      </c>
    </row>
    <row r="39" spans="1:19" x14ac:dyDescent="0.35">
      <c r="A39" s="72">
        <v>1950</v>
      </c>
      <c r="B39" s="39" t="s">
        <v>67</v>
      </c>
      <c r="C39" s="26">
        <v>0</v>
      </c>
      <c r="D39" s="27"/>
      <c r="E39" s="28">
        <f t="shared" si="0"/>
        <v>0</v>
      </c>
      <c r="F39" s="26">
        <v>0</v>
      </c>
      <c r="G39" s="27"/>
      <c r="H39" s="28">
        <f t="shared" si="1"/>
        <v>0</v>
      </c>
      <c r="I39" s="29">
        <v>0</v>
      </c>
      <c r="J39" s="30"/>
      <c r="K39" s="31">
        <f t="shared" si="2"/>
        <v>0</v>
      </c>
      <c r="L39" s="32">
        <v>0</v>
      </c>
      <c r="M39" s="40">
        <f t="shared" si="3"/>
        <v>0</v>
      </c>
      <c r="N39" s="34">
        <f t="shared" si="4"/>
        <v>0</v>
      </c>
      <c r="O39" s="34">
        <f t="shared" si="8"/>
        <v>0</v>
      </c>
      <c r="P39" s="35">
        <f t="shared" si="5"/>
        <v>0</v>
      </c>
      <c r="Q39" s="36">
        <f t="shared" si="6"/>
        <v>0</v>
      </c>
      <c r="R39" s="37">
        <v>0</v>
      </c>
      <c r="S39" s="41">
        <f t="shared" si="7"/>
        <v>0</v>
      </c>
    </row>
    <row r="40" spans="1:19" x14ac:dyDescent="0.35">
      <c r="A40" s="72">
        <v>1955</v>
      </c>
      <c r="B40" s="39" t="s">
        <v>68</v>
      </c>
      <c r="C40" s="26">
        <v>0</v>
      </c>
      <c r="D40" s="27"/>
      <c r="E40" s="28">
        <f t="shared" si="0"/>
        <v>0</v>
      </c>
      <c r="F40" s="26">
        <v>0</v>
      </c>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72">
        <v>1955</v>
      </c>
      <c r="B41" s="39" t="s">
        <v>69</v>
      </c>
      <c r="C41" s="26">
        <v>0</v>
      </c>
      <c r="D41" s="27"/>
      <c r="E41" s="28">
        <f t="shared" si="0"/>
        <v>0</v>
      </c>
      <c r="F41" s="26">
        <v>0</v>
      </c>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72">
        <v>1960</v>
      </c>
      <c r="B42" s="39" t="s">
        <v>70</v>
      </c>
      <c r="C42" s="26">
        <v>0</v>
      </c>
      <c r="D42" s="27"/>
      <c r="E42" s="28">
        <f t="shared" si="0"/>
        <v>0</v>
      </c>
      <c r="F42" s="26">
        <v>0</v>
      </c>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72">
        <v>1970</v>
      </c>
      <c r="B43" s="42" t="s">
        <v>71</v>
      </c>
      <c r="C43" s="26">
        <v>0</v>
      </c>
      <c r="D43" s="27"/>
      <c r="E43" s="28">
        <f t="shared" si="0"/>
        <v>0</v>
      </c>
      <c r="F43" s="26">
        <v>0</v>
      </c>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72">
        <v>1975</v>
      </c>
      <c r="B44" s="39" t="s">
        <v>72</v>
      </c>
      <c r="C44" s="26">
        <v>0</v>
      </c>
      <c r="D44" s="27"/>
      <c r="E44" s="28">
        <f t="shared" si="0"/>
        <v>0</v>
      </c>
      <c r="F44" s="26">
        <v>0</v>
      </c>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72">
        <v>1980</v>
      </c>
      <c r="B45" s="39" t="s">
        <v>73</v>
      </c>
      <c r="C45" s="26">
        <v>118260.68</v>
      </c>
      <c r="D45" s="27"/>
      <c r="E45" s="28">
        <f t="shared" si="0"/>
        <v>118260.68</v>
      </c>
      <c r="F45" s="26">
        <v>0</v>
      </c>
      <c r="G45" s="27"/>
      <c r="H45" s="28">
        <f t="shared" si="1"/>
        <v>0</v>
      </c>
      <c r="I45" s="29">
        <v>0</v>
      </c>
      <c r="J45" s="30">
        <v>11.296707639027005</v>
      </c>
      <c r="K45" s="31">
        <f t="shared" si="2"/>
        <v>8.8521366751607891E-2</v>
      </c>
      <c r="L45" s="32">
        <v>15</v>
      </c>
      <c r="M45" s="40">
        <f t="shared" si="3"/>
        <v>6.6666666666666666E-2</v>
      </c>
      <c r="N45" s="34">
        <f t="shared" si="4"/>
        <v>10468.59702657454</v>
      </c>
      <c r="O45" s="34">
        <f t="shared" si="8"/>
        <v>0</v>
      </c>
      <c r="P45" s="35">
        <f t="shared" si="5"/>
        <v>0</v>
      </c>
      <c r="Q45" s="36">
        <f t="shared" si="6"/>
        <v>10468.59702657454</v>
      </c>
      <c r="R45" s="37">
        <v>10468.600000000011</v>
      </c>
      <c r="S45" s="41">
        <f t="shared" si="7"/>
        <v>2.9734254712820984E-3</v>
      </c>
    </row>
    <row r="46" spans="1:19" x14ac:dyDescent="0.35">
      <c r="A46" s="72">
        <v>1985</v>
      </c>
      <c r="B46" s="39" t="s">
        <v>74</v>
      </c>
      <c r="C46" s="26">
        <v>0.15000000000145519</v>
      </c>
      <c r="D46" s="27"/>
      <c r="E46" s="28">
        <f t="shared" si="0"/>
        <v>0.15000000000145519</v>
      </c>
      <c r="F46" s="26">
        <v>0</v>
      </c>
      <c r="G46" s="27"/>
      <c r="H46" s="28">
        <f t="shared" si="1"/>
        <v>0</v>
      </c>
      <c r="I46" s="29">
        <v>0</v>
      </c>
      <c r="J46" s="30"/>
      <c r="K46" s="31">
        <f t="shared" si="2"/>
        <v>0</v>
      </c>
      <c r="L46" s="32">
        <v>0</v>
      </c>
      <c r="M46" s="40">
        <f t="shared" si="3"/>
        <v>0</v>
      </c>
      <c r="N46" s="34">
        <f t="shared" si="4"/>
        <v>0</v>
      </c>
      <c r="O46" s="34">
        <f t="shared" si="8"/>
        <v>0</v>
      </c>
      <c r="P46" s="35">
        <f t="shared" si="5"/>
        <v>0</v>
      </c>
      <c r="Q46" s="36">
        <f t="shared" si="6"/>
        <v>0</v>
      </c>
      <c r="R46" s="37">
        <v>0</v>
      </c>
      <c r="S46" s="41">
        <f t="shared" si="7"/>
        <v>0</v>
      </c>
    </row>
    <row r="47" spans="1:19" x14ac:dyDescent="0.35">
      <c r="A47" s="72">
        <v>1990</v>
      </c>
      <c r="B47" s="77" t="s">
        <v>75</v>
      </c>
      <c r="C47" s="26">
        <v>0</v>
      </c>
      <c r="D47" s="27"/>
      <c r="E47" s="28">
        <f t="shared" si="0"/>
        <v>0</v>
      </c>
      <c r="F47" s="26">
        <v>0</v>
      </c>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ht="15" thickBot="1" x14ac:dyDescent="0.4">
      <c r="A48" s="72">
        <v>1995</v>
      </c>
      <c r="B48" s="39" t="s">
        <v>76</v>
      </c>
      <c r="C48" s="26">
        <v>-14875252.579999998</v>
      </c>
      <c r="D48" s="45"/>
      <c r="E48" s="28">
        <f t="shared" si="0"/>
        <v>-14875252.579999998</v>
      </c>
      <c r="F48" s="26">
        <v>-18298790.93</v>
      </c>
      <c r="G48" s="45"/>
      <c r="H48" s="28">
        <f t="shared" si="1"/>
        <v>-18298790.93</v>
      </c>
      <c r="I48" s="29">
        <v>-1405506.7899999991</v>
      </c>
      <c r="J48" s="46">
        <v>45.490521456256559</v>
      </c>
      <c r="K48" s="31">
        <f t="shared" si="2"/>
        <v>2.1982601385688548E-2</v>
      </c>
      <c r="L48" s="32">
        <v>50</v>
      </c>
      <c r="M48" s="47">
        <f t="shared" si="3"/>
        <v>0.02</v>
      </c>
      <c r="N48" s="34">
        <f t="shared" si="4"/>
        <v>-326996.74797757511</v>
      </c>
      <c r="O48" s="34">
        <f t="shared" si="8"/>
        <v>-365975.8186</v>
      </c>
      <c r="P48" s="35">
        <f t="shared" si="5"/>
        <v>-14055.067899999991</v>
      </c>
      <c r="Q48" s="36">
        <f t="shared" si="6"/>
        <v>-707027.63447757519</v>
      </c>
      <c r="R48" s="37">
        <v>-707027.74999999919</v>
      </c>
      <c r="S48" s="41">
        <f t="shared" si="7"/>
        <v>-0.11552242399193347</v>
      </c>
    </row>
    <row r="49" spans="1:19" ht="15.5" thickTop="1" thickBot="1" x14ac:dyDescent="0.4">
      <c r="A49" s="48"/>
      <c r="B49" s="49" t="s">
        <v>77</v>
      </c>
      <c r="C49" s="50">
        <v>51625725.520000003</v>
      </c>
      <c r="D49" s="50">
        <v>837629.00999999954</v>
      </c>
      <c r="E49" s="50">
        <f t="shared" ref="C49:I49" si="9">SUM(E11:E48)</f>
        <v>50788096.509999998</v>
      </c>
      <c r="F49" s="50">
        <v>29729329.960000001</v>
      </c>
      <c r="G49" s="50">
        <v>425959.08500036097</v>
      </c>
      <c r="H49" s="50">
        <f t="shared" si="9"/>
        <v>29303370.874999635</v>
      </c>
      <c r="I49" s="51">
        <v>4760269.01</v>
      </c>
      <c r="J49" s="50"/>
      <c r="K49" s="52"/>
      <c r="L49" s="53"/>
      <c r="M49" s="54"/>
      <c r="N49" s="50">
        <f t="shared" ref="N49:S49" si="10">SUM(N11:N48)</f>
        <v>2013876.8224122461</v>
      </c>
      <c r="O49" s="55">
        <f t="shared" si="10"/>
        <v>904219.89993802237</v>
      </c>
      <c r="P49" s="55">
        <f t="shared" si="10"/>
        <v>217763.66001904759</v>
      </c>
      <c r="Q49" s="56">
        <f t="shared" si="10"/>
        <v>3135860.3823693157</v>
      </c>
      <c r="R49" s="52">
        <v>3135860.4300000062</v>
      </c>
      <c r="S49" s="56">
        <f t="shared" si="10"/>
        <v>4.7630689334710041E-2</v>
      </c>
    </row>
    <row r="50" spans="1:19" x14ac:dyDescent="0.35">
      <c r="A50" s="57"/>
      <c r="B50" s="2"/>
      <c r="C50" s="58"/>
      <c r="D50" s="58"/>
      <c r="E50" s="58"/>
      <c r="F50" s="58"/>
      <c r="G50" s="58"/>
      <c r="H50" s="58">
        <f>H49-'2-C MIFRS Dep 2016'!H49-'2-C MIFRS Dep 2016'!I49+G49</f>
        <v>-1.4319084584712982E-8</v>
      </c>
      <c r="I50" s="58"/>
      <c r="J50" s="58"/>
      <c r="K50" s="58"/>
      <c r="L50" s="59"/>
      <c r="M50" s="60"/>
      <c r="N50" s="58"/>
      <c r="O50" s="58"/>
      <c r="P50" s="58"/>
      <c r="Q50" s="58"/>
      <c r="R50" s="58"/>
      <c r="S50" s="58"/>
    </row>
    <row r="51" spans="1:19" x14ac:dyDescent="0.35">
      <c r="A51" s="1"/>
      <c r="B51" s="1"/>
      <c r="C51" s="1"/>
      <c r="D51" s="1"/>
      <c r="E51" s="1"/>
      <c r="F51" s="1"/>
      <c r="G51" s="1"/>
      <c r="H51" s="1"/>
      <c r="I51" s="1"/>
      <c r="J51" s="1"/>
      <c r="K51" s="1"/>
      <c r="L51" s="1"/>
      <c r="M51" s="1"/>
      <c r="N51" s="1"/>
      <c r="O51" s="1"/>
      <c r="P51" s="1"/>
      <c r="Q51" s="1"/>
      <c r="R51" s="1"/>
      <c r="S51" s="1"/>
    </row>
    <row r="52" spans="1:19" x14ac:dyDescent="0.35">
      <c r="A52" s="2" t="s">
        <v>78</v>
      </c>
      <c r="B52" s="1" t="s">
        <v>79</v>
      </c>
      <c r="C52" s="1"/>
      <c r="D52" s="1"/>
      <c r="E52" s="1"/>
      <c r="F52" s="1"/>
      <c r="G52" s="1"/>
      <c r="H52" s="1"/>
      <c r="I52" s="1"/>
      <c r="J52" s="1"/>
      <c r="K52" s="1"/>
      <c r="L52" s="1"/>
      <c r="M52" s="1"/>
      <c r="N52" s="1"/>
      <c r="O52" s="1"/>
      <c r="P52" s="1"/>
      <c r="Q52" s="1"/>
      <c r="R52" s="1"/>
      <c r="S52" s="1"/>
    </row>
    <row r="53" spans="1:19" x14ac:dyDescent="0.35">
      <c r="A53" s="1"/>
      <c r="B53" s="180" t="s">
        <v>80</v>
      </c>
      <c r="C53" s="180"/>
      <c r="D53" s="180"/>
      <c r="E53" s="180"/>
      <c r="F53" s="180"/>
      <c r="G53" s="180"/>
      <c r="H53" s="180"/>
      <c r="I53" s="180"/>
      <c r="J53" s="180"/>
      <c r="K53" s="180"/>
      <c r="L53" s="180"/>
      <c r="M53" s="180"/>
      <c r="N53" s="180"/>
      <c r="O53" s="180"/>
      <c r="P53" s="180"/>
      <c r="Q53" s="180"/>
      <c r="R53" s="180"/>
      <c r="S53" s="180"/>
    </row>
    <row r="54" spans="1:19" x14ac:dyDescent="0.35">
      <c r="A54" s="2"/>
      <c r="B54" s="61"/>
      <c r="C54" s="61"/>
      <c r="D54" s="61"/>
      <c r="E54" s="61"/>
      <c r="F54" s="61"/>
      <c r="G54" s="61"/>
      <c r="H54" s="61"/>
      <c r="I54" s="61"/>
      <c r="J54" s="61"/>
      <c r="K54" s="61"/>
      <c r="L54" s="61"/>
      <c r="M54" s="61"/>
      <c r="N54" s="61"/>
      <c r="O54" s="61"/>
      <c r="P54" s="61"/>
      <c r="Q54" s="61"/>
      <c r="R54" s="61"/>
      <c r="S54" s="61"/>
    </row>
    <row r="55" spans="1:19" x14ac:dyDescent="0.35">
      <c r="A55" s="1"/>
      <c r="B55" s="61"/>
      <c r="C55" s="61"/>
      <c r="D55" s="61"/>
      <c r="E55" s="61"/>
      <c r="F55" s="61"/>
      <c r="G55" s="61"/>
      <c r="H55" s="61"/>
      <c r="I55" s="61"/>
      <c r="J55" s="61"/>
      <c r="K55" s="61"/>
      <c r="L55" s="61"/>
      <c r="M55" s="61"/>
      <c r="N55" s="61"/>
      <c r="O55" s="61"/>
      <c r="P55" s="61"/>
      <c r="Q55" s="61"/>
      <c r="R55" s="61"/>
      <c r="S55" s="61"/>
    </row>
    <row r="56" spans="1:19" x14ac:dyDescent="0.35">
      <c r="A56" s="2" t="s">
        <v>81</v>
      </c>
      <c r="B56" s="1"/>
      <c r="C56" s="1"/>
      <c r="D56" s="1"/>
      <c r="E56" s="1"/>
      <c r="F56" s="1"/>
      <c r="G56" s="1"/>
      <c r="H56" s="1"/>
      <c r="I56" s="1"/>
      <c r="J56" s="1"/>
      <c r="K56" s="1"/>
      <c r="L56" s="1"/>
      <c r="M56" s="1"/>
      <c r="N56" s="1"/>
      <c r="O56" s="1"/>
      <c r="P56" s="1"/>
      <c r="Q56" s="1"/>
      <c r="R56" s="1"/>
      <c r="S56" s="1"/>
    </row>
    <row r="57" spans="1:19" ht="30" customHeight="1" x14ac:dyDescent="0.35">
      <c r="A57" s="62">
        <v>1</v>
      </c>
      <c r="B57" s="180" t="s">
        <v>82</v>
      </c>
      <c r="C57" s="180"/>
      <c r="D57" s="180"/>
      <c r="E57" s="180"/>
      <c r="F57" s="180"/>
      <c r="G57" s="180"/>
      <c r="H57" s="180"/>
      <c r="I57" s="180"/>
      <c r="J57" s="180"/>
      <c r="K57" s="180"/>
      <c r="L57" s="180"/>
      <c r="M57" s="180"/>
      <c r="N57" s="180"/>
      <c r="O57" s="180"/>
      <c r="P57" s="180"/>
      <c r="Q57" s="180"/>
      <c r="R57" s="180"/>
      <c r="S57" s="180"/>
    </row>
    <row r="58" spans="1:19" x14ac:dyDescent="0.35">
      <c r="A58" s="62">
        <v>2</v>
      </c>
      <c r="B58" s="180" t="s">
        <v>83</v>
      </c>
      <c r="C58" s="180"/>
      <c r="D58" s="180"/>
      <c r="E58" s="180"/>
      <c r="F58" s="180"/>
      <c r="G58" s="180"/>
      <c r="H58" s="180"/>
      <c r="I58" s="180"/>
      <c r="J58" s="180"/>
      <c r="K58" s="180"/>
      <c r="L58" s="180"/>
      <c r="M58" s="180"/>
      <c r="N58" s="180"/>
      <c r="O58" s="180"/>
      <c r="P58" s="180"/>
      <c r="Q58" s="180"/>
      <c r="R58" s="180"/>
      <c r="S58" s="180"/>
    </row>
    <row r="59" spans="1:19" ht="43.75" customHeight="1" x14ac:dyDescent="0.35">
      <c r="A59" s="62">
        <v>3</v>
      </c>
      <c r="B59" s="180" t="s">
        <v>84</v>
      </c>
      <c r="C59" s="180"/>
      <c r="D59" s="180"/>
      <c r="E59" s="180"/>
      <c r="F59" s="180"/>
      <c r="G59" s="180"/>
      <c r="H59" s="180"/>
      <c r="I59" s="180"/>
      <c r="J59" s="180"/>
      <c r="K59" s="180"/>
      <c r="L59" s="180"/>
      <c r="M59" s="180"/>
      <c r="N59" s="180"/>
      <c r="O59" s="180"/>
      <c r="P59" s="180"/>
      <c r="Q59" s="180"/>
      <c r="R59" s="180"/>
      <c r="S59" s="180"/>
    </row>
    <row r="60" spans="1:19" ht="16.25" customHeight="1" x14ac:dyDescent="0.35">
      <c r="A60" s="62">
        <v>4</v>
      </c>
      <c r="B60" s="180" t="s">
        <v>85</v>
      </c>
      <c r="C60" s="180"/>
      <c r="D60" s="180"/>
      <c r="E60" s="180"/>
      <c r="F60" s="180"/>
      <c r="G60" s="180"/>
      <c r="H60" s="180"/>
      <c r="I60" s="180"/>
      <c r="J60" s="180"/>
      <c r="K60" s="180"/>
      <c r="L60" s="180"/>
      <c r="M60" s="180"/>
      <c r="N60" s="180"/>
      <c r="O60" s="180"/>
      <c r="P60" s="180"/>
      <c r="Q60" s="180"/>
      <c r="R60" s="180"/>
      <c r="S60" s="180"/>
    </row>
    <row r="61" spans="1:19" x14ac:dyDescent="0.35">
      <c r="A61" s="62">
        <v>5</v>
      </c>
      <c r="B61" s="63" t="s">
        <v>86</v>
      </c>
      <c r="C61" s="63"/>
      <c r="D61" s="63"/>
      <c r="E61" s="63"/>
      <c r="F61" s="63"/>
      <c r="G61" s="63"/>
      <c r="H61" s="63"/>
      <c r="I61" s="63"/>
      <c r="J61" s="63"/>
      <c r="K61" s="63"/>
      <c r="L61" s="63"/>
      <c r="M61" s="63"/>
      <c r="N61" s="63"/>
      <c r="O61" s="63"/>
      <c r="P61" s="63"/>
      <c r="Q61" s="63"/>
      <c r="R61" s="63"/>
      <c r="S61" s="63"/>
    </row>
    <row r="62" spans="1:19" x14ac:dyDescent="0.35">
      <c r="A62" s="62">
        <v>6</v>
      </c>
      <c r="B62" s="180" t="s">
        <v>87</v>
      </c>
      <c r="C62" s="180"/>
      <c r="D62" s="180"/>
      <c r="E62" s="180"/>
      <c r="F62" s="180"/>
      <c r="G62" s="180"/>
      <c r="H62" s="180"/>
      <c r="I62" s="180"/>
      <c r="J62" s="180"/>
      <c r="K62" s="180"/>
      <c r="L62" s="180"/>
      <c r="M62" s="180"/>
      <c r="N62" s="180"/>
      <c r="O62" s="180"/>
      <c r="P62" s="180"/>
      <c r="Q62" s="180"/>
      <c r="R62" s="180"/>
      <c r="S62" s="180"/>
    </row>
    <row r="63" spans="1:19" x14ac:dyDescent="0.35">
      <c r="A63" s="62">
        <v>7</v>
      </c>
      <c r="B63" s="63" t="s">
        <v>88</v>
      </c>
      <c r="C63" s="63"/>
      <c r="D63" s="63"/>
      <c r="E63" s="63"/>
      <c r="F63" s="63"/>
      <c r="G63" s="63"/>
      <c r="H63" s="63"/>
      <c r="I63" s="63"/>
      <c r="J63" s="63"/>
      <c r="K63" s="63"/>
      <c r="L63" s="63"/>
      <c r="M63" s="63"/>
      <c r="N63" s="63"/>
      <c r="O63" s="63"/>
      <c r="P63" s="63"/>
      <c r="Q63" s="63"/>
      <c r="R63" s="63"/>
      <c r="S63" s="63"/>
    </row>
    <row r="64" spans="1:19" x14ac:dyDescent="0.35">
      <c r="A64" s="62">
        <v>8</v>
      </c>
      <c r="B64" s="63" t="s">
        <v>89</v>
      </c>
      <c r="C64" s="64"/>
      <c r="D64" s="64"/>
      <c r="E64" s="64"/>
      <c r="F64" s="64"/>
      <c r="G64" s="64"/>
      <c r="H64" s="64"/>
      <c r="I64" s="64"/>
      <c r="J64" s="64"/>
      <c r="K64" s="64"/>
      <c r="L64" s="64"/>
      <c r="M64" s="64"/>
      <c r="N64" s="64"/>
      <c r="O64" s="64"/>
      <c r="P64" s="64"/>
      <c r="Q64" s="64"/>
      <c r="R64" s="64"/>
      <c r="S64" s="64"/>
    </row>
    <row r="65" spans="1:19" x14ac:dyDescent="0.35">
      <c r="A65" s="62"/>
      <c r="B65" s="64"/>
      <c r="C65" s="64"/>
      <c r="D65" s="64"/>
      <c r="E65" s="64"/>
      <c r="F65" s="64"/>
      <c r="G65" s="64"/>
      <c r="H65" s="64"/>
      <c r="I65" s="64"/>
      <c r="J65" s="64"/>
      <c r="K65" s="64"/>
      <c r="L65" s="64"/>
      <c r="M65" s="64"/>
      <c r="N65" s="64"/>
      <c r="O65" s="64"/>
      <c r="P65" s="64"/>
      <c r="Q65" s="64"/>
      <c r="R65" s="64"/>
      <c r="S65" s="64"/>
    </row>
    <row r="66" spans="1:19" x14ac:dyDescent="0.35">
      <c r="A66" s="1"/>
      <c r="B66" s="1"/>
      <c r="C66" s="61"/>
      <c r="D66" s="61"/>
      <c r="E66" s="61"/>
      <c r="F66" s="61"/>
      <c r="G66" s="61"/>
      <c r="H66" s="61"/>
      <c r="I66" s="61"/>
      <c r="J66" s="61"/>
      <c r="K66" s="61"/>
      <c r="L66" s="61"/>
      <c r="M66" s="61"/>
      <c r="N66" s="61"/>
      <c r="O66" s="61"/>
      <c r="P66" s="61"/>
      <c r="Q66" s="61"/>
      <c r="R66" s="61"/>
      <c r="S66" s="61"/>
    </row>
    <row r="67" spans="1:19" x14ac:dyDescent="0.35">
      <c r="A67" s="1"/>
      <c r="B67" s="1"/>
      <c r="C67" s="1"/>
      <c r="D67" s="1"/>
      <c r="E67" s="1"/>
      <c r="F67" s="1"/>
      <c r="G67" s="1"/>
      <c r="H67" s="1"/>
      <c r="I67" s="1"/>
      <c r="J67" s="1"/>
      <c r="K67" s="1"/>
      <c r="L67" s="1"/>
      <c r="M67" s="1"/>
      <c r="N67" s="1"/>
      <c r="O67" s="1"/>
      <c r="P67" s="1"/>
      <c r="Q67" s="1"/>
      <c r="R67" s="1"/>
      <c r="S67" s="1"/>
    </row>
    <row r="68" spans="1:19" x14ac:dyDescent="0.35">
      <c r="A68" s="1"/>
      <c r="B68" s="1"/>
      <c r="C68" s="1"/>
      <c r="D68" s="1"/>
      <c r="E68" s="1"/>
      <c r="F68" s="1"/>
      <c r="G68" s="1"/>
      <c r="H68" s="1"/>
      <c r="I68" s="1"/>
      <c r="J68" s="1"/>
      <c r="K68" s="1"/>
      <c r="L68" s="1"/>
      <c r="M68" s="1"/>
      <c r="N68" s="1"/>
      <c r="O68" s="1"/>
      <c r="P68" s="1"/>
      <c r="Q68" s="1"/>
      <c r="R68" s="1"/>
      <c r="S68" s="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sheetData>
  <mergeCells count="13">
    <mergeCell ref="B62:S62"/>
    <mergeCell ref="A3:S3"/>
    <mergeCell ref="A4:S4"/>
    <mergeCell ref="C8:I8"/>
    <mergeCell ref="J8:M8"/>
    <mergeCell ref="N8:Q8"/>
    <mergeCell ref="A9:A10"/>
    <mergeCell ref="B9:B10"/>
    <mergeCell ref="B53:S53"/>
    <mergeCell ref="B57:S57"/>
    <mergeCell ref="B58:S58"/>
    <mergeCell ref="B59:S59"/>
    <mergeCell ref="B60:S60"/>
  </mergeCells>
  <dataValidations disablePrompts="1" count="1">
    <dataValidation allowBlank="1" showInputMessage="1" showErrorMessage="1" promptTitle="Date Format" prompt="E.g:  &quot;August 1, 2011&quot;" sqref="S1" xr:uid="{9CB0F116-7C5B-4A17-B730-EC1A4A0532E6}"/>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E260-0FDA-435E-BEF0-3DFF198846BE}">
  <dimension ref="A1:S91"/>
  <sheetViews>
    <sheetView workbookViewId="0">
      <selection activeCell="G31" sqref="G31"/>
    </sheetView>
  </sheetViews>
  <sheetFormatPr defaultRowHeight="14.5" x14ac:dyDescent="0.35"/>
  <cols>
    <col min="1" max="1" width="10.36328125" customWidth="1"/>
    <col min="2" max="2" width="42.6328125" customWidth="1"/>
    <col min="3"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4"/>
      <c r="B5" s="4"/>
      <c r="C5" s="4"/>
      <c r="D5" s="4"/>
      <c r="E5" s="4"/>
      <c r="F5" s="4"/>
      <c r="G5" s="108" t="s">
        <v>207</v>
      </c>
      <c r="H5" s="4"/>
      <c r="I5" s="108" t="s">
        <v>210</v>
      </c>
      <c r="J5" s="4"/>
      <c r="K5" s="4"/>
      <c r="L5" s="4"/>
      <c r="M5" s="4"/>
      <c r="N5" s="4"/>
      <c r="O5" s="4"/>
      <c r="P5" s="4"/>
      <c r="Q5" s="4"/>
      <c r="R5" s="4"/>
      <c r="S5" s="4"/>
    </row>
    <row r="6" spans="1:19" ht="18" x14ac:dyDescent="0.4">
      <c r="A6" s="4"/>
      <c r="B6" s="4"/>
      <c r="C6" s="4"/>
      <c r="D6" s="4"/>
      <c r="E6" s="4"/>
      <c r="F6" s="4"/>
      <c r="G6" s="108" t="s">
        <v>208</v>
      </c>
      <c r="H6" s="4"/>
      <c r="I6" s="108">
        <v>2016</v>
      </c>
      <c r="J6" s="4"/>
      <c r="K6" s="4"/>
      <c r="L6" s="4"/>
      <c r="M6" s="4"/>
      <c r="N6" s="4"/>
      <c r="O6" s="4"/>
      <c r="P6" s="4"/>
      <c r="Q6" s="4"/>
      <c r="R6" s="4"/>
      <c r="S6" s="4"/>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4"/>
      <c r="B8" s="4"/>
      <c r="C8" s="182" t="s">
        <v>2</v>
      </c>
      <c r="D8" s="183"/>
      <c r="E8" s="183"/>
      <c r="F8" s="183"/>
      <c r="G8" s="183"/>
      <c r="H8" s="183"/>
      <c r="I8" s="184"/>
      <c r="J8" s="185" t="s">
        <v>3</v>
      </c>
      <c r="K8" s="186"/>
      <c r="L8" s="186"/>
      <c r="M8" s="186"/>
      <c r="N8" s="185" t="s">
        <v>4</v>
      </c>
      <c r="O8" s="186"/>
      <c r="P8" s="186"/>
      <c r="Q8" s="194"/>
      <c r="R8" s="4"/>
      <c r="S8" s="4"/>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78">
        <v>1611</v>
      </c>
      <c r="B11" s="25" t="s">
        <v>41</v>
      </c>
      <c r="C11" s="26">
        <v>591884.5699999996</v>
      </c>
      <c r="D11" s="27">
        <v>591884.5699999996</v>
      </c>
      <c r="E11" s="28">
        <f>C11-D11</f>
        <v>0</v>
      </c>
      <c r="F11" s="26">
        <v>455948.79</v>
      </c>
      <c r="G11" s="27">
        <v>22541.610000000015</v>
      </c>
      <c r="H11" s="28">
        <f>F11-G11</f>
        <v>433407.17999999993</v>
      </c>
      <c r="I11" s="29">
        <v>62150.64</v>
      </c>
      <c r="J11" s="30">
        <v>0</v>
      </c>
      <c r="K11" s="31">
        <f>IF(J11=0,0,1/J11)</f>
        <v>0</v>
      </c>
      <c r="L11" s="32">
        <v>3</v>
      </c>
      <c r="M11" s="33">
        <f>IF(L11=0,0,1/L11)</f>
        <v>0.33333333333333331</v>
      </c>
      <c r="N11" s="34">
        <f>IF(J11=0,0,+E11/J11)</f>
        <v>0</v>
      </c>
      <c r="O11" s="34">
        <f>IF(L11=0,0,+H11/L11)</f>
        <v>144469.05999999997</v>
      </c>
      <c r="P11" s="35">
        <f>IF(L11=0,0,+(I11*0.5)/L11)</f>
        <v>10358.44</v>
      </c>
      <c r="Q11" s="36">
        <f>IF(ISERROR(+N11+O11+P11), 0, +N11+O11+P11)</f>
        <v>154827.49999999997</v>
      </c>
      <c r="R11" s="37">
        <v>154827.5</v>
      </c>
      <c r="S11" s="41">
        <f>IF(ISERROR(+R11-Q11), 0, +R11-Q11)</f>
        <v>2.9103830456733704E-11</v>
      </c>
    </row>
    <row r="12" spans="1:19" x14ac:dyDescent="0.35">
      <c r="A12" s="72">
        <v>1612</v>
      </c>
      <c r="B12" s="39" t="s">
        <v>42</v>
      </c>
      <c r="C12" s="26">
        <v>426601.35</v>
      </c>
      <c r="D12" s="27"/>
      <c r="E12" s="28">
        <f t="shared" ref="E12:E48" si="0">C12-D12</f>
        <v>426601.35</v>
      </c>
      <c r="F12" s="26">
        <v>6475</v>
      </c>
      <c r="G12" s="27"/>
      <c r="H12" s="28">
        <f t="shared" ref="H12:H48" si="1">F12-G12</f>
        <v>6475</v>
      </c>
      <c r="I12" s="29">
        <v>0</v>
      </c>
      <c r="J12" s="30">
        <v>27.498776666429755</v>
      </c>
      <c r="K12" s="31">
        <f t="shared" ref="K12:K48" si="2">IF(J12=0,0,1/J12)</f>
        <v>3.6365254066766925E-2</v>
      </c>
      <c r="L12" s="32">
        <v>30</v>
      </c>
      <c r="M12" s="40">
        <f t="shared" ref="M12:M48" si="3">IF(L12=0,0,1/L12)</f>
        <v>3.3333333333333333E-2</v>
      </c>
      <c r="N12" s="34">
        <f t="shared" ref="N12:N48" si="4">IF(J12=0,0,+E12/J12)</f>
        <v>15513.466477975759</v>
      </c>
      <c r="O12" s="34">
        <f>IF(L12=0,0,+H12/L12)</f>
        <v>215.83333333333334</v>
      </c>
      <c r="P12" s="35">
        <f t="shared" ref="P12:P48" si="5">IF(L12=0,0,+(I12*0.5)/L12)</f>
        <v>0</v>
      </c>
      <c r="Q12" s="36">
        <f t="shared" ref="Q12:Q48" si="6">IF(ISERROR(+N12+O12+P12), 0, +N12+O12+P12)</f>
        <v>15729.299811309093</v>
      </c>
      <c r="R12" s="37">
        <v>15729.3</v>
      </c>
      <c r="S12" s="41">
        <f t="shared" ref="S12:S48" si="7">IF(ISERROR(+R12-Q12), 0, +R12-Q12)</f>
        <v>1.886909067252418E-4</v>
      </c>
    </row>
    <row r="13" spans="1:19" x14ac:dyDescent="0.35">
      <c r="A13" s="72">
        <v>1805</v>
      </c>
      <c r="B13" s="39" t="s">
        <v>43</v>
      </c>
      <c r="C13" s="26">
        <v>3139179.6700000004</v>
      </c>
      <c r="D13" s="27"/>
      <c r="E13" s="28">
        <f t="shared" si="0"/>
        <v>3139179.6700000004</v>
      </c>
      <c r="F13" s="26">
        <v>4236569.58</v>
      </c>
      <c r="G13" s="27"/>
      <c r="H13" s="28">
        <f t="shared" si="1"/>
        <v>4236569.58</v>
      </c>
      <c r="I13" s="29">
        <v>105732.39</v>
      </c>
      <c r="J13" s="30">
        <v>0</v>
      </c>
      <c r="K13" s="31">
        <f t="shared" si="2"/>
        <v>0</v>
      </c>
      <c r="L13" s="32">
        <v>0</v>
      </c>
      <c r="M13" s="40">
        <f t="shared" si="3"/>
        <v>0</v>
      </c>
      <c r="N13" s="34">
        <f t="shared" si="4"/>
        <v>0</v>
      </c>
      <c r="O13" s="34">
        <f t="shared" ref="O13:O48" si="8">IF(L13=0,0,+H13/L13)</f>
        <v>0</v>
      </c>
      <c r="P13" s="35">
        <f t="shared" si="5"/>
        <v>0</v>
      </c>
      <c r="Q13" s="36">
        <f t="shared" si="6"/>
        <v>0</v>
      </c>
      <c r="R13" s="37">
        <v>0</v>
      </c>
      <c r="S13" s="41">
        <f t="shared" si="7"/>
        <v>0</v>
      </c>
    </row>
    <row r="14" spans="1:19" x14ac:dyDescent="0.35">
      <c r="A14" s="72">
        <v>1808</v>
      </c>
      <c r="B14" s="39" t="s">
        <v>44</v>
      </c>
      <c r="C14" s="26">
        <v>0</v>
      </c>
      <c r="D14" s="27"/>
      <c r="E14" s="28">
        <f t="shared" si="0"/>
        <v>0</v>
      </c>
      <c r="F14" s="26">
        <v>0</v>
      </c>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72">
        <v>1810</v>
      </c>
      <c r="B15" s="39" t="s">
        <v>45</v>
      </c>
      <c r="C15" s="26">
        <v>0</v>
      </c>
      <c r="D15" s="27"/>
      <c r="E15" s="28">
        <f t="shared" si="0"/>
        <v>0</v>
      </c>
      <c r="F15" s="26">
        <v>0</v>
      </c>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72">
        <v>1815</v>
      </c>
      <c r="B16" s="39" t="s">
        <v>46</v>
      </c>
      <c r="C16" s="26">
        <v>0</v>
      </c>
      <c r="D16" s="27"/>
      <c r="E16" s="28">
        <f t="shared" si="0"/>
        <v>0</v>
      </c>
      <c r="F16" s="26">
        <v>0</v>
      </c>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72">
        <v>1820</v>
      </c>
      <c r="B17" s="39" t="s">
        <v>47</v>
      </c>
      <c r="C17" s="26">
        <v>4029266.4999999991</v>
      </c>
      <c r="D17" s="27"/>
      <c r="E17" s="28">
        <f t="shared" si="0"/>
        <v>4029266.4999999991</v>
      </c>
      <c r="F17" s="26">
        <v>8280085.1599999992</v>
      </c>
      <c r="G17" s="27"/>
      <c r="H17" s="28">
        <f t="shared" si="1"/>
        <v>8280085.1599999992</v>
      </c>
      <c r="I17" s="29">
        <v>98298.32</v>
      </c>
      <c r="J17" s="30">
        <v>25.626136659220361</v>
      </c>
      <c r="K17" s="31">
        <f t="shared" si="2"/>
        <v>3.9022659298907511E-2</v>
      </c>
      <c r="L17" s="32">
        <v>40</v>
      </c>
      <c r="M17" s="40">
        <f t="shared" si="3"/>
        <v>2.5000000000000001E-2</v>
      </c>
      <c r="N17" s="34">
        <f t="shared" si="4"/>
        <v>157232.69385400147</v>
      </c>
      <c r="O17" s="34">
        <f t="shared" si="8"/>
        <v>207002.12899999999</v>
      </c>
      <c r="P17" s="35">
        <f t="shared" si="5"/>
        <v>1228.729</v>
      </c>
      <c r="Q17" s="36">
        <f t="shared" si="6"/>
        <v>365463.55185400142</v>
      </c>
      <c r="R17" s="37">
        <v>365463.6</v>
      </c>
      <c r="S17" s="41">
        <f t="shared" si="7"/>
        <v>4.8145998560357839E-2</v>
      </c>
    </row>
    <row r="18" spans="1:19" x14ac:dyDescent="0.35">
      <c r="A18" s="72">
        <v>1825</v>
      </c>
      <c r="B18" s="39" t="s">
        <v>48</v>
      </c>
      <c r="C18" s="26">
        <v>0</v>
      </c>
      <c r="D18" s="27"/>
      <c r="E18" s="28">
        <f t="shared" si="0"/>
        <v>0</v>
      </c>
      <c r="F18" s="26">
        <v>0</v>
      </c>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72">
        <v>1830</v>
      </c>
      <c r="B19" s="39" t="s">
        <v>49</v>
      </c>
      <c r="C19" s="26">
        <v>7616930.8599999994</v>
      </c>
      <c r="D19" s="27"/>
      <c r="E19" s="28">
        <f t="shared" si="0"/>
        <v>7616930.8599999994</v>
      </c>
      <c r="F19" s="26">
        <v>6056555.1900000004</v>
      </c>
      <c r="G19" s="27"/>
      <c r="H19" s="28">
        <f t="shared" si="1"/>
        <v>6056555.1900000004</v>
      </c>
      <c r="I19" s="29">
        <v>5267334.34</v>
      </c>
      <c r="J19" s="30">
        <v>75.711546586908327</v>
      </c>
      <c r="K19" s="31">
        <f t="shared" si="2"/>
        <v>1.320802499856627E-2</v>
      </c>
      <c r="L19" s="32">
        <v>50</v>
      </c>
      <c r="M19" s="40">
        <f t="shared" si="3"/>
        <v>0.02</v>
      </c>
      <c r="N19" s="34">
        <f t="shared" si="4"/>
        <v>100604.61321123087</v>
      </c>
      <c r="O19" s="34">
        <f t="shared" si="8"/>
        <v>121131.10380000001</v>
      </c>
      <c r="P19" s="35">
        <f t="shared" si="5"/>
        <v>52673.343399999998</v>
      </c>
      <c r="Q19" s="36">
        <f t="shared" si="6"/>
        <v>274409.06041123089</v>
      </c>
      <c r="R19" s="37">
        <v>274409.07</v>
      </c>
      <c r="S19" s="41">
        <f t="shared" si="7"/>
        <v>9.5887691131792963E-3</v>
      </c>
    </row>
    <row r="20" spans="1:19" x14ac:dyDescent="0.35">
      <c r="A20" s="72">
        <v>1835</v>
      </c>
      <c r="B20" s="39" t="s">
        <v>50</v>
      </c>
      <c r="C20" s="26">
        <v>8341498.0999999987</v>
      </c>
      <c r="D20" s="27"/>
      <c r="E20" s="28">
        <f t="shared" si="0"/>
        <v>8341498.0999999987</v>
      </c>
      <c r="F20" s="26">
        <v>4971827.79</v>
      </c>
      <c r="G20" s="27"/>
      <c r="H20" s="28">
        <f t="shared" si="1"/>
        <v>4971827.79</v>
      </c>
      <c r="I20" s="29">
        <v>1433502.85</v>
      </c>
      <c r="J20" s="30">
        <v>29.526712650901732</v>
      </c>
      <c r="K20" s="31">
        <f t="shared" si="2"/>
        <v>3.3867637478751308E-2</v>
      </c>
      <c r="L20" s="32">
        <v>50</v>
      </c>
      <c r="M20" s="40">
        <f t="shared" si="3"/>
        <v>0.02</v>
      </c>
      <c r="N20" s="34">
        <f t="shared" si="4"/>
        <v>282506.83368049283</v>
      </c>
      <c r="O20" s="34">
        <f t="shared" si="8"/>
        <v>99436.555800000002</v>
      </c>
      <c r="P20" s="35">
        <f t="shared" si="5"/>
        <v>14335.0285</v>
      </c>
      <c r="Q20" s="36">
        <f t="shared" si="6"/>
        <v>396278.41798049281</v>
      </c>
      <c r="R20" s="37">
        <v>396278.48</v>
      </c>
      <c r="S20" s="41">
        <f t="shared" si="7"/>
        <v>6.2019507167860866E-2</v>
      </c>
    </row>
    <row r="21" spans="1:19" x14ac:dyDescent="0.35">
      <c r="A21" s="72">
        <v>1840</v>
      </c>
      <c r="B21" s="39" t="s">
        <v>51</v>
      </c>
      <c r="C21" s="26">
        <v>4596188.5900000017</v>
      </c>
      <c r="D21" s="27"/>
      <c r="E21" s="28">
        <f t="shared" si="0"/>
        <v>4596188.5900000017</v>
      </c>
      <c r="F21" s="26">
        <v>1739352.71</v>
      </c>
      <c r="G21" s="27"/>
      <c r="H21" s="28">
        <f t="shared" si="1"/>
        <v>1739352.71</v>
      </c>
      <c r="I21" s="29">
        <v>664373.03</v>
      </c>
      <c r="J21" s="30">
        <v>32.350654600206376</v>
      </c>
      <c r="K21" s="31">
        <f t="shared" si="2"/>
        <v>3.0911275594207626E-2</v>
      </c>
      <c r="L21" s="32">
        <v>40</v>
      </c>
      <c r="M21" s="40">
        <f t="shared" si="3"/>
        <v>2.5000000000000001E-2</v>
      </c>
      <c r="N21" s="34">
        <f t="shared" si="4"/>
        <v>142074.05218844261</v>
      </c>
      <c r="O21" s="34">
        <f t="shared" si="8"/>
        <v>43483.817750000002</v>
      </c>
      <c r="P21" s="35">
        <f t="shared" si="5"/>
        <v>8304.662875</v>
      </c>
      <c r="Q21" s="36">
        <f t="shared" si="6"/>
        <v>193862.53281344261</v>
      </c>
      <c r="R21" s="37">
        <v>193862.44</v>
      </c>
      <c r="S21" s="41">
        <f t="shared" si="7"/>
        <v>-9.281344260671176E-2</v>
      </c>
    </row>
    <row r="22" spans="1:19" x14ac:dyDescent="0.35">
      <c r="A22" s="72">
        <v>1845</v>
      </c>
      <c r="B22" s="39" t="s">
        <v>52</v>
      </c>
      <c r="C22" s="26">
        <v>11828662.070000002</v>
      </c>
      <c r="D22" s="27"/>
      <c r="E22" s="28">
        <f t="shared" si="0"/>
        <v>11828662.070000002</v>
      </c>
      <c r="F22" s="26">
        <v>3142591.6999999997</v>
      </c>
      <c r="G22" s="27"/>
      <c r="H22" s="28">
        <f t="shared" si="1"/>
        <v>3142591.6999999997</v>
      </c>
      <c r="I22" s="29">
        <v>558458.66</v>
      </c>
      <c r="J22" s="30">
        <v>30.219877820982383</v>
      </c>
      <c r="K22" s="31">
        <f t="shared" si="2"/>
        <v>3.3090802217131274E-2</v>
      </c>
      <c r="L22" s="32">
        <v>40</v>
      </c>
      <c r="M22" s="40">
        <f t="shared" si="3"/>
        <v>2.5000000000000001E-2</v>
      </c>
      <c r="N22" s="34">
        <f t="shared" si="4"/>
        <v>391419.91705165268</v>
      </c>
      <c r="O22" s="34">
        <f t="shared" si="8"/>
        <v>78564.792499999996</v>
      </c>
      <c r="P22" s="35">
        <f t="shared" si="5"/>
        <v>6980.7332500000002</v>
      </c>
      <c r="Q22" s="36">
        <f t="shared" si="6"/>
        <v>476965.44280165265</v>
      </c>
      <c r="R22" s="37">
        <v>476965.44</v>
      </c>
      <c r="S22" s="41">
        <f t="shared" si="7"/>
        <v>-2.801652648486197E-3</v>
      </c>
    </row>
    <row r="23" spans="1:19" x14ac:dyDescent="0.35">
      <c r="A23" s="72">
        <v>1850</v>
      </c>
      <c r="B23" s="39" t="s">
        <v>53</v>
      </c>
      <c r="C23" s="26">
        <v>9133568</v>
      </c>
      <c r="D23" s="27"/>
      <c r="E23" s="28">
        <f t="shared" si="0"/>
        <v>9133568</v>
      </c>
      <c r="F23" s="26">
        <v>3568281.38</v>
      </c>
      <c r="G23" s="27"/>
      <c r="H23" s="28">
        <f t="shared" si="1"/>
        <v>3568281.38</v>
      </c>
      <c r="I23" s="29">
        <v>530989.27</v>
      </c>
      <c r="J23" s="30">
        <v>26.567354691812749</v>
      </c>
      <c r="K23" s="31">
        <f t="shared" si="2"/>
        <v>3.7640179521078537E-2</v>
      </c>
      <c r="L23" s="32">
        <v>35</v>
      </c>
      <c r="M23" s="40">
        <f t="shared" si="3"/>
        <v>2.8571428571428571E-2</v>
      </c>
      <c r="N23" s="34">
        <f t="shared" si="4"/>
        <v>343789.13918797823</v>
      </c>
      <c r="O23" s="34">
        <f t="shared" si="8"/>
        <v>101950.89657142857</v>
      </c>
      <c r="P23" s="35">
        <f t="shared" si="5"/>
        <v>7585.5610000000006</v>
      </c>
      <c r="Q23" s="36">
        <f t="shared" si="6"/>
        <v>453325.59675940679</v>
      </c>
      <c r="R23" s="37">
        <v>453325.57</v>
      </c>
      <c r="S23" s="41">
        <f t="shared" si="7"/>
        <v>-2.6759406784549356E-2</v>
      </c>
    </row>
    <row r="24" spans="1:19" x14ac:dyDescent="0.35">
      <c r="A24" s="72">
        <v>1855</v>
      </c>
      <c r="B24" s="39" t="s">
        <v>54</v>
      </c>
      <c r="C24" s="26">
        <v>6929970.2399999984</v>
      </c>
      <c r="D24" s="27"/>
      <c r="E24" s="28">
        <f t="shared" si="0"/>
        <v>6929970.2399999984</v>
      </c>
      <c r="F24" s="26">
        <v>2460659.2199999997</v>
      </c>
      <c r="G24" s="27"/>
      <c r="H24" s="28">
        <f t="shared" si="1"/>
        <v>2460659.2199999997</v>
      </c>
      <c r="I24" s="29">
        <v>536932.9</v>
      </c>
      <c r="J24" s="30">
        <v>46.18950744782159</v>
      </c>
      <c r="K24" s="31">
        <f t="shared" si="2"/>
        <v>2.1649938595462603E-2</v>
      </c>
      <c r="L24" s="32">
        <v>50</v>
      </c>
      <c r="M24" s="40">
        <f t="shared" si="3"/>
        <v>0.02</v>
      </c>
      <c r="N24" s="34">
        <f t="shared" si="4"/>
        <v>150033.4301643832</v>
      </c>
      <c r="O24" s="34">
        <f t="shared" si="8"/>
        <v>49213.184399999998</v>
      </c>
      <c r="P24" s="35">
        <f t="shared" si="5"/>
        <v>5369.3290000000006</v>
      </c>
      <c r="Q24" s="36">
        <f t="shared" si="6"/>
        <v>204615.9435643832</v>
      </c>
      <c r="R24" s="37">
        <v>204615.94</v>
      </c>
      <c r="S24" s="41">
        <f t="shared" si="7"/>
        <v>-3.5643831943161786E-3</v>
      </c>
    </row>
    <row r="25" spans="1:19" x14ac:dyDescent="0.35">
      <c r="A25" s="72">
        <v>1860</v>
      </c>
      <c r="B25" s="39" t="s">
        <v>55</v>
      </c>
      <c r="C25" s="26">
        <v>2068576.4900000012</v>
      </c>
      <c r="D25" s="27"/>
      <c r="E25" s="28">
        <f t="shared" si="0"/>
        <v>2068576.4900000012</v>
      </c>
      <c r="F25" s="26">
        <v>195454.34999999998</v>
      </c>
      <c r="G25" s="27"/>
      <c r="H25" s="28">
        <f t="shared" si="1"/>
        <v>195454.34999999998</v>
      </c>
      <c r="I25" s="29">
        <v>18600.45</v>
      </c>
      <c r="J25" s="30">
        <v>18.002299546829118</v>
      </c>
      <c r="K25" s="31">
        <f t="shared" si="2"/>
        <v>5.5548459095390267E-2</v>
      </c>
      <c r="L25" s="32">
        <v>25</v>
      </c>
      <c r="M25" s="40">
        <f t="shared" si="3"/>
        <v>0.04</v>
      </c>
      <c r="N25" s="34">
        <f t="shared" si="4"/>
        <v>114906.23654045103</v>
      </c>
      <c r="O25" s="34">
        <f t="shared" si="8"/>
        <v>7818.1739999999991</v>
      </c>
      <c r="P25" s="35">
        <f t="shared" si="5"/>
        <v>372.00900000000001</v>
      </c>
      <c r="Q25" s="36">
        <f t="shared" si="6"/>
        <v>123096.41954045104</v>
      </c>
      <c r="R25" s="37">
        <v>123096.42</v>
      </c>
      <c r="S25" s="41">
        <f t="shared" si="7"/>
        <v>4.5954895904287696E-4</v>
      </c>
    </row>
    <row r="26" spans="1:19" x14ac:dyDescent="0.35">
      <c r="A26" s="72">
        <v>1860</v>
      </c>
      <c r="B26" s="39" t="s">
        <v>56</v>
      </c>
      <c r="C26" s="26">
        <v>5411013.8399999999</v>
      </c>
      <c r="D26" s="27"/>
      <c r="E26" s="28">
        <f t="shared" si="0"/>
        <v>5411013.8399999999</v>
      </c>
      <c r="F26" s="26">
        <v>1365272.9</v>
      </c>
      <c r="G26" s="27"/>
      <c r="H26" s="28">
        <f t="shared" si="1"/>
        <v>1365272.9</v>
      </c>
      <c r="I26" s="29">
        <v>301496.78999999998</v>
      </c>
      <c r="J26" s="30">
        <v>12.416509728329178</v>
      </c>
      <c r="K26" s="31">
        <f t="shared" si="2"/>
        <v>8.0537930697096513E-2</v>
      </c>
      <c r="L26" s="32">
        <v>15</v>
      </c>
      <c r="M26" s="40">
        <f t="shared" si="3"/>
        <v>6.6666666666666666E-2</v>
      </c>
      <c r="N26" s="34">
        <f t="shared" si="4"/>
        <v>435791.85764695005</v>
      </c>
      <c r="O26" s="34">
        <f t="shared" si="8"/>
        <v>91018.193333333329</v>
      </c>
      <c r="P26" s="35">
        <f t="shared" si="5"/>
        <v>10049.893</v>
      </c>
      <c r="Q26" s="36">
        <f t="shared" si="6"/>
        <v>536859.94398028345</v>
      </c>
      <c r="R26" s="37">
        <v>536859.98</v>
      </c>
      <c r="S26" s="41">
        <f t="shared" si="7"/>
        <v>3.6019716528244317E-2</v>
      </c>
    </row>
    <row r="27" spans="1:19" x14ac:dyDescent="0.35">
      <c r="A27" s="72">
        <v>1905</v>
      </c>
      <c r="B27" s="39" t="s">
        <v>43</v>
      </c>
      <c r="C27" s="26">
        <v>0</v>
      </c>
      <c r="D27" s="27"/>
      <c r="E27" s="28">
        <f t="shared" si="0"/>
        <v>0</v>
      </c>
      <c r="F27" s="26">
        <v>0</v>
      </c>
      <c r="G27" s="27"/>
      <c r="H27" s="28">
        <f t="shared" si="1"/>
        <v>0</v>
      </c>
      <c r="I27" s="29">
        <v>0</v>
      </c>
      <c r="J27" s="30"/>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72">
        <v>1908</v>
      </c>
      <c r="B28" s="39" t="s">
        <v>57</v>
      </c>
      <c r="C28" s="26">
        <v>206922.99000000008</v>
      </c>
      <c r="D28" s="27"/>
      <c r="E28" s="28">
        <f t="shared" si="0"/>
        <v>206922.99000000008</v>
      </c>
      <c r="F28" s="26">
        <v>19537.95</v>
      </c>
      <c r="G28" s="27"/>
      <c r="H28" s="28">
        <f t="shared" si="1"/>
        <v>19537.95</v>
      </c>
      <c r="I28" s="29">
        <v>0</v>
      </c>
      <c r="J28" s="30">
        <v>23.803592635360388</v>
      </c>
      <c r="K28" s="31">
        <f t="shared" si="2"/>
        <v>4.2010465198202632E-2</v>
      </c>
      <c r="L28" s="32">
        <v>50</v>
      </c>
      <c r="M28" s="40">
        <f t="shared" si="3"/>
        <v>0.02</v>
      </c>
      <c r="N28" s="34">
        <f t="shared" si="4"/>
        <v>8692.9310701030336</v>
      </c>
      <c r="O28" s="34">
        <f t="shared" si="8"/>
        <v>390.75900000000001</v>
      </c>
      <c r="P28" s="35">
        <f t="shared" si="5"/>
        <v>0</v>
      </c>
      <c r="Q28" s="36">
        <f t="shared" si="6"/>
        <v>9083.6900701030336</v>
      </c>
      <c r="R28" s="37">
        <v>9083.69</v>
      </c>
      <c r="S28" s="41">
        <f t="shared" si="7"/>
        <v>-7.0103033067425713E-5</v>
      </c>
    </row>
    <row r="29" spans="1:19" x14ac:dyDescent="0.35">
      <c r="A29" s="72">
        <v>1910</v>
      </c>
      <c r="B29" s="39" t="s">
        <v>45</v>
      </c>
      <c r="C29" s="26">
        <v>570931.2200000002</v>
      </c>
      <c r="D29" s="27"/>
      <c r="E29" s="28">
        <f t="shared" si="0"/>
        <v>570931.2200000002</v>
      </c>
      <c r="F29" s="26">
        <v>426638.68999999994</v>
      </c>
      <c r="G29" s="27"/>
      <c r="H29" s="28">
        <f t="shared" si="1"/>
        <v>426638.68999999994</v>
      </c>
      <c r="I29" s="29">
        <v>19315.84</v>
      </c>
      <c r="J29" s="30">
        <v>10.295228830047227</v>
      </c>
      <c r="K29" s="31">
        <f t="shared" si="2"/>
        <v>9.7132372335565917E-2</v>
      </c>
      <c r="L29" s="32">
        <v>10</v>
      </c>
      <c r="M29" s="40">
        <f t="shared" si="3"/>
        <v>0.1</v>
      </c>
      <c r="N29" s="34">
        <f t="shared" si="4"/>
        <v>55455.903839038918</v>
      </c>
      <c r="O29" s="34">
        <f t="shared" si="8"/>
        <v>42663.868999999992</v>
      </c>
      <c r="P29" s="35">
        <f t="shared" si="5"/>
        <v>965.79200000000003</v>
      </c>
      <c r="Q29" s="36">
        <f t="shared" si="6"/>
        <v>99085.564839038911</v>
      </c>
      <c r="R29" s="37">
        <v>99085.6</v>
      </c>
      <c r="S29" s="41">
        <f t="shared" si="7"/>
        <v>3.5160961095243692E-2</v>
      </c>
    </row>
    <row r="30" spans="1:19" x14ac:dyDescent="0.35">
      <c r="A30" s="72">
        <v>1915</v>
      </c>
      <c r="B30" s="39" t="s">
        <v>58</v>
      </c>
      <c r="C30" s="26">
        <v>194892.81000000006</v>
      </c>
      <c r="D30" s="27"/>
      <c r="E30" s="28">
        <f t="shared" si="0"/>
        <v>194892.81000000006</v>
      </c>
      <c r="F30" s="26">
        <v>13136.45</v>
      </c>
      <c r="G30" s="27"/>
      <c r="H30" s="28">
        <f t="shared" si="1"/>
        <v>13136.45</v>
      </c>
      <c r="I30" s="29">
        <v>32463.06</v>
      </c>
      <c r="J30" s="30">
        <v>8.9901517997333933</v>
      </c>
      <c r="K30" s="31">
        <f t="shared" si="2"/>
        <v>0.1112328270174098</v>
      </c>
      <c r="L30" s="32">
        <v>10</v>
      </c>
      <c r="M30" s="40">
        <f t="shared" si="3"/>
        <v>0.1</v>
      </c>
      <c r="N30" s="34">
        <f t="shared" si="4"/>
        <v>21678.478221666923</v>
      </c>
      <c r="O30" s="34">
        <f t="shared" si="8"/>
        <v>1313.645</v>
      </c>
      <c r="P30" s="35">
        <f t="shared" si="5"/>
        <v>1623.153</v>
      </c>
      <c r="Q30" s="36">
        <f t="shared" si="6"/>
        <v>24615.276221666922</v>
      </c>
      <c r="R30" s="37">
        <v>24615.279999999999</v>
      </c>
      <c r="S30" s="41">
        <f t="shared" si="7"/>
        <v>3.7783330772072077E-3</v>
      </c>
    </row>
    <row r="31" spans="1:19" x14ac:dyDescent="0.35">
      <c r="A31" s="72">
        <v>1915</v>
      </c>
      <c r="B31" s="39" t="s">
        <v>59</v>
      </c>
      <c r="C31" s="26">
        <v>0</v>
      </c>
      <c r="D31" s="27"/>
      <c r="E31" s="28">
        <f t="shared" si="0"/>
        <v>0</v>
      </c>
      <c r="F31" s="26">
        <v>0</v>
      </c>
      <c r="G31" s="27"/>
      <c r="H31" s="28">
        <f t="shared" si="1"/>
        <v>0</v>
      </c>
      <c r="I31" s="29">
        <v>0</v>
      </c>
      <c r="J31" s="30"/>
      <c r="K31" s="31">
        <f t="shared" si="2"/>
        <v>0</v>
      </c>
      <c r="L31" s="32">
        <v>0</v>
      </c>
      <c r="M31" s="40">
        <f t="shared" si="3"/>
        <v>0</v>
      </c>
      <c r="N31" s="34">
        <f t="shared" si="4"/>
        <v>0</v>
      </c>
      <c r="O31" s="34">
        <f t="shared" si="8"/>
        <v>0</v>
      </c>
      <c r="P31" s="35">
        <f t="shared" si="5"/>
        <v>0</v>
      </c>
      <c r="Q31" s="36">
        <f t="shared" si="6"/>
        <v>0</v>
      </c>
      <c r="R31" s="37">
        <v>0</v>
      </c>
      <c r="S31" s="41">
        <f t="shared" si="7"/>
        <v>0</v>
      </c>
    </row>
    <row r="32" spans="1:19" x14ac:dyDescent="0.35">
      <c r="A32" s="72">
        <v>1920</v>
      </c>
      <c r="B32" s="39" t="s">
        <v>60</v>
      </c>
      <c r="C32" s="26">
        <v>245744.43999999989</v>
      </c>
      <c r="D32" s="27">
        <v>160000</v>
      </c>
      <c r="E32" s="28">
        <f t="shared" si="0"/>
        <v>85744.439999999886</v>
      </c>
      <c r="F32" s="26">
        <v>258040.70999999996</v>
      </c>
      <c r="G32" s="27"/>
      <c r="H32" s="28">
        <f t="shared" si="1"/>
        <v>258040.70999999996</v>
      </c>
      <c r="I32" s="29">
        <v>35798.89</v>
      </c>
      <c r="J32" s="30">
        <v>3.3732533405535889</v>
      </c>
      <c r="K32" s="31">
        <f t="shared" si="2"/>
        <v>0.29644971754060095</v>
      </c>
      <c r="L32" s="32">
        <v>5</v>
      </c>
      <c r="M32" s="40">
        <f t="shared" si="3"/>
        <v>0.2</v>
      </c>
      <c r="N32" s="34">
        <f t="shared" si="4"/>
        <v>25418.915018676973</v>
      </c>
      <c r="O32" s="34">
        <f t="shared" si="8"/>
        <v>51608.141999999993</v>
      </c>
      <c r="P32" s="35">
        <f t="shared" si="5"/>
        <v>3579.8890000000001</v>
      </c>
      <c r="Q32" s="36">
        <f t="shared" si="6"/>
        <v>80606.946018676957</v>
      </c>
      <c r="R32" s="37">
        <v>80606.95</v>
      </c>
      <c r="S32" s="41">
        <f t="shared" si="7"/>
        <v>3.98132303962484E-3</v>
      </c>
    </row>
    <row r="33" spans="1:19" x14ac:dyDescent="0.35">
      <c r="A33" s="72">
        <v>1920</v>
      </c>
      <c r="B33" s="39" t="s">
        <v>61</v>
      </c>
      <c r="C33" s="26">
        <v>0</v>
      </c>
      <c r="D33" s="27"/>
      <c r="E33" s="28">
        <f t="shared" si="0"/>
        <v>0</v>
      </c>
      <c r="F33" s="26">
        <v>0</v>
      </c>
      <c r="G33" s="27"/>
      <c r="H33" s="28">
        <f t="shared" si="1"/>
        <v>0</v>
      </c>
      <c r="I33" s="29">
        <v>0</v>
      </c>
      <c r="J33" s="30"/>
      <c r="K33" s="31">
        <f t="shared" si="2"/>
        <v>0</v>
      </c>
      <c r="L33" s="32">
        <v>0</v>
      </c>
      <c r="M33" s="40">
        <f t="shared" si="3"/>
        <v>0</v>
      </c>
      <c r="N33" s="34">
        <f t="shared" si="4"/>
        <v>0</v>
      </c>
      <c r="O33" s="34">
        <f t="shared" si="8"/>
        <v>0</v>
      </c>
      <c r="P33" s="35">
        <f t="shared" si="5"/>
        <v>0</v>
      </c>
      <c r="Q33" s="36">
        <f t="shared" si="6"/>
        <v>0</v>
      </c>
      <c r="R33" s="37">
        <v>0</v>
      </c>
      <c r="S33" s="41">
        <f t="shared" si="7"/>
        <v>0</v>
      </c>
    </row>
    <row r="34" spans="1:19" x14ac:dyDescent="0.35">
      <c r="A34" s="72">
        <v>1920</v>
      </c>
      <c r="B34" s="39" t="s">
        <v>62</v>
      </c>
      <c r="C34" s="26">
        <v>0</v>
      </c>
      <c r="D34" s="27"/>
      <c r="E34" s="28">
        <f t="shared" si="0"/>
        <v>0</v>
      </c>
      <c r="F34" s="26">
        <v>0</v>
      </c>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72">
        <v>1930</v>
      </c>
      <c r="B35" s="39" t="s">
        <v>63</v>
      </c>
      <c r="C35" s="26">
        <v>880150.06000000099</v>
      </c>
      <c r="D35" s="27"/>
      <c r="E35" s="28">
        <f t="shared" si="0"/>
        <v>880150.06000000099</v>
      </c>
      <c r="F35" s="26">
        <v>747828.24</v>
      </c>
      <c r="G35" s="27"/>
      <c r="H35" s="28">
        <f t="shared" si="1"/>
        <v>747828.24</v>
      </c>
      <c r="I35" s="29">
        <v>272888.53999999998</v>
      </c>
      <c r="J35" s="30">
        <v>7.1025199518729583</v>
      </c>
      <c r="K35" s="31">
        <f t="shared" si="2"/>
        <v>0.14079509903190018</v>
      </c>
      <c r="L35" s="32">
        <v>10</v>
      </c>
      <c r="M35" s="40">
        <f t="shared" si="3"/>
        <v>0.1</v>
      </c>
      <c r="N35" s="34">
        <f t="shared" si="4"/>
        <v>123920.81486063302</v>
      </c>
      <c r="O35" s="34">
        <f t="shared" si="8"/>
        <v>74782.823999999993</v>
      </c>
      <c r="P35" s="35">
        <f t="shared" si="5"/>
        <v>13644.427</v>
      </c>
      <c r="Q35" s="36">
        <f t="shared" si="6"/>
        <v>212348.06586063301</v>
      </c>
      <c r="R35" s="37">
        <v>212348.08</v>
      </c>
      <c r="S35" s="41">
        <f t="shared" si="7"/>
        <v>1.4139366976451129E-2</v>
      </c>
    </row>
    <row r="36" spans="1:19" x14ac:dyDescent="0.35">
      <c r="A36" s="72">
        <v>1935</v>
      </c>
      <c r="B36" s="39" t="s">
        <v>64</v>
      </c>
      <c r="C36" s="26">
        <v>19199.970000000023</v>
      </c>
      <c r="D36" s="27"/>
      <c r="E36" s="28">
        <f t="shared" si="0"/>
        <v>19199.970000000023</v>
      </c>
      <c r="F36" s="26">
        <v>42281.919999999998</v>
      </c>
      <c r="G36" s="27"/>
      <c r="H36" s="28">
        <f t="shared" si="1"/>
        <v>42281.919999999998</v>
      </c>
      <c r="I36" s="29">
        <v>0</v>
      </c>
      <c r="J36" s="30">
        <v>32.52541473094233</v>
      </c>
      <c r="K36" s="31">
        <f t="shared" si="2"/>
        <v>3.0745188286520824E-2</v>
      </c>
      <c r="L36" s="32">
        <v>10</v>
      </c>
      <c r="M36" s="40">
        <f t="shared" si="3"/>
        <v>0.1</v>
      </c>
      <c r="N36" s="34">
        <f t="shared" si="4"/>
        <v>590.30669274555191</v>
      </c>
      <c r="O36" s="34">
        <f t="shared" si="8"/>
        <v>4228.192</v>
      </c>
      <c r="P36" s="35">
        <f t="shared" si="5"/>
        <v>0</v>
      </c>
      <c r="Q36" s="36">
        <f t="shared" si="6"/>
        <v>4818.498692745552</v>
      </c>
      <c r="R36" s="37">
        <v>4818.5</v>
      </c>
      <c r="S36" s="41">
        <f t="shared" si="7"/>
        <v>1.3072544479655335E-3</v>
      </c>
    </row>
    <row r="37" spans="1:19" x14ac:dyDescent="0.35">
      <c r="A37" s="72">
        <v>1940</v>
      </c>
      <c r="B37" s="39" t="s">
        <v>65</v>
      </c>
      <c r="C37" s="26">
        <v>110173.37999999995</v>
      </c>
      <c r="D37" s="27"/>
      <c r="E37" s="28">
        <f t="shared" si="0"/>
        <v>110173.37999999995</v>
      </c>
      <c r="F37" s="26">
        <v>113136.77</v>
      </c>
      <c r="G37" s="27"/>
      <c r="H37" s="28">
        <f t="shared" si="1"/>
        <v>113136.77</v>
      </c>
      <c r="I37" s="29">
        <v>11656.08</v>
      </c>
      <c r="J37" s="30">
        <v>8.8098258279089769</v>
      </c>
      <c r="K37" s="31">
        <f t="shared" si="2"/>
        <v>0.11350962204406613</v>
      </c>
      <c r="L37" s="32">
        <v>10</v>
      </c>
      <c r="M37" s="40">
        <f t="shared" si="3"/>
        <v>0.1</v>
      </c>
      <c r="N37" s="34">
        <f t="shared" si="4"/>
        <v>12505.738723117269</v>
      </c>
      <c r="O37" s="34">
        <f t="shared" si="8"/>
        <v>11313.677</v>
      </c>
      <c r="P37" s="35">
        <f t="shared" si="5"/>
        <v>582.80399999999997</v>
      </c>
      <c r="Q37" s="36">
        <f t="shared" si="6"/>
        <v>24402.219723117269</v>
      </c>
      <c r="R37" s="37">
        <v>24402.22</v>
      </c>
      <c r="S37" s="41">
        <f t="shared" si="7"/>
        <v>2.768827325780876E-4</v>
      </c>
    </row>
    <row r="38" spans="1:19" x14ac:dyDescent="0.35">
      <c r="A38" s="72">
        <v>1945</v>
      </c>
      <c r="B38" s="39" t="s">
        <v>66</v>
      </c>
      <c r="C38" s="26">
        <v>41362.120000000003</v>
      </c>
      <c r="D38" s="27"/>
      <c r="E38" s="28">
        <f t="shared" si="0"/>
        <v>41362.120000000003</v>
      </c>
      <c r="F38" s="26">
        <v>995.95</v>
      </c>
      <c r="G38" s="27"/>
      <c r="H38" s="28">
        <f t="shared" si="1"/>
        <v>995.95</v>
      </c>
      <c r="I38" s="29">
        <v>0</v>
      </c>
      <c r="J38" s="30">
        <v>7.4698434621013385</v>
      </c>
      <c r="K38" s="31">
        <f t="shared" si="2"/>
        <v>0.13387161391983043</v>
      </c>
      <c r="L38" s="32">
        <v>10</v>
      </c>
      <c r="M38" s="40">
        <f t="shared" si="3"/>
        <v>0.1</v>
      </c>
      <c r="N38" s="34">
        <f t="shared" si="4"/>
        <v>5537.2137595456979</v>
      </c>
      <c r="O38" s="34">
        <f t="shared" si="8"/>
        <v>99.594999999999999</v>
      </c>
      <c r="P38" s="35">
        <f t="shared" si="5"/>
        <v>0</v>
      </c>
      <c r="Q38" s="36">
        <f t="shared" si="6"/>
        <v>5636.8087595456982</v>
      </c>
      <c r="R38" s="37">
        <v>5636.81</v>
      </c>
      <c r="S38" s="41">
        <f t="shared" si="7"/>
        <v>1.2404543022057624E-3</v>
      </c>
    </row>
    <row r="39" spans="1:19" x14ac:dyDescent="0.35">
      <c r="A39" s="72">
        <v>1950</v>
      </c>
      <c r="B39" s="39" t="s">
        <v>67</v>
      </c>
      <c r="C39" s="26">
        <v>0</v>
      </c>
      <c r="D39" s="27"/>
      <c r="E39" s="28">
        <f t="shared" si="0"/>
        <v>0</v>
      </c>
      <c r="F39" s="26">
        <v>0</v>
      </c>
      <c r="G39" s="27"/>
      <c r="H39" s="28">
        <f t="shared" si="1"/>
        <v>0</v>
      </c>
      <c r="I39" s="29">
        <v>0</v>
      </c>
      <c r="J39" s="30"/>
      <c r="K39" s="31">
        <f t="shared" si="2"/>
        <v>0</v>
      </c>
      <c r="L39" s="32">
        <v>0</v>
      </c>
      <c r="M39" s="40">
        <f t="shared" si="3"/>
        <v>0</v>
      </c>
      <c r="N39" s="34">
        <f t="shared" si="4"/>
        <v>0</v>
      </c>
      <c r="O39" s="34">
        <f t="shared" si="8"/>
        <v>0</v>
      </c>
      <c r="P39" s="35">
        <f t="shared" si="5"/>
        <v>0</v>
      </c>
      <c r="Q39" s="36">
        <f t="shared" si="6"/>
        <v>0</v>
      </c>
      <c r="R39" s="37">
        <v>0</v>
      </c>
      <c r="S39" s="41">
        <f t="shared" si="7"/>
        <v>0</v>
      </c>
    </row>
    <row r="40" spans="1:19" x14ac:dyDescent="0.35">
      <c r="A40" s="72">
        <v>1955</v>
      </c>
      <c r="B40" s="39" t="s">
        <v>68</v>
      </c>
      <c r="C40" s="26">
        <v>0</v>
      </c>
      <c r="D40" s="27"/>
      <c r="E40" s="28">
        <f t="shared" si="0"/>
        <v>0</v>
      </c>
      <c r="F40" s="26">
        <v>0</v>
      </c>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72">
        <v>1955</v>
      </c>
      <c r="B41" s="39" t="s">
        <v>69</v>
      </c>
      <c r="C41" s="26">
        <v>0</v>
      </c>
      <c r="D41" s="27"/>
      <c r="E41" s="28">
        <f t="shared" si="0"/>
        <v>0</v>
      </c>
      <c r="F41" s="26">
        <v>0</v>
      </c>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72">
        <v>1960</v>
      </c>
      <c r="B42" s="39" t="s">
        <v>70</v>
      </c>
      <c r="C42" s="26">
        <v>0</v>
      </c>
      <c r="D42" s="27"/>
      <c r="E42" s="28">
        <f t="shared" si="0"/>
        <v>0</v>
      </c>
      <c r="F42" s="26">
        <v>0</v>
      </c>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72">
        <v>1970</v>
      </c>
      <c r="B43" s="42" t="s">
        <v>71</v>
      </c>
      <c r="C43" s="26">
        <v>0</v>
      </c>
      <c r="D43" s="27"/>
      <c r="E43" s="28">
        <f t="shared" si="0"/>
        <v>0</v>
      </c>
      <c r="F43" s="26">
        <v>0</v>
      </c>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72">
        <v>1975</v>
      </c>
      <c r="B44" s="39" t="s">
        <v>72</v>
      </c>
      <c r="C44" s="26">
        <v>0</v>
      </c>
      <c r="D44" s="27"/>
      <c r="E44" s="28">
        <f t="shared" si="0"/>
        <v>0</v>
      </c>
      <c r="F44" s="26">
        <v>0</v>
      </c>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72">
        <v>1980</v>
      </c>
      <c r="B45" s="39" t="s">
        <v>73</v>
      </c>
      <c r="C45" s="26">
        <v>118260.68</v>
      </c>
      <c r="D45" s="27"/>
      <c r="E45" s="28">
        <f t="shared" si="0"/>
        <v>118260.68</v>
      </c>
      <c r="F45" s="26">
        <v>0</v>
      </c>
      <c r="G45" s="27"/>
      <c r="H45" s="28">
        <f t="shared" si="1"/>
        <v>0</v>
      </c>
      <c r="I45" s="29">
        <v>0</v>
      </c>
      <c r="J45" s="30">
        <v>9.4938247681813124</v>
      </c>
      <c r="K45" s="31">
        <f t="shared" si="2"/>
        <v>0.10533162602194998</v>
      </c>
      <c r="L45" s="32">
        <v>15</v>
      </c>
      <c r="M45" s="40">
        <f t="shared" si="3"/>
        <v>6.6666666666666666E-2</v>
      </c>
      <c r="N45" s="34">
        <f t="shared" si="4"/>
        <v>12456.5897188615</v>
      </c>
      <c r="O45" s="34">
        <f t="shared" si="8"/>
        <v>0</v>
      </c>
      <c r="P45" s="35">
        <f t="shared" si="5"/>
        <v>0</v>
      </c>
      <c r="Q45" s="36">
        <f t="shared" si="6"/>
        <v>12456.5897188615</v>
      </c>
      <c r="R45" s="37">
        <v>12456.59</v>
      </c>
      <c r="S45" s="41">
        <f t="shared" si="7"/>
        <v>2.811385002132738E-4</v>
      </c>
    </row>
    <row r="46" spans="1:19" x14ac:dyDescent="0.35">
      <c r="A46" s="72">
        <v>1985</v>
      </c>
      <c r="B46" s="39" t="s">
        <v>74</v>
      </c>
      <c r="C46" s="26">
        <v>0.15000000000145519</v>
      </c>
      <c r="D46" s="27"/>
      <c r="E46" s="28">
        <f t="shared" si="0"/>
        <v>0.15000000000145519</v>
      </c>
      <c r="F46" s="26">
        <v>0</v>
      </c>
      <c r="G46" s="27"/>
      <c r="H46" s="28">
        <f t="shared" si="1"/>
        <v>0</v>
      </c>
      <c r="I46" s="29">
        <v>0</v>
      </c>
      <c r="J46" s="30"/>
      <c r="K46" s="31">
        <f t="shared" si="2"/>
        <v>0</v>
      </c>
      <c r="L46" s="32">
        <v>0</v>
      </c>
      <c r="M46" s="40">
        <f t="shared" si="3"/>
        <v>0</v>
      </c>
      <c r="N46" s="34">
        <f t="shared" si="4"/>
        <v>0</v>
      </c>
      <c r="O46" s="34">
        <f t="shared" si="8"/>
        <v>0</v>
      </c>
      <c r="P46" s="35">
        <f t="shared" si="5"/>
        <v>0</v>
      </c>
      <c r="Q46" s="36">
        <f t="shared" si="6"/>
        <v>0</v>
      </c>
      <c r="R46" s="37">
        <v>0</v>
      </c>
      <c r="S46" s="41">
        <f t="shared" si="7"/>
        <v>0</v>
      </c>
    </row>
    <row r="47" spans="1:19" x14ac:dyDescent="0.35">
      <c r="A47" s="72">
        <v>1990</v>
      </c>
      <c r="B47" s="77" t="s">
        <v>75</v>
      </c>
      <c r="C47" s="26">
        <v>0</v>
      </c>
      <c r="D47" s="27"/>
      <c r="E47" s="28">
        <f t="shared" si="0"/>
        <v>0</v>
      </c>
      <c r="F47" s="26">
        <v>0</v>
      </c>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ht="15" thickBot="1" x14ac:dyDescent="0.4">
      <c r="A48" s="72">
        <v>1995</v>
      </c>
      <c r="B48" s="39" t="s">
        <v>76</v>
      </c>
      <c r="C48" s="26">
        <v>-14875252.579999998</v>
      </c>
      <c r="D48" s="45"/>
      <c r="E48" s="28">
        <f t="shared" si="0"/>
        <v>-14875252.579999998</v>
      </c>
      <c r="F48" s="26">
        <v>-11860338.34</v>
      </c>
      <c r="G48" s="45"/>
      <c r="H48" s="28">
        <f t="shared" si="1"/>
        <v>-11860338.34</v>
      </c>
      <c r="I48" s="29">
        <v>-6438452.5899999999</v>
      </c>
      <c r="J48" s="46">
        <v>49.925044802904836</v>
      </c>
      <c r="K48" s="31">
        <f t="shared" si="2"/>
        <v>2.0030027092570901E-2</v>
      </c>
      <c r="L48" s="32">
        <v>50</v>
      </c>
      <c r="M48" s="47">
        <f t="shared" si="3"/>
        <v>0.02</v>
      </c>
      <c r="N48" s="34">
        <f t="shared" si="4"/>
        <v>-297951.71218623518</v>
      </c>
      <c r="O48" s="34">
        <f t="shared" si="8"/>
        <v>-237206.76679999998</v>
      </c>
      <c r="P48" s="35">
        <f t="shared" si="5"/>
        <v>-64384.525900000001</v>
      </c>
      <c r="Q48" s="36">
        <f t="shared" si="6"/>
        <v>-599543.00488623511</v>
      </c>
      <c r="R48" s="37">
        <v>-599542.94999999995</v>
      </c>
      <c r="S48" s="41">
        <f t="shared" si="7"/>
        <v>5.4886235157027841E-2</v>
      </c>
    </row>
    <row r="49" spans="1:19" ht="15.5" thickTop="1" thickBot="1" x14ac:dyDescent="0.4">
      <c r="A49" s="48"/>
      <c r="B49" s="49" t="s">
        <v>77</v>
      </c>
      <c r="C49" s="50">
        <v>51625725.520000003</v>
      </c>
      <c r="D49" s="50">
        <v>751884.5699999996</v>
      </c>
      <c r="E49" s="50">
        <f t="shared" ref="C49:I49" si="9">SUM(E11:E48)</f>
        <v>50873840.949999996</v>
      </c>
      <c r="F49" s="50">
        <v>26240332.110000011</v>
      </c>
      <c r="G49" s="50">
        <v>22541.610000000015</v>
      </c>
      <c r="H49" s="50">
        <f t="shared" si="9"/>
        <v>26217790.500000011</v>
      </c>
      <c r="I49" s="51">
        <v>3511539.459999999</v>
      </c>
      <c r="J49" s="50"/>
      <c r="K49" s="52"/>
      <c r="L49" s="53"/>
      <c r="M49" s="54"/>
      <c r="N49" s="50">
        <f t="shared" ref="N49:S49" si="10">SUM(N11:N48)</f>
        <v>2102177.4197217128</v>
      </c>
      <c r="O49" s="55">
        <f t="shared" si="10"/>
        <v>893497.67668809497</v>
      </c>
      <c r="P49" s="55">
        <f t="shared" si="10"/>
        <v>73269.268125000002</v>
      </c>
      <c r="Q49" s="56">
        <f t="shared" si="10"/>
        <v>3068944.3645348074</v>
      </c>
      <c r="R49" s="52">
        <v>3068944.51</v>
      </c>
      <c r="S49" s="56">
        <f t="shared" si="10"/>
        <v>0.14546519232590072</v>
      </c>
    </row>
    <row r="50" spans="1:19" x14ac:dyDescent="0.35">
      <c r="A50" s="57"/>
      <c r="B50" s="2"/>
      <c r="C50" s="58"/>
      <c r="D50" s="58"/>
      <c r="E50" s="58"/>
      <c r="F50" s="58"/>
      <c r="G50" s="58"/>
      <c r="H50" s="58">
        <f>H49-'2-C MIFRS Dep 2015'!H49-'2-C MIFRS Dep 2015'!I49+G49</f>
        <v>1.178705133497715E-8</v>
      </c>
      <c r="I50" s="58"/>
      <c r="J50" s="58"/>
      <c r="K50" s="58"/>
      <c r="L50" s="59"/>
      <c r="M50" s="60"/>
      <c r="N50" s="58"/>
      <c r="O50" s="58"/>
      <c r="P50" s="58"/>
      <c r="Q50" s="58"/>
      <c r="R50" s="58"/>
      <c r="S50" s="58"/>
    </row>
    <row r="51" spans="1:19" x14ac:dyDescent="0.35">
      <c r="A51" s="1"/>
      <c r="B51" s="1"/>
      <c r="C51" s="1"/>
      <c r="D51" s="1"/>
      <c r="E51" s="1"/>
      <c r="F51" s="1"/>
      <c r="G51" s="1"/>
      <c r="H51" s="1"/>
      <c r="I51" s="1"/>
      <c r="J51" s="1"/>
      <c r="K51" s="1"/>
      <c r="L51" s="1"/>
      <c r="M51" s="1"/>
      <c r="N51" s="1"/>
      <c r="O51" s="1"/>
      <c r="P51" s="1"/>
      <c r="Q51" s="1"/>
      <c r="R51" s="1"/>
      <c r="S51" s="1"/>
    </row>
    <row r="52" spans="1:19" x14ac:dyDescent="0.35">
      <c r="A52" s="2" t="s">
        <v>78</v>
      </c>
      <c r="B52" s="1" t="s">
        <v>79</v>
      </c>
      <c r="C52" s="1"/>
      <c r="D52" s="1"/>
      <c r="E52" s="1"/>
      <c r="F52" s="1"/>
      <c r="G52" s="1"/>
      <c r="H52" s="1"/>
      <c r="I52" s="1"/>
      <c r="J52" s="1"/>
      <c r="K52" s="1"/>
      <c r="L52" s="1"/>
      <c r="M52" s="1"/>
      <c r="N52" s="1"/>
      <c r="O52" s="1"/>
      <c r="P52" s="1"/>
      <c r="Q52" s="1"/>
      <c r="R52" s="1"/>
      <c r="S52" s="1"/>
    </row>
    <row r="53" spans="1:19" x14ac:dyDescent="0.35">
      <c r="A53" s="1"/>
      <c r="B53" s="180" t="s">
        <v>80</v>
      </c>
      <c r="C53" s="180"/>
      <c r="D53" s="180"/>
      <c r="E53" s="180"/>
      <c r="F53" s="180"/>
      <c r="G53" s="180"/>
      <c r="H53" s="180"/>
      <c r="I53" s="180"/>
      <c r="J53" s="180"/>
      <c r="K53" s="180"/>
      <c r="L53" s="180"/>
      <c r="M53" s="180"/>
      <c r="N53" s="180"/>
      <c r="O53" s="180"/>
      <c r="P53" s="180"/>
      <c r="Q53" s="180"/>
      <c r="R53" s="180"/>
      <c r="S53" s="180"/>
    </row>
    <row r="54" spans="1:19" x14ac:dyDescent="0.35">
      <c r="A54" s="2"/>
      <c r="B54" s="61"/>
      <c r="C54" s="61"/>
      <c r="D54" s="61"/>
      <c r="E54" s="61"/>
      <c r="F54" s="61"/>
      <c r="G54" s="61"/>
      <c r="H54" s="61"/>
      <c r="I54" s="61"/>
      <c r="J54" s="61"/>
      <c r="K54" s="61"/>
      <c r="L54" s="61"/>
      <c r="M54" s="61"/>
      <c r="N54" s="61"/>
      <c r="O54" s="61"/>
      <c r="P54" s="61"/>
      <c r="Q54" s="61"/>
      <c r="R54" s="61"/>
      <c r="S54" s="61"/>
    </row>
    <row r="55" spans="1:19" x14ac:dyDescent="0.35">
      <c r="A55" s="1"/>
      <c r="B55" s="61"/>
      <c r="C55" s="61"/>
      <c r="D55" s="61"/>
      <c r="E55" s="61"/>
      <c r="F55" s="61"/>
      <c r="G55" s="61"/>
      <c r="H55" s="61"/>
      <c r="I55" s="61"/>
      <c r="J55" s="61"/>
      <c r="K55" s="61"/>
      <c r="L55" s="61"/>
      <c r="M55" s="61"/>
      <c r="N55" s="61"/>
      <c r="O55" s="61"/>
      <c r="P55" s="61"/>
      <c r="Q55" s="61"/>
      <c r="R55" s="61"/>
      <c r="S55" s="61"/>
    </row>
    <row r="56" spans="1:19" x14ac:dyDescent="0.35">
      <c r="A56" s="2" t="s">
        <v>81</v>
      </c>
      <c r="B56" s="1"/>
      <c r="C56" s="1"/>
      <c r="D56" s="1"/>
      <c r="E56" s="1"/>
      <c r="F56" s="1"/>
      <c r="G56" s="1"/>
      <c r="H56" s="1"/>
      <c r="I56" s="1"/>
      <c r="J56" s="1"/>
      <c r="K56" s="1"/>
      <c r="L56" s="1"/>
      <c r="M56" s="1"/>
      <c r="N56" s="1"/>
      <c r="O56" s="1"/>
      <c r="P56" s="1"/>
      <c r="Q56" s="1"/>
      <c r="R56" s="1"/>
      <c r="S56" s="1"/>
    </row>
    <row r="57" spans="1:19" ht="30" customHeight="1" x14ac:dyDescent="0.35">
      <c r="A57" s="62">
        <v>1</v>
      </c>
      <c r="B57" s="180" t="s">
        <v>82</v>
      </c>
      <c r="C57" s="180"/>
      <c r="D57" s="180"/>
      <c r="E57" s="180"/>
      <c r="F57" s="180"/>
      <c r="G57" s="180"/>
      <c r="H57" s="180"/>
      <c r="I57" s="180"/>
      <c r="J57" s="180"/>
      <c r="K57" s="180"/>
      <c r="L57" s="180"/>
      <c r="M57" s="180"/>
      <c r="N57" s="180"/>
      <c r="O57" s="180"/>
      <c r="P57" s="180"/>
      <c r="Q57" s="180"/>
      <c r="R57" s="180"/>
      <c r="S57" s="180"/>
    </row>
    <row r="58" spans="1:19" x14ac:dyDescent="0.35">
      <c r="A58" s="62">
        <v>2</v>
      </c>
      <c r="B58" s="180" t="s">
        <v>83</v>
      </c>
      <c r="C58" s="180"/>
      <c r="D58" s="180"/>
      <c r="E58" s="180"/>
      <c r="F58" s="180"/>
      <c r="G58" s="180"/>
      <c r="H58" s="180"/>
      <c r="I58" s="180"/>
      <c r="J58" s="180"/>
      <c r="K58" s="180"/>
      <c r="L58" s="180"/>
      <c r="M58" s="180"/>
      <c r="N58" s="180"/>
      <c r="O58" s="180"/>
      <c r="P58" s="180"/>
      <c r="Q58" s="180"/>
      <c r="R58" s="180"/>
      <c r="S58" s="180"/>
    </row>
    <row r="59" spans="1:19" ht="43.75" customHeight="1" x14ac:dyDescent="0.35">
      <c r="A59" s="62">
        <v>3</v>
      </c>
      <c r="B59" s="180" t="s">
        <v>84</v>
      </c>
      <c r="C59" s="180"/>
      <c r="D59" s="180"/>
      <c r="E59" s="180"/>
      <c r="F59" s="180"/>
      <c r="G59" s="180"/>
      <c r="H59" s="180"/>
      <c r="I59" s="180"/>
      <c r="J59" s="180"/>
      <c r="K59" s="180"/>
      <c r="L59" s="180"/>
      <c r="M59" s="180"/>
      <c r="N59" s="180"/>
      <c r="O59" s="180"/>
      <c r="P59" s="180"/>
      <c r="Q59" s="180"/>
      <c r="R59" s="180"/>
      <c r="S59" s="180"/>
    </row>
    <row r="60" spans="1:19" ht="16.25" customHeight="1" x14ac:dyDescent="0.35">
      <c r="A60" s="62">
        <v>4</v>
      </c>
      <c r="B60" s="180" t="s">
        <v>85</v>
      </c>
      <c r="C60" s="180"/>
      <c r="D60" s="180"/>
      <c r="E60" s="180"/>
      <c r="F60" s="180"/>
      <c r="G60" s="180"/>
      <c r="H60" s="180"/>
      <c r="I60" s="180"/>
      <c r="J60" s="180"/>
      <c r="K60" s="180"/>
      <c r="L60" s="180"/>
      <c r="M60" s="180"/>
      <c r="N60" s="180"/>
      <c r="O60" s="180"/>
      <c r="P60" s="180"/>
      <c r="Q60" s="180"/>
      <c r="R60" s="180"/>
      <c r="S60" s="180"/>
    </row>
    <row r="61" spans="1:19" x14ac:dyDescent="0.35">
      <c r="A61" s="62">
        <v>5</v>
      </c>
      <c r="B61" s="63" t="s">
        <v>86</v>
      </c>
      <c r="C61" s="63"/>
      <c r="D61" s="63"/>
      <c r="E61" s="63"/>
      <c r="F61" s="63"/>
      <c r="G61" s="63"/>
      <c r="H61" s="63"/>
      <c r="I61" s="63"/>
      <c r="J61" s="63"/>
      <c r="K61" s="63"/>
      <c r="L61" s="63"/>
      <c r="M61" s="63"/>
      <c r="N61" s="63"/>
      <c r="O61" s="63"/>
      <c r="P61" s="63"/>
      <c r="Q61" s="63"/>
      <c r="R61" s="63"/>
      <c r="S61" s="63"/>
    </row>
    <row r="62" spans="1:19" x14ac:dyDescent="0.35">
      <c r="A62" s="62">
        <v>6</v>
      </c>
      <c r="B62" s="180" t="s">
        <v>87</v>
      </c>
      <c r="C62" s="180"/>
      <c r="D62" s="180"/>
      <c r="E62" s="180"/>
      <c r="F62" s="180"/>
      <c r="G62" s="180"/>
      <c r="H62" s="180"/>
      <c r="I62" s="180"/>
      <c r="J62" s="180"/>
      <c r="K62" s="180"/>
      <c r="L62" s="180"/>
      <c r="M62" s="180"/>
      <c r="N62" s="180"/>
      <c r="O62" s="180"/>
      <c r="P62" s="180"/>
      <c r="Q62" s="180"/>
      <c r="R62" s="180"/>
      <c r="S62" s="180"/>
    </row>
    <row r="63" spans="1:19" x14ac:dyDescent="0.35">
      <c r="A63" s="62">
        <v>7</v>
      </c>
      <c r="B63" s="63" t="s">
        <v>88</v>
      </c>
      <c r="C63" s="63"/>
      <c r="D63" s="63"/>
      <c r="E63" s="63"/>
      <c r="F63" s="63"/>
      <c r="G63" s="63"/>
      <c r="H63" s="63"/>
      <c r="I63" s="63"/>
      <c r="J63" s="63"/>
      <c r="K63" s="63"/>
      <c r="L63" s="63"/>
      <c r="M63" s="63"/>
      <c r="N63" s="63"/>
      <c r="O63" s="63"/>
      <c r="P63" s="63"/>
      <c r="Q63" s="63"/>
      <c r="R63" s="63"/>
      <c r="S63" s="63"/>
    </row>
    <row r="64" spans="1:19" x14ac:dyDescent="0.35">
      <c r="A64" s="62">
        <v>8</v>
      </c>
      <c r="B64" s="63" t="s">
        <v>89</v>
      </c>
      <c r="C64" s="64"/>
      <c r="D64" s="64"/>
      <c r="E64" s="64"/>
      <c r="F64" s="64"/>
      <c r="G64" s="64"/>
      <c r="H64" s="64"/>
      <c r="I64" s="64"/>
      <c r="J64" s="64"/>
      <c r="K64" s="64"/>
      <c r="L64" s="64"/>
      <c r="M64" s="64"/>
      <c r="N64" s="64"/>
      <c r="O64" s="64"/>
      <c r="P64" s="64"/>
      <c r="Q64" s="64"/>
      <c r="R64" s="64"/>
      <c r="S64" s="64"/>
    </row>
    <row r="65" spans="1:19" x14ac:dyDescent="0.35">
      <c r="A65" s="62"/>
      <c r="B65" s="64"/>
      <c r="C65" s="64"/>
      <c r="D65" s="64"/>
      <c r="E65" s="64"/>
      <c r="F65" s="64"/>
      <c r="G65" s="64"/>
      <c r="H65" s="64"/>
      <c r="I65" s="64"/>
      <c r="J65" s="64"/>
      <c r="K65" s="64"/>
      <c r="L65" s="64"/>
      <c r="M65" s="64"/>
      <c r="N65" s="64"/>
      <c r="O65" s="64"/>
      <c r="P65" s="64"/>
      <c r="Q65" s="64"/>
      <c r="R65" s="64"/>
      <c r="S65" s="64"/>
    </row>
    <row r="66" spans="1:19" x14ac:dyDescent="0.35">
      <c r="A66" s="1"/>
      <c r="B66" s="1"/>
      <c r="C66" s="61"/>
      <c r="D66" s="61"/>
      <c r="E66" s="61"/>
      <c r="F66" s="61"/>
      <c r="G66" s="61"/>
      <c r="H66" s="61"/>
      <c r="I66" s="61"/>
      <c r="J66" s="61"/>
      <c r="K66" s="61"/>
      <c r="L66" s="61"/>
      <c r="M66" s="61"/>
      <c r="N66" s="61"/>
      <c r="O66" s="61"/>
      <c r="P66" s="61"/>
      <c r="Q66" s="61"/>
      <c r="R66" s="61"/>
      <c r="S66" s="61"/>
    </row>
    <row r="67" spans="1:19" x14ac:dyDescent="0.35">
      <c r="A67" s="1"/>
      <c r="B67" s="1"/>
      <c r="C67" s="1"/>
      <c r="D67" s="1"/>
      <c r="E67" s="1"/>
      <c r="F67" s="1"/>
      <c r="G67" s="1"/>
      <c r="H67" s="1"/>
      <c r="I67" s="1"/>
      <c r="J67" s="1"/>
      <c r="K67" s="1"/>
      <c r="L67" s="1"/>
      <c r="M67" s="1"/>
      <c r="N67" s="1"/>
      <c r="O67" s="1"/>
      <c r="P67" s="1"/>
      <c r="Q67" s="1"/>
      <c r="R67" s="1"/>
      <c r="S67" s="1"/>
    </row>
    <row r="68" spans="1:19" x14ac:dyDescent="0.35">
      <c r="A68" s="1"/>
      <c r="B68" s="1"/>
      <c r="C68" s="1"/>
      <c r="D68" s="1"/>
      <c r="E68" s="1"/>
      <c r="F68" s="1"/>
      <c r="G68" s="1"/>
      <c r="H68" s="1"/>
      <c r="I68" s="1"/>
      <c r="J68" s="1"/>
      <c r="K68" s="1"/>
      <c r="L68" s="1"/>
      <c r="M68" s="1"/>
      <c r="N68" s="1"/>
      <c r="O68" s="1"/>
      <c r="P68" s="1"/>
      <c r="Q68" s="1"/>
      <c r="R68" s="1"/>
      <c r="S68" s="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sheetData>
  <mergeCells count="13">
    <mergeCell ref="B62:S62"/>
    <mergeCell ref="A3:S3"/>
    <mergeCell ref="A4:S4"/>
    <mergeCell ref="C8:I8"/>
    <mergeCell ref="J8:M8"/>
    <mergeCell ref="N8:Q8"/>
    <mergeCell ref="A9:A10"/>
    <mergeCell ref="B9:B10"/>
    <mergeCell ref="B53:S53"/>
    <mergeCell ref="B57:S57"/>
    <mergeCell ref="B58:S58"/>
    <mergeCell ref="B59:S59"/>
    <mergeCell ref="B60:S60"/>
  </mergeCells>
  <dataValidations disablePrompts="1" count="1">
    <dataValidation allowBlank="1" showInputMessage="1" showErrorMessage="1" promptTitle="Date Format" prompt="E.g:  &quot;August 1, 2011&quot;" sqref="S1" xr:uid="{A744661E-A8C6-4CAC-98CD-22466D79282D}"/>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6406-C495-44A9-A67A-279C182212E9}">
  <dimension ref="A1:S91"/>
  <sheetViews>
    <sheetView workbookViewId="0">
      <selection activeCell="R1" sqref="R1:R1048576"/>
    </sheetView>
  </sheetViews>
  <sheetFormatPr defaultRowHeight="14.5" x14ac:dyDescent="0.35"/>
  <cols>
    <col min="1" max="1" width="10.36328125" customWidth="1"/>
    <col min="2" max="2" width="42.6328125" customWidth="1"/>
    <col min="3"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4"/>
      <c r="B5" s="4"/>
      <c r="C5" s="4"/>
      <c r="D5" s="4"/>
      <c r="E5" s="4"/>
      <c r="F5" s="4"/>
      <c r="G5" s="108" t="s">
        <v>207</v>
      </c>
      <c r="H5" s="4"/>
      <c r="I5" s="108" t="s">
        <v>210</v>
      </c>
      <c r="J5" s="4"/>
      <c r="K5" s="4"/>
      <c r="L5" s="4"/>
      <c r="M5" s="4"/>
      <c r="N5" s="4"/>
      <c r="O5" s="4"/>
      <c r="P5" s="4"/>
      <c r="Q5" s="4"/>
      <c r="R5" s="4"/>
      <c r="S5" s="4"/>
    </row>
    <row r="6" spans="1:19" ht="18" x14ac:dyDescent="0.4">
      <c r="A6" s="4"/>
      <c r="B6" s="4"/>
      <c r="C6" s="4"/>
      <c r="D6" s="4"/>
      <c r="E6" s="4"/>
      <c r="F6" s="4"/>
      <c r="G6" s="108" t="s">
        <v>208</v>
      </c>
      <c r="H6" s="4"/>
      <c r="I6" s="108">
        <v>2015</v>
      </c>
      <c r="J6" s="4"/>
      <c r="K6" s="4"/>
      <c r="L6" s="4"/>
      <c r="M6" s="4"/>
      <c r="N6" s="4"/>
      <c r="O6" s="4"/>
      <c r="P6" s="4"/>
      <c r="Q6" s="4"/>
      <c r="R6" s="4"/>
      <c r="S6" s="4"/>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4"/>
      <c r="B8" s="4"/>
      <c r="C8" s="182" t="s">
        <v>2</v>
      </c>
      <c r="D8" s="183"/>
      <c r="E8" s="183"/>
      <c r="F8" s="183"/>
      <c r="G8" s="183"/>
      <c r="H8" s="183"/>
      <c r="I8" s="184"/>
      <c r="J8" s="185" t="s">
        <v>3</v>
      </c>
      <c r="K8" s="186"/>
      <c r="L8" s="186"/>
      <c r="M8" s="186"/>
      <c r="N8" s="185" t="s">
        <v>4</v>
      </c>
      <c r="O8" s="186"/>
      <c r="P8" s="186"/>
      <c r="Q8" s="194"/>
      <c r="R8" s="4"/>
      <c r="S8" s="4"/>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78">
        <v>1611</v>
      </c>
      <c r="B11" s="25" t="s">
        <v>41</v>
      </c>
      <c r="C11" s="26">
        <v>591884.5699999996</v>
      </c>
      <c r="D11" s="27">
        <v>450000</v>
      </c>
      <c r="E11" s="28">
        <f>C11-D11</f>
        <v>141884.5699999996</v>
      </c>
      <c r="F11" s="26">
        <v>389714.23</v>
      </c>
      <c r="G11" s="27"/>
      <c r="H11" s="28">
        <f>F11-G11</f>
        <v>389714.23</v>
      </c>
      <c r="I11" s="29">
        <v>66234.559999999998</v>
      </c>
      <c r="J11" s="30">
        <v>1.9284575007032438</v>
      </c>
      <c r="K11" s="31">
        <f>IF(J11=0,0,1/J11)</f>
        <v>0.51854915114039768</v>
      </c>
      <c r="L11" s="32">
        <v>3</v>
      </c>
      <c r="M11" s="33">
        <f>IF(L11=0,0,1/L11)</f>
        <v>0.33333333333333331</v>
      </c>
      <c r="N11" s="34">
        <f>IF(J11=0,0,+E11/J11)</f>
        <v>73574.123333420124</v>
      </c>
      <c r="O11" s="34">
        <f>IF(L11=0,0,+H11/L11)</f>
        <v>129904.74333333333</v>
      </c>
      <c r="P11" s="35">
        <f>IF(L11=0,0,+(I11*0.5)/L11)</f>
        <v>11039.093333333332</v>
      </c>
      <c r="Q11" s="36">
        <f>IF(ISERROR(+N11+O11+P11), 0, +N11+O11+P11)</f>
        <v>214517.96000008678</v>
      </c>
      <c r="R11" s="37">
        <v>214517.96</v>
      </c>
      <c r="S11" s="41">
        <f>IF(ISERROR(+R11-Q11), 0, +R11-Q11)</f>
        <v>-8.6787622421979904E-8</v>
      </c>
    </row>
    <row r="12" spans="1:19" x14ac:dyDescent="0.35">
      <c r="A12" s="72">
        <v>1612</v>
      </c>
      <c r="B12" s="39" t="s">
        <v>42</v>
      </c>
      <c r="C12" s="26">
        <v>426601.35</v>
      </c>
      <c r="D12" s="27"/>
      <c r="E12" s="28">
        <f t="shared" ref="E12:E48" si="0">C12-D12</f>
        <v>426601.35</v>
      </c>
      <c r="F12" s="26">
        <v>6475</v>
      </c>
      <c r="G12" s="27"/>
      <c r="H12" s="28">
        <f t="shared" ref="H12:H48" si="1">F12-G12</f>
        <v>6475</v>
      </c>
      <c r="I12" s="29">
        <v>0</v>
      </c>
      <c r="J12" s="30">
        <v>27.498776332117458</v>
      </c>
      <c r="K12" s="31">
        <f t="shared" ref="K12:K48" si="2">IF(J12=0,0,1/J12)</f>
        <v>3.6365254508872111E-2</v>
      </c>
      <c r="L12" s="32">
        <v>30</v>
      </c>
      <c r="M12" s="40">
        <f t="shared" ref="M12:M48" si="3">IF(L12=0,0,1/L12)</f>
        <v>3.3333333333333333E-2</v>
      </c>
      <c r="N12" s="34">
        <f t="shared" ref="N12:N48" si="4">IF(J12=0,0,+E12/J12)</f>
        <v>15513.466666578428</v>
      </c>
      <c r="O12" s="34">
        <f>IF(L12=0,0,+H12/L12)</f>
        <v>215.83333333333334</v>
      </c>
      <c r="P12" s="35">
        <f t="shared" ref="P12:P48" si="5">IF(L12=0,0,+(I12*0.5)/L12)</f>
        <v>0</v>
      </c>
      <c r="Q12" s="36">
        <f t="shared" ref="Q12:Q48" si="6">IF(ISERROR(+N12+O12+P12), 0, +N12+O12+P12)</f>
        <v>15729.299999911762</v>
      </c>
      <c r="R12" s="37">
        <v>15729.3</v>
      </c>
      <c r="S12" s="41">
        <f t="shared" ref="S12:S48" si="7">IF(ISERROR(+R12-Q12), 0, +R12-Q12)</f>
        <v>8.8237356976605952E-8</v>
      </c>
    </row>
    <row r="13" spans="1:19" x14ac:dyDescent="0.35">
      <c r="A13" s="72">
        <v>1805</v>
      </c>
      <c r="B13" s="39" t="s">
        <v>43</v>
      </c>
      <c r="C13" s="26">
        <v>3139179.6700000004</v>
      </c>
      <c r="D13" s="27"/>
      <c r="E13" s="28">
        <f t="shared" si="0"/>
        <v>3139179.6700000004</v>
      </c>
      <c r="F13" s="26">
        <v>2568787.12</v>
      </c>
      <c r="G13" s="27"/>
      <c r="H13" s="28">
        <f t="shared" si="1"/>
        <v>2568787.12</v>
      </c>
      <c r="I13" s="29">
        <v>1667782.46</v>
      </c>
      <c r="J13" s="30">
        <v>0</v>
      </c>
      <c r="K13" s="31">
        <f t="shared" si="2"/>
        <v>0</v>
      </c>
      <c r="L13" s="32">
        <v>0</v>
      </c>
      <c r="M13" s="40">
        <f t="shared" si="3"/>
        <v>0</v>
      </c>
      <c r="N13" s="34">
        <f t="shared" si="4"/>
        <v>0</v>
      </c>
      <c r="O13" s="34">
        <f t="shared" ref="O13:O48" si="8">IF(L13=0,0,+H13/L13)</f>
        <v>0</v>
      </c>
      <c r="P13" s="35">
        <f t="shared" si="5"/>
        <v>0</v>
      </c>
      <c r="Q13" s="36">
        <f t="shared" si="6"/>
        <v>0</v>
      </c>
      <c r="R13" s="37">
        <v>0</v>
      </c>
      <c r="S13" s="41">
        <f t="shared" si="7"/>
        <v>0</v>
      </c>
    </row>
    <row r="14" spans="1:19" x14ac:dyDescent="0.35">
      <c r="A14" s="72">
        <v>1808</v>
      </c>
      <c r="B14" s="39" t="s">
        <v>44</v>
      </c>
      <c r="C14" s="26">
        <v>0</v>
      </c>
      <c r="D14" s="27"/>
      <c r="E14" s="28">
        <f t="shared" si="0"/>
        <v>0</v>
      </c>
      <c r="F14" s="26">
        <v>0</v>
      </c>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72">
        <v>1810</v>
      </c>
      <c r="B15" s="39" t="s">
        <v>45</v>
      </c>
      <c r="C15" s="26">
        <v>0</v>
      </c>
      <c r="D15" s="27"/>
      <c r="E15" s="28">
        <f t="shared" si="0"/>
        <v>0</v>
      </c>
      <c r="F15" s="26">
        <v>0</v>
      </c>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72">
        <v>1815</v>
      </c>
      <c r="B16" s="39" t="s">
        <v>46</v>
      </c>
      <c r="C16" s="26">
        <v>0</v>
      </c>
      <c r="D16" s="27"/>
      <c r="E16" s="28">
        <f t="shared" si="0"/>
        <v>0</v>
      </c>
      <c r="F16" s="26">
        <v>0</v>
      </c>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72">
        <v>1820</v>
      </c>
      <c r="B17" s="39" t="s">
        <v>47</v>
      </c>
      <c r="C17" s="26">
        <v>4029266.4999999991</v>
      </c>
      <c r="D17" s="27"/>
      <c r="E17" s="28">
        <f t="shared" si="0"/>
        <v>4029266.4999999991</v>
      </c>
      <c r="F17" s="26">
        <v>62476.600000000006</v>
      </c>
      <c r="G17" s="27"/>
      <c r="H17" s="28">
        <f t="shared" si="1"/>
        <v>62476.600000000006</v>
      </c>
      <c r="I17" s="29">
        <v>8217608.5599999996</v>
      </c>
      <c r="J17" s="30">
        <v>55.589869809001001</v>
      </c>
      <c r="K17" s="31">
        <f t="shared" si="2"/>
        <v>1.7988889044638166E-2</v>
      </c>
      <c r="L17" s="32">
        <v>40</v>
      </c>
      <c r="M17" s="40">
        <f t="shared" si="3"/>
        <v>2.5000000000000001E-2</v>
      </c>
      <c r="N17" s="34">
        <f t="shared" si="4"/>
        <v>72482.027999777551</v>
      </c>
      <c r="O17" s="34">
        <f t="shared" si="8"/>
        <v>1561.9150000000002</v>
      </c>
      <c r="P17" s="35">
        <f t="shared" si="5"/>
        <v>102720.10699999999</v>
      </c>
      <c r="Q17" s="36">
        <f t="shared" si="6"/>
        <v>176764.04999977752</v>
      </c>
      <c r="R17" s="37">
        <v>176764.05</v>
      </c>
      <c r="S17" s="41">
        <f t="shared" si="7"/>
        <v>2.2246968001127243E-7</v>
      </c>
    </row>
    <row r="18" spans="1:19" x14ac:dyDescent="0.35">
      <c r="A18" s="72">
        <v>1825</v>
      </c>
      <c r="B18" s="39" t="s">
        <v>48</v>
      </c>
      <c r="C18" s="26">
        <v>0</v>
      </c>
      <c r="D18" s="27"/>
      <c r="E18" s="28">
        <f t="shared" si="0"/>
        <v>0</v>
      </c>
      <c r="F18" s="26">
        <v>0</v>
      </c>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72">
        <v>1830</v>
      </c>
      <c r="B19" s="39" t="s">
        <v>49</v>
      </c>
      <c r="C19" s="26">
        <v>7616930.8599999994</v>
      </c>
      <c r="D19" s="27"/>
      <c r="E19" s="28">
        <f t="shared" si="0"/>
        <v>7616930.8599999994</v>
      </c>
      <c r="F19" s="26">
        <v>5317305.45</v>
      </c>
      <c r="G19" s="27"/>
      <c r="H19" s="28">
        <f t="shared" si="1"/>
        <v>5317305.45</v>
      </c>
      <c r="I19" s="29">
        <v>739249.74</v>
      </c>
      <c r="J19" s="30">
        <v>39.648061910843623</v>
      </c>
      <c r="K19" s="31">
        <f t="shared" si="2"/>
        <v>2.5221913803723735E-2</v>
      </c>
      <c r="L19" s="32">
        <v>50</v>
      </c>
      <c r="M19" s="40">
        <f t="shared" si="3"/>
        <v>0.02</v>
      </c>
      <c r="N19" s="34">
        <f t="shared" si="4"/>
        <v>192113.57359984328</v>
      </c>
      <c r="O19" s="34">
        <f t="shared" si="8"/>
        <v>106346.109</v>
      </c>
      <c r="P19" s="35">
        <f t="shared" si="5"/>
        <v>7392.4974000000002</v>
      </c>
      <c r="Q19" s="36">
        <f t="shared" si="6"/>
        <v>305852.17999984324</v>
      </c>
      <c r="R19" s="37">
        <v>305852.18</v>
      </c>
      <c r="S19" s="41">
        <f t="shared" si="7"/>
        <v>1.5675323083996773E-7</v>
      </c>
    </row>
    <row r="20" spans="1:19" x14ac:dyDescent="0.35">
      <c r="A20" s="72">
        <v>1835</v>
      </c>
      <c r="B20" s="39" t="s">
        <v>50</v>
      </c>
      <c r="C20" s="26">
        <v>8341498.0999999987</v>
      </c>
      <c r="D20" s="27"/>
      <c r="E20" s="28">
        <f t="shared" si="0"/>
        <v>8341498.0999999987</v>
      </c>
      <c r="F20" s="26">
        <v>4215650.47</v>
      </c>
      <c r="G20" s="27"/>
      <c r="H20" s="28">
        <f t="shared" si="1"/>
        <v>4215650.47</v>
      </c>
      <c r="I20" s="29">
        <v>756177.32</v>
      </c>
      <c r="J20" s="30">
        <v>40.689478921244465</v>
      </c>
      <c r="K20" s="31">
        <f t="shared" si="2"/>
        <v>2.4576377641392897E-2</v>
      </c>
      <c r="L20" s="32">
        <v>50</v>
      </c>
      <c r="M20" s="40">
        <f t="shared" si="3"/>
        <v>0.02</v>
      </c>
      <c r="N20" s="34">
        <f t="shared" si="4"/>
        <v>205003.80740056129</v>
      </c>
      <c r="O20" s="34">
        <f t="shared" si="8"/>
        <v>84313.009399999995</v>
      </c>
      <c r="P20" s="35">
        <f t="shared" si="5"/>
        <v>7561.7731999999996</v>
      </c>
      <c r="Q20" s="36">
        <f t="shared" si="6"/>
        <v>296878.59000056126</v>
      </c>
      <c r="R20" s="37">
        <v>296878.59000000003</v>
      </c>
      <c r="S20" s="41">
        <f t="shared" si="7"/>
        <v>-5.6123826652765274E-7</v>
      </c>
    </row>
    <row r="21" spans="1:19" x14ac:dyDescent="0.35">
      <c r="A21" s="72">
        <v>1840</v>
      </c>
      <c r="B21" s="39" t="s">
        <v>51</v>
      </c>
      <c r="C21" s="26">
        <v>4596188.5900000017</v>
      </c>
      <c r="D21" s="27"/>
      <c r="E21" s="28">
        <f t="shared" si="0"/>
        <v>4596188.5900000017</v>
      </c>
      <c r="F21" s="26">
        <v>1347186.74</v>
      </c>
      <c r="G21" s="27"/>
      <c r="H21" s="28">
        <f t="shared" si="1"/>
        <v>1347186.74</v>
      </c>
      <c r="I21" s="29">
        <v>392165.97</v>
      </c>
      <c r="J21" s="30">
        <v>31.928247264996852</v>
      </c>
      <c r="K21" s="31">
        <f t="shared" si="2"/>
        <v>3.1320228501747621E-2</v>
      </c>
      <c r="L21" s="32">
        <v>40</v>
      </c>
      <c r="M21" s="40">
        <f t="shared" si="3"/>
        <v>2.5000000000000001E-2</v>
      </c>
      <c r="N21" s="34">
        <f t="shared" si="4"/>
        <v>143953.67687592527</v>
      </c>
      <c r="O21" s="34">
        <f t="shared" si="8"/>
        <v>33679.6685</v>
      </c>
      <c r="P21" s="35">
        <f t="shared" si="5"/>
        <v>4902.0746249999993</v>
      </c>
      <c r="Q21" s="36">
        <f t="shared" si="6"/>
        <v>182535.42000092528</v>
      </c>
      <c r="R21" s="37">
        <v>182535.42</v>
      </c>
      <c r="S21" s="41">
        <f t="shared" si="7"/>
        <v>-9.2526897788047791E-7</v>
      </c>
    </row>
    <row r="22" spans="1:19" x14ac:dyDescent="0.35">
      <c r="A22" s="72">
        <v>1845</v>
      </c>
      <c r="B22" s="39" t="s">
        <v>52</v>
      </c>
      <c r="C22" s="26">
        <v>11828662.070000002</v>
      </c>
      <c r="D22" s="27"/>
      <c r="E22" s="28">
        <f t="shared" si="0"/>
        <v>11828662.070000002</v>
      </c>
      <c r="F22" s="26">
        <v>2468664.09</v>
      </c>
      <c r="G22" s="27"/>
      <c r="H22" s="28">
        <f t="shared" si="1"/>
        <v>2468664.09</v>
      </c>
      <c r="I22" s="29">
        <v>673927.61</v>
      </c>
      <c r="J22" s="30">
        <v>29.9965812994514</v>
      </c>
      <c r="K22" s="31">
        <f t="shared" si="2"/>
        <v>3.3337132322418646E-2</v>
      </c>
      <c r="L22" s="32">
        <v>40</v>
      </c>
      <c r="M22" s="40">
        <f t="shared" si="3"/>
        <v>2.5000000000000001E-2</v>
      </c>
      <c r="N22" s="34">
        <f t="shared" si="4"/>
        <v>394333.67262476456</v>
      </c>
      <c r="O22" s="34">
        <f t="shared" si="8"/>
        <v>61716.602249999996</v>
      </c>
      <c r="P22" s="35">
        <f t="shared" si="5"/>
        <v>8424.0951249999998</v>
      </c>
      <c r="Q22" s="36">
        <f t="shared" si="6"/>
        <v>464474.36999976455</v>
      </c>
      <c r="R22" s="37">
        <v>464474.37</v>
      </c>
      <c r="S22" s="41">
        <f t="shared" si="7"/>
        <v>2.3544998839497566E-7</v>
      </c>
    </row>
    <row r="23" spans="1:19" x14ac:dyDescent="0.35">
      <c r="A23" s="72">
        <v>1850</v>
      </c>
      <c r="B23" s="39" t="s">
        <v>53</v>
      </c>
      <c r="C23" s="26">
        <v>9133568</v>
      </c>
      <c r="D23" s="27"/>
      <c r="E23" s="28">
        <f t="shared" si="0"/>
        <v>9133568</v>
      </c>
      <c r="F23" s="26">
        <v>2431240.42</v>
      </c>
      <c r="G23" s="27"/>
      <c r="H23" s="28">
        <f t="shared" si="1"/>
        <v>2431240.42</v>
      </c>
      <c r="I23" s="29">
        <v>1137040.96</v>
      </c>
      <c r="J23" s="30">
        <v>26.359343419216088</v>
      </c>
      <c r="K23" s="31">
        <f t="shared" si="2"/>
        <v>3.7937212019894063E-2</v>
      </c>
      <c r="L23" s="32">
        <v>35</v>
      </c>
      <c r="M23" s="40">
        <f t="shared" si="3"/>
        <v>2.8571428571428571E-2</v>
      </c>
      <c r="N23" s="34">
        <f t="shared" si="4"/>
        <v>346502.10571411974</v>
      </c>
      <c r="O23" s="34">
        <f t="shared" si="8"/>
        <v>69464.012000000002</v>
      </c>
      <c r="P23" s="35">
        <f t="shared" si="5"/>
        <v>16243.442285714285</v>
      </c>
      <c r="Q23" s="36">
        <f t="shared" si="6"/>
        <v>432209.55999983399</v>
      </c>
      <c r="R23" s="37">
        <v>432209.56</v>
      </c>
      <c r="S23" s="41">
        <f t="shared" si="7"/>
        <v>1.6600824892520905E-7</v>
      </c>
    </row>
    <row r="24" spans="1:19" x14ac:dyDescent="0.35">
      <c r="A24" s="72">
        <v>1855</v>
      </c>
      <c r="B24" s="39" t="s">
        <v>54</v>
      </c>
      <c r="C24" s="26">
        <v>6929970.2399999984</v>
      </c>
      <c r="D24" s="27"/>
      <c r="E24" s="28">
        <f t="shared" si="0"/>
        <v>6929970.2399999984</v>
      </c>
      <c r="F24" s="26">
        <v>1954416.41</v>
      </c>
      <c r="G24" s="27"/>
      <c r="H24" s="28">
        <f t="shared" si="1"/>
        <v>1954416.41</v>
      </c>
      <c r="I24" s="29">
        <v>506242.81</v>
      </c>
      <c r="J24" s="30">
        <v>45.980769537125866</v>
      </c>
      <c r="K24" s="31">
        <f t="shared" si="2"/>
        <v>2.1748222356143439E-2</v>
      </c>
      <c r="L24" s="32">
        <v>50</v>
      </c>
      <c r="M24" s="40">
        <f t="shared" si="3"/>
        <v>0.02</v>
      </c>
      <c r="N24" s="34">
        <f t="shared" si="4"/>
        <v>150714.5337009767</v>
      </c>
      <c r="O24" s="34">
        <f t="shared" si="8"/>
        <v>39088.328199999996</v>
      </c>
      <c r="P24" s="35">
        <f t="shared" si="5"/>
        <v>5062.4281000000001</v>
      </c>
      <c r="Q24" s="36">
        <f t="shared" si="6"/>
        <v>194865.29000097667</v>
      </c>
      <c r="R24" s="37">
        <v>194865.29</v>
      </c>
      <c r="S24" s="41">
        <f t="shared" si="7"/>
        <v>-9.7666634246706963E-7</v>
      </c>
    </row>
    <row r="25" spans="1:19" x14ac:dyDescent="0.35">
      <c r="A25" s="72">
        <v>1860</v>
      </c>
      <c r="B25" s="39" t="s">
        <v>55</v>
      </c>
      <c r="C25" s="26">
        <v>2068576.4900000012</v>
      </c>
      <c r="D25" s="27"/>
      <c r="E25" s="28">
        <f t="shared" si="0"/>
        <v>2068576.4900000012</v>
      </c>
      <c r="F25" s="26">
        <v>116242.09999999999</v>
      </c>
      <c r="G25" s="27"/>
      <c r="H25" s="28">
        <f t="shared" si="1"/>
        <v>116242.09999999999</v>
      </c>
      <c r="I25" s="29">
        <v>79212.25</v>
      </c>
      <c r="J25" s="30">
        <v>16.804142294932777</v>
      </c>
      <c r="K25" s="31">
        <f t="shared" si="2"/>
        <v>5.950913664314459E-2</v>
      </c>
      <c r="L25" s="32">
        <v>25</v>
      </c>
      <c r="M25" s="40">
        <f t="shared" si="3"/>
        <v>0.04</v>
      </c>
      <c r="N25" s="34">
        <f t="shared" si="4"/>
        <v>123099.20100020649</v>
      </c>
      <c r="O25" s="34">
        <f t="shared" si="8"/>
        <v>4649.6839999999993</v>
      </c>
      <c r="P25" s="35">
        <f t="shared" si="5"/>
        <v>1584.2449999999999</v>
      </c>
      <c r="Q25" s="36">
        <f t="shared" si="6"/>
        <v>129333.13000020648</v>
      </c>
      <c r="R25" s="37">
        <v>129333.13</v>
      </c>
      <c r="S25" s="41">
        <f t="shared" si="7"/>
        <v>-2.0647712517529726E-7</v>
      </c>
    </row>
    <row r="26" spans="1:19" x14ac:dyDescent="0.35">
      <c r="A26" s="72">
        <v>1860</v>
      </c>
      <c r="B26" s="39" t="s">
        <v>56</v>
      </c>
      <c r="C26" s="26">
        <v>5411013.8399999999</v>
      </c>
      <c r="D26" s="27"/>
      <c r="E26" s="28">
        <f t="shared" si="0"/>
        <v>5411013.8399999999</v>
      </c>
      <c r="F26" s="26">
        <v>1121402.0899999999</v>
      </c>
      <c r="G26" s="27"/>
      <c r="H26" s="28">
        <f t="shared" si="1"/>
        <v>1121402.0899999999</v>
      </c>
      <c r="I26" s="29">
        <v>243870.81</v>
      </c>
      <c r="J26" s="30">
        <v>12.472310306822038</v>
      </c>
      <c r="K26" s="31">
        <f t="shared" si="2"/>
        <v>8.0177607468042658E-2</v>
      </c>
      <c r="L26" s="32">
        <v>15</v>
      </c>
      <c r="M26" s="40">
        <f t="shared" si="3"/>
        <v>6.6666666666666666E-2</v>
      </c>
      <c r="N26" s="34">
        <f t="shared" si="4"/>
        <v>433842.14366766613</v>
      </c>
      <c r="O26" s="34">
        <f t="shared" si="8"/>
        <v>74760.139333333325</v>
      </c>
      <c r="P26" s="35">
        <f t="shared" si="5"/>
        <v>8129.027</v>
      </c>
      <c r="Q26" s="36">
        <f t="shared" si="6"/>
        <v>516731.31000099948</v>
      </c>
      <c r="R26" s="37">
        <v>516731.31</v>
      </c>
      <c r="S26" s="41">
        <f t="shared" si="7"/>
        <v>-9.9948374554514885E-7</v>
      </c>
    </row>
    <row r="27" spans="1:19" x14ac:dyDescent="0.35">
      <c r="A27" s="72">
        <v>1905</v>
      </c>
      <c r="B27" s="39" t="s">
        <v>43</v>
      </c>
      <c r="C27" s="26">
        <v>0</v>
      </c>
      <c r="D27" s="27"/>
      <c r="E27" s="28">
        <f t="shared" si="0"/>
        <v>0</v>
      </c>
      <c r="F27" s="26">
        <v>0</v>
      </c>
      <c r="G27" s="27"/>
      <c r="H27" s="28">
        <f t="shared" si="1"/>
        <v>0</v>
      </c>
      <c r="I27" s="29">
        <v>0</v>
      </c>
      <c r="J27" s="30"/>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72">
        <v>1908</v>
      </c>
      <c r="B28" s="39" t="s">
        <v>57</v>
      </c>
      <c r="C28" s="26">
        <v>206922.99000000008</v>
      </c>
      <c r="D28" s="27"/>
      <c r="E28" s="28">
        <f t="shared" si="0"/>
        <v>206922.99000000008</v>
      </c>
      <c r="F28" s="26">
        <v>19537.95</v>
      </c>
      <c r="G28" s="27"/>
      <c r="H28" s="28">
        <f t="shared" si="1"/>
        <v>19537.95</v>
      </c>
      <c r="I28" s="29">
        <v>0</v>
      </c>
      <c r="J28" s="30">
        <v>23.803592827671679</v>
      </c>
      <c r="K28" s="31">
        <f t="shared" si="2"/>
        <v>4.2010464858796441E-2</v>
      </c>
      <c r="L28" s="32">
        <v>50</v>
      </c>
      <c r="M28" s="40">
        <f t="shared" si="3"/>
        <v>0.02</v>
      </c>
      <c r="N28" s="34">
        <f t="shared" si="4"/>
        <v>8692.9309998720892</v>
      </c>
      <c r="O28" s="34">
        <f t="shared" si="8"/>
        <v>390.75900000000001</v>
      </c>
      <c r="P28" s="35">
        <f t="shared" si="5"/>
        <v>0</v>
      </c>
      <c r="Q28" s="36">
        <f t="shared" si="6"/>
        <v>9083.6899998720892</v>
      </c>
      <c r="R28" s="37">
        <v>9083.69</v>
      </c>
      <c r="S28" s="41">
        <f t="shared" si="7"/>
        <v>1.2791133485734463E-7</v>
      </c>
    </row>
    <row r="29" spans="1:19" x14ac:dyDescent="0.35">
      <c r="A29" s="72">
        <v>1910</v>
      </c>
      <c r="B29" s="39" t="s">
        <v>45</v>
      </c>
      <c r="C29" s="26">
        <v>570931.2200000002</v>
      </c>
      <c r="D29" s="27"/>
      <c r="E29" s="28">
        <f t="shared" si="0"/>
        <v>570931.2200000002</v>
      </c>
      <c r="F29" s="26">
        <v>296817.84999999998</v>
      </c>
      <c r="G29" s="27"/>
      <c r="H29" s="28">
        <f t="shared" si="1"/>
        <v>296817.84999999998</v>
      </c>
      <c r="I29" s="29">
        <v>129820.84</v>
      </c>
      <c r="J29" s="30">
        <v>3.8015379945787946</v>
      </c>
      <c r="K29" s="31">
        <f t="shared" si="2"/>
        <v>0.26305142850763452</v>
      </c>
      <c r="L29" s="32">
        <v>10</v>
      </c>
      <c r="M29" s="40">
        <f t="shared" si="3"/>
        <v>0.1</v>
      </c>
      <c r="N29" s="34">
        <f t="shared" si="4"/>
        <v>150184.2730006066</v>
      </c>
      <c r="O29" s="34">
        <f t="shared" si="8"/>
        <v>29681.784999999996</v>
      </c>
      <c r="P29" s="35">
        <f t="shared" si="5"/>
        <v>6491.0419999999995</v>
      </c>
      <c r="Q29" s="36">
        <f t="shared" si="6"/>
        <v>186357.10000060659</v>
      </c>
      <c r="R29" s="37">
        <v>186357.1</v>
      </c>
      <c r="S29" s="41">
        <f t="shared" si="7"/>
        <v>-6.0658203437924385E-7</v>
      </c>
    </row>
    <row r="30" spans="1:19" x14ac:dyDescent="0.35">
      <c r="A30" s="72">
        <v>1915</v>
      </c>
      <c r="B30" s="39" t="s">
        <v>58</v>
      </c>
      <c r="C30" s="26">
        <v>194892.81000000006</v>
      </c>
      <c r="D30" s="27"/>
      <c r="E30" s="28">
        <f t="shared" si="0"/>
        <v>194892.81000000006</v>
      </c>
      <c r="F30" s="26">
        <v>12538.45</v>
      </c>
      <c r="G30" s="27"/>
      <c r="H30" s="28">
        <f t="shared" si="1"/>
        <v>12538.45</v>
      </c>
      <c r="I30" s="29">
        <v>598</v>
      </c>
      <c r="J30" s="30">
        <v>8.2979243566895047</v>
      </c>
      <c r="K30" s="31">
        <f t="shared" si="2"/>
        <v>0.1205120650676737</v>
      </c>
      <c r="L30" s="32">
        <v>10</v>
      </c>
      <c r="M30" s="40">
        <f t="shared" si="3"/>
        <v>0.1</v>
      </c>
      <c r="N30" s="34">
        <f t="shared" si="4"/>
        <v>23486.934999941775</v>
      </c>
      <c r="O30" s="34">
        <f t="shared" si="8"/>
        <v>1253.845</v>
      </c>
      <c r="P30" s="35">
        <f t="shared" si="5"/>
        <v>29.9</v>
      </c>
      <c r="Q30" s="36">
        <f t="shared" si="6"/>
        <v>24770.679999941778</v>
      </c>
      <c r="R30" s="37">
        <v>24770.68</v>
      </c>
      <c r="S30" s="41">
        <f t="shared" si="7"/>
        <v>5.8222212828695774E-8</v>
      </c>
    </row>
    <row r="31" spans="1:19" x14ac:dyDescent="0.35">
      <c r="A31" s="72">
        <v>1915</v>
      </c>
      <c r="B31" s="39" t="s">
        <v>59</v>
      </c>
      <c r="C31" s="26">
        <v>0</v>
      </c>
      <c r="D31" s="27"/>
      <c r="E31" s="28">
        <f t="shared" si="0"/>
        <v>0</v>
      </c>
      <c r="F31" s="26">
        <v>0</v>
      </c>
      <c r="G31" s="27"/>
      <c r="H31" s="28">
        <f t="shared" si="1"/>
        <v>0</v>
      </c>
      <c r="I31" s="29">
        <v>0</v>
      </c>
      <c r="J31" s="30"/>
      <c r="K31" s="31">
        <f t="shared" si="2"/>
        <v>0</v>
      </c>
      <c r="L31" s="32">
        <v>0</v>
      </c>
      <c r="M31" s="40">
        <f t="shared" si="3"/>
        <v>0</v>
      </c>
      <c r="N31" s="34">
        <f t="shared" si="4"/>
        <v>0</v>
      </c>
      <c r="O31" s="34">
        <f t="shared" si="8"/>
        <v>0</v>
      </c>
      <c r="P31" s="35">
        <f t="shared" si="5"/>
        <v>0</v>
      </c>
      <c r="Q31" s="36">
        <f t="shared" si="6"/>
        <v>0</v>
      </c>
      <c r="R31" s="37">
        <v>0</v>
      </c>
      <c r="S31" s="41">
        <f t="shared" si="7"/>
        <v>0</v>
      </c>
    </row>
    <row r="32" spans="1:19" x14ac:dyDescent="0.35">
      <c r="A32" s="72">
        <v>1920</v>
      </c>
      <c r="B32" s="39" t="s">
        <v>60</v>
      </c>
      <c r="C32" s="26">
        <v>245744.43999999989</v>
      </c>
      <c r="D32" s="27">
        <v>70000</v>
      </c>
      <c r="E32" s="28">
        <f t="shared" si="0"/>
        <v>175744.43999999989</v>
      </c>
      <c r="F32" s="26">
        <v>237338.18999999997</v>
      </c>
      <c r="G32" s="27"/>
      <c r="H32" s="28">
        <f t="shared" si="1"/>
        <v>237338.18999999997</v>
      </c>
      <c r="I32" s="29">
        <v>20702.52</v>
      </c>
      <c r="J32" s="30">
        <v>4.4420852553798866</v>
      </c>
      <c r="K32" s="31">
        <f t="shared" si="2"/>
        <v>0.22511949737769724</v>
      </c>
      <c r="L32" s="32">
        <v>5</v>
      </c>
      <c r="M32" s="40">
        <f t="shared" si="3"/>
        <v>0.2</v>
      </c>
      <c r="N32" s="34">
        <f t="shared" si="4"/>
        <v>39563.499999724845</v>
      </c>
      <c r="O32" s="34">
        <f t="shared" si="8"/>
        <v>47467.637999999992</v>
      </c>
      <c r="P32" s="35">
        <f t="shared" si="5"/>
        <v>2070.252</v>
      </c>
      <c r="Q32" s="36">
        <f t="shared" si="6"/>
        <v>89101.389999724823</v>
      </c>
      <c r="R32" s="37">
        <v>89101.39</v>
      </c>
      <c r="S32" s="41">
        <f t="shared" si="7"/>
        <v>2.7517671696841717E-7</v>
      </c>
    </row>
    <row r="33" spans="1:19" x14ac:dyDescent="0.35">
      <c r="A33" s="72">
        <v>1920</v>
      </c>
      <c r="B33" s="39" t="s">
        <v>61</v>
      </c>
      <c r="C33" s="26">
        <v>0</v>
      </c>
      <c r="D33" s="27"/>
      <c r="E33" s="28">
        <f t="shared" si="0"/>
        <v>0</v>
      </c>
      <c r="F33" s="26">
        <v>0</v>
      </c>
      <c r="G33" s="27"/>
      <c r="H33" s="28">
        <f t="shared" si="1"/>
        <v>0</v>
      </c>
      <c r="I33" s="29">
        <v>0</v>
      </c>
      <c r="J33" s="30"/>
      <c r="K33" s="31">
        <f t="shared" si="2"/>
        <v>0</v>
      </c>
      <c r="L33" s="32">
        <v>0</v>
      </c>
      <c r="M33" s="40">
        <f t="shared" si="3"/>
        <v>0</v>
      </c>
      <c r="N33" s="34">
        <f t="shared" si="4"/>
        <v>0</v>
      </c>
      <c r="O33" s="34">
        <f t="shared" si="8"/>
        <v>0</v>
      </c>
      <c r="P33" s="35">
        <f t="shared" si="5"/>
        <v>0</v>
      </c>
      <c r="Q33" s="36">
        <f t="shared" si="6"/>
        <v>0</v>
      </c>
      <c r="R33" s="37">
        <v>0</v>
      </c>
      <c r="S33" s="41">
        <f t="shared" si="7"/>
        <v>0</v>
      </c>
    </row>
    <row r="34" spans="1:19" x14ac:dyDescent="0.35">
      <c r="A34" s="72">
        <v>1920</v>
      </c>
      <c r="B34" s="39" t="s">
        <v>62</v>
      </c>
      <c r="C34" s="26">
        <v>0</v>
      </c>
      <c r="D34" s="27"/>
      <c r="E34" s="28">
        <f t="shared" si="0"/>
        <v>0</v>
      </c>
      <c r="F34" s="26">
        <v>0</v>
      </c>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72">
        <v>1930</v>
      </c>
      <c r="B35" s="39" t="s">
        <v>63</v>
      </c>
      <c r="C35" s="26">
        <v>880150.06000000099</v>
      </c>
      <c r="D35" s="27"/>
      <c r="E35" s="28">
        <f t="shared" si="0"/>
        <v>880150.06000000099</v>
      </c>
      <c r="F35" s="26">
        <v>711997.49</v>
      </c>
      <c r="G35" s="27"/>
      <c r="H35" s="28">
        <f t="shared" si="1"/>
        <v>711997.49</v>
      </c>
      <c r="I35" s="29">
        <v>35830.75</v>
      </c>
      <c r="J35" s="30">
        <v>8.3533997217188567</v>
      </c>
      <c r="K35" s="31">
        <f t="shared" si="2"/>
        <v>0.11971173813219999</v>
      </c>
      <c r="L35" s="32">
        <v>10</v>
      </c>
      <c r="M35" s="40">
        <f t="shared" si="3"/>
        <v>0.1</v>
      </c>
      <c r="N35" s="34">
        <f t="shared" si="4"/>
        <v>105364.29349976023</v>
      </c>
      <c r="O35" s="34">
        <f t="shared" si="8"/>
        <v>71199.748999999996</v>
      </c>
      <c r="P35" s="35">
        <f t="shared" si="5"/>
        <v>1791.5374999999999</v>
      </c>
      <c r="Q35" s="36">
        <f t="shared" si="6"/>
        <v>178355.57999976023</v>
      </c>
      <c r="R35" s="37">
        <v>178355.58</v>
      </c>
      <c r="S35" s="41">
        <f t="shared" si="7"/>
        <v>2.3975735530257225E-7</v>
      </c>
    </row>
    <row r="36" spans="1:19" x14ac:dyDescent="0.35">
      <c r="A36" s="72">
        <v>1935</v>
      </c>
      <c r="B36" s="39" t="s">
        <v>64</v>
      </c>
      <c r="C36" s="26">
        <v>19199.970000000023</v>
      </c>
      <c r="D36" s="27"/>
      <c r="E36" s="28">
        <f t="shared" si="0"/>
        <v>19199.970000000023</v>
      </c>
      <c r="F36" s="26">
        <v>41309.4</v>
      </c>
      <c r="G36" s="27"/>
      <c r="H36" s="28">
        <f t="shared" si="1"/>
        <v>41309.4</v>
      </c>
      <c r="I36" s="29">
        <v>972.52</v>
      </c>
      <c r="J36" s="30">
        <v>21.169261752929085</v>
      </c>
      <c r="K36" s="31">
        <f t="shared" si="2"/>
        <v>4.7238302954123332E-2</v>
      </c>
      <c r="L36" s="32">
        <v>10</v>
      </c>
      <c r="M36" s="40">
        <f t="shared" si="3"/>
        <v>0.1</v>
      </c>
      <c r="N36" s="34">
        <f t="shared" si="4"/>
        <v>906.97399957008042</v>
      </c>
      <c r="O36" s="34">
        <f t="shared" si="8"/>
        <v>4130.9400000000005</v>
      </c>
      <c r="P36" s="35">
        <f t="shared" si="5"/>
        <v>48.625999999999998</v>
      </c>
      <c r="Q36" s="36">
        <f t="shared" si="6"/>
        <v>5086.5399995700809</v>
      </c>
      <c r="R36" s="37">
        <v>5086.54</v>
      </c>
      <c r="S36" s="41">
        <f t="shared" si="7"/>
        <v>4.2991905502276495E-7</v>
      </c>
    </row>
    <row r="37" spans="1:19" x14ac:dyDescent="0.35">
      <c r="A37" s="72">
        <v>1940</v>
      </c>
      <c r="B37" s="39" t="s">
        <v>65</v>
      </c>
      <c r="C37" s="26">
        <v>110173.37999999995</v>
      </c>
      <c r="D37" s="27"/>
      <c r="E37" s="28">
        <f t="shared" si="0"/>
        <v>110173.37999999995</v>
      </c>
      <c r="F37" s="26">
        <v>95210.47</v>
      </c>
      <c r="G37" s="27"/>
      <c r="H37" s="28">
        <f t="shared" si="1"/>
        <v>95210.47</v>
      </c>
      <c r="I37" s="29">
        <v>17926.3</v>
      </c>
      <c r="J37" s="30">
        <v>8.2502477924641209</v>
      </c>
      <c r="K37" s="31">
        <f t="shared" si="2"/>
        <v>0.12120848066083693</v>
      </c>
      <c r="L37" s="32">
        <v>10</v>
      </c>
      <c r="M37" s="40">
        <f t="shared" si="3"/>
        <v>0.1</v>
      </c>
      <c r="N37" s="34">
        <f t="shared" si="4"/>
        <v>13353.947999069032</v>
      </c>
      <c r="O37" s="34">
        <f t="shared" si="8"/>
        <v>9521.0470000000005</v>
      </c>
      <c r="P37" s="35">
        <f t="shared" si="5"/>
        <v>896.31499999999994</v>
      </c>
      <c r="Q37" s="36">
        <f t="shared" si="6"/>
        <v>23771.309999069032</v>
      </c>
      <c r="R37" s="37">
        <v>23771.31</v>
      </c>
      <c r="S37" s="41">
        <f t="shared" si="7"/>
        <v>9.3096969067119062E-7</v>
      </c>
    </row>
    <row r="38" spans="1:19" x14ac:dyDescent="0.35">
      <c r="A38" s="72">
        <v>1945</v>
      </c>
      <c r="B38" s="39" t="s">
        <v>66</v>
      </c>
      <c r="C38" s="26">
        <v>41362.120000000003</v>
      </c>
      <c r="D38" s="27"/>
      <c r="E38" s="28">
        <f t="shared" si="0"/>
        <v>41362.120000000003</v>
      </c>
      <c r="F38" s="26">
        <v>0</v>
      </c>
      <c r="G38" s="27"/>
      <c r="H38" s="28">
        <f t="shared" si="1"/>
        <v>0</v>
      </c>
      <c r="I38" s="29">
        <v>995.95</v>
      </c>
      <c r="J38" s="30">
        <v>6.1025495952356996</v>
      </c>
      <c r="K38" s="31">
        <f t="shared" si="2"/>
        <v>0.16386593576899508</v>
      </c>
      <c r="L38" s="32">
        <v>10</v>
      </c>
      <c r="M38" s="40">
        <f t="shared" si="3"/>
        <v>0.1</v>
      </c>
      <c r="N38" s="34">
        <f t="shared" si="4"/>
        <v>6777.8424991894663</v>
      </c>
      <c r="O38" s="34">
        <f t="shared" si="8"/>
        <v>0</v>
      </c>
      <c r="P38" s="35">
        <f t="shared" si="5"/>
        <v>49.797499999999999</v>
      </c>
      <c r="Q38" s="36">
        <f t="shared" si="6"/>
        <v>6827.6399991894659</v>
      </c>
      <c r="R38" s="37">
        <v>6827.64</v>
      </c>
      <c r="S38" s="41">
        <f t="shared" si="7"/>
        <v>8.1053440226241946E-7</v>
      </c>
    </row>
    <row r="39" spans="1:19" x14ac:dyDescent="0.35">
      <c r="A39" s="72">
        <v>1950</v>
      </c>
      <c r="B39" s="39" t="s">
        <v>67</v>
      </c>
      <c r="C39" s="26">
        <v>0</v>
      </c>
      <c r="D39" s="27"/>
      <c r="E39" s="28">
        <f t="shared" si="0"/>
        <v>0</v>
      </c>
      <c r="F39" s="26">
        <v>0</v>
      </c>
      <c r="G39" s="27"/>
      <c r="H39" s="28">
        <f t="shared" si="1"/>
        <v>0</v>
      </c>
      <c r="I39" s="29">
        <v>0</v>
      </c>
      <c r="J39" s="30"/>
      <c r="K39" s="31">
        <f t="shared" si="2"/>
        <v>0</v>
      </c>
      <c r="L39" s="32">
        <v>0</v>
      </c>
      <c r="M39" s="40">
        <f t="shared" si="3"/>
        <v>0</v>
      </c>
      <c r="N39" s="34">
        <f t="shared" si="4"/>
        <v>0</v>
      </c>
      <c r="O39" s="34">
        <f t="shared" si="8"/>
        <v>0</v>
      </c>
      <c r="P39" s="35">
        <f t="shared" si="5"/>
        <v>0</v>
      </c>
      <c r="Q39" s="36">
        <f t="shared" si="6"/>
        <v>0</v>
      </c>
      <c r="R39" s="37">
        <v>0</v>
      </c>
      <c r="S39" s="41">
        <f t="shared" si="7"/>
        <v>0</v>
      </c>
    </row>
    <row r="40" spans="1:19" x14ac:dyDescent="0.35">
      <c r="A40" s="72">
        <v>1955</v>
      </c>
      <c r="B40" s="39" t="s">
        <v>68</v>
      </c>
      <c r="C40" s="26">
        <v>0</v>
      </c>
      <c r="D40" s="27"/>
      <c r="E40" s="28">
        <f t="shared" si="0"/>
        <v>0</v>
      </c>
      <c r="F40" s="26">
        <v>0</v>
      </c>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72">
        <v>1955</v>
      </c>
      <c r="B41" s="39" t="s">
        <v>69</v>
      </c>
      <c r="C41" s="26">
        <v>0</v>
      </c>
      <c r="D41" s="27"/>
      <c r="E41" s="28">
        <f t="shared" si="0"/>
        <v>0</v>
      </c>
      <c r="F41" s="26">
        <v>0</v>
      </c>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72">
        <v>1960</v>
      </c>
      <c r="B42" s="39" t="s">
        <v>70</v>
      </c>
      <c r="C42" s="26">
        <v>0</v>
      </c>
      <c r="D42" s="27"/>
      <c r="E42" s="28">
        <f t="shared" si="0"/>
        <v>0</v>
      </c>
      <c r="F42" s="26">
        <v>0</v>
      </c>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72">
        <v>1970</v>
      </c>
      <c r="B43" s="42" t="s">
        <v>71</v>
      </c>
      <c r="C43" s="26">
        <v>0</v>
      </c>
      <c r="D43" s="27"/>
      <c r="E43" s="28">
        <f t="shared" si="0"/>
        <v>0</v>
      </c>
      <c r="F43" s="26">
        <v>0</v>
      </c>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72">
        <v>1975</v>
      </c>
      <c r="B44" s="39" t="s">
        <v>72</v>
      </c>
      <c r="C44" s="26">
        <v>0</v>
      </c>
      <c r="D44" s="27"/>
      <c r="E44" s="28">
        <f t="shared" si="0"/>
        <v>0</v>
      </c>
      <c r="F44" s="26">
        <v>0</v>
      </c>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72">
        <v>1980</v>
      </c>
      <c r="B45" s="39" t="s">
        <v>73</v>
      </c>
      <c r="C45" s="26">
        <v>118260.68</v>
      </c>
      <c r="D45" s="27"/>
      <c r="E45" s="28">
        <f t="shared" si="0"/>
        <v>118260.68</v>
      </c>
      <c r="F45" s="26">
        <v>0</v>
      </c>
      <c r="G45" s="27"/>
      <c r="H45" s="28">
        <f t="shared" si="1"/>
        <v>0</v>
      </c>
      <c r="I45" s="29">
        <v>0</v>
      </c>
      <c r="J45" s="30">
        <v>9.2774940085432451</v>
      </c>
      <c r="K45" s="31">
        <f t="shared" si="2"/>
        <v>0.10778772792298685</v>
      </c>
      <c r="L45" s="32">
        <v>15</v>
      </c>
      <c r="M45" s="40">
        <f t="shared" si="3"/>
        <v>6.6666666666666666E-2</v>
      </c>
      <c r="N45" s="34">
        <f t="shared" si="4"/>
        <v>12747.049999827412</v>
      </c>
      <c r="O45" s="34">
        <f t="shared" si="8"/>
        <v>0</v>
      </c>
      <c r="P45" s="35">
        <f t="shared" si="5"/>
        <v>0</v>
      </c>
      <c r="Q45" s="36">
        <f t="shared" si="6"/>
        <v>12747.049999827412</v>
      </c>
      <c r="R45" s="37">
        <v>12747.05</v>
      </c>
      <c r="S45" s="41">
        <f t="shared" si="7"/>
        <v>1.7258753359783441E-7</v>
      </c>
    </row>
    <row r="46" spans="1:19" x14ac:dyDescent="0.35">
      <c r="A46" s="72">
        <v>1985</v>
      </c>
      <c r="B46" s="39" t="s">
        <v>74</v>
      </c>
      <c r="C46" s="26">
        <v>0.15000000000145519</v>
      </c>
      <c r="D46" s="27"/>
      <c r="E46" s="28">
        <f t="shared" si="0"/>
        <v>0.15000000000145519</v>
      </c>
      <c r="F46" s="26">
        <v>0</v>
      </c>
      <c r="G46" s="27"/>
      <c r="H46" s="28">
        <f t="shared" si="1"/>
        <v>0</v>
      </c>
      <c r="I46" s="29">
        <v>0</v>
      </c>
      <c r="J46" s="30"/>
      <c r="K46" s="31">
        <f t="shared" si="2"/>
        <v>0</v>
      </c>
      <c r="L46" s="32">
        <v>0</v>
      </c>
      <c r="M46" s="40">
        <f t="shared" si="3"/>
        <v>0</v>
      </c>
      <c r="N46" s="34">
        <f t="shared" si="4"/>
        <v>0</v>
      </c>
      <c r="O46" s="34">
        <f t="shared" si="8"/>
        <v>0</v>
      </c>
      <c r="P46" s="35">
        <f t="shared" si="5"/>
        <v>0</v>
      </c>
      <c r="Q46" s="36">
        <f t="shared" si="6"/>
        <v>0</v>
      </c>
      <c r="R46" s="37">
        <v>0</v>
      </c>
      <c r="S46" s="41">
        <f t="shared" si="7"/>
        <v>0</v>
      </c>
    </row>
    <row r="47" spans="1:19" x14ac:dyDescent="0.35">
      <c r="A47" s="72">
        <v>1990</v>
      </c>
      <c r="B47" s="77" t="s">
        <v>75</v>
      </c>
      <c r="C47" s="26">
        <v>0</v>
      </c>
      <c r="D47" s="27"/>
      <c r="E47" s="28">
        <f t="shared" si="0"/>
        <v>0</v>
      </c>
      <c r="F47" s="26">
        <v>0</v>
      </c>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ht="15" thickBot="1" x14ac:dyDescent="0.4">
      <c r="A48" s="72">
        <v>1995</v>
      </c>
      <c r="B48" s="39" t="s">
        <v>76</v>
      </c>
      <c r="C48" s="26">
        <v>-14875252.579999998</v>
      </c>
      <c r="D48" s="45"/>
      <c r="E48" s="28">
        <f t="shared" si="0"/>
        <v>-14875252.579999998</v>
      </c>
      <c r="F48" s="26">
        <v>-10033606.34</v>
      </c>
      <c r="G48" s="45"/>
      <c r="H48" s="28">
        <f t="shared" si="1"/>
        <v>-10033606.34</v>
      </c>
      <c r="I48" s="29">
        <v>-1826732</v>
      </c>
      <c r="J48" s="46">
        <v>43.840002003260587</v>
      </c>
      <c r="K48" s="31">
        <f t="shared" si="2"/>
        <v>2.2810217935793554E-2</v>
      </c>
      <c r="L48" s="32">
        <v>50</v>
      </c>
      <c r="M48" s="47">
        <f t="shared" si="3"/>
        <v>0.02</v>
      </c>
      <c r="N48" s="34">
        <f t="shared" si="4"/>
        <v>-339307.7531997753</v>
      </c>
      <c r="O48" s="34">
        <f t="shared" si="8"/>
        <v>-200672.1268</v>
      </c>
      <c r="P48" s="35">
        <f t="shared" si="5"/>
        <v>-18267.32</v>
      </c>
      <c r="Q48" s="36">
        <f t="shared" si="6"/>
        <v>-558247.19999977527</v>
      </c>
      <c r="R48" s="37">
        <v>-558247.19999999995</v>
      </c>
      <c r="S48" s="41">
        <f t="shared" si="7"/>
        <v>-2.2468157112598419E-7</v>
      </c>
    </row>
    <row r="49" spans="1:19" ht="15.5" thickTop="1" thickBot="1" x14ac:dyDescent="0.4">
      <c r="A49" s="48"/>
      <c r="B49" s="49" t="s">
        <v>77</v>
      </c>
      <c r="C49" s="50">
        <v>51625725.520000003</v>
      </c>
      <c r="D49" s="50">
        <v>520000</v>
      </c>
      <c r="E49" s="50">
        <f t="shared" ref="C49:I49" si="9">SUM(E11:E48)</f>
        <v>51105725.520000003</v>
      </c>
      <c r="F49" s="50">
        <v>13380704.18</v>
      </c>
      <c r="G49" s="50">
        <v>0</v>
      </c>
      <c r="H49" s="50">
        <f t="shared" si="9"/>
        <v>13380704.18</v>
      </c>
      <c r="I49" s="51">
        <v>12859627.93</v>
      </c>
      <c r="J49" s="50"/>
      <c r="K49" s="52"/>
      <c r="L49" s="53"/>
      <c r="M49" s="54"/>
      <c r="N49" s="50">
        <f t="shared" ref="N49:S49" si="10">SUM(N11:N48)</f>
        <v>2172902.3263816265</v>
      </c>
      <c r="O49" s="55">
        <f t="shared" si="10"/>
        <v>568673.68054999993</v>
      </c>
      <c r="P49" s="55">
        <f t="shared" si="10"/>
        <v>166168.93306904758</v>
      </c>
      <c r="Q49" s="56">
        <f t="shared" si="10"/>
        <v>2907744.9400006733</v>
      </c>
      <c r="R49" s="52">
        <v>2907744.9400000004</v>
      </c>
      <c r="S49" s="56">
        <f t="shared" si="10"/>
        <v>-6.7318887886358425E-7</v>
      </c>
    </row>
    <row r="50" spans="1:19" x14ac:dyDescent="0.35">
      <c r="A50" s="57"/>
      <c r="B50" s="2"/>
      <c r="C50" s="58"/>
      <c r="D50" s="58"/>
      <c r="E50" s="58"/>
      <c r="F50" s="58"/>
      <c r="G50" s="58"/>
      <c r="H50" s="58">
        <f>H49-'2-C MIFRS Dep 2014'!H49-'2-C MIFRS Dep 2014'!I49</f>
        <v>0</v>
      </c>
      <c r="I50" s="58"/>
      <c r="J50" s="58"/>
      <c r="K50" s="58"/>
      <c r="L50" s="59"/>
      <c r="M50" s="60"/>
      <c r="N50" s="58"/>
      <c r="O50" s="58"/>
      <c r="P50" s="58"/>
      <c r="Q50" s="58"/>
      <c r="R50" s="58"/>
      <c r="S50" s="58"/>
    </row>
    <row r="51" spans="1:19" x14ac:dyDescent="0.35">
      <c r="A51" s="1"/>
      <c r="B51" s="1"/>
      <c r="C51" s="1"/>
      <c r="D51" s="1"/>
      <c r="E51" s="1"/>
      <c r="F51" s="1"/>
      <c r="G51" s="1"/>
      <c r="H51" s="1"/>
      <c r="I51" s="1"/>
      <c r="J51" s="1"/>
      <c r="K51" s="1"/>
      <c r="L51" s="1"/>
      <c r="M51" s="1"/>
      <c r="N51" s="1"/>
      <c r="O51" s="1"/>
      <c r="P51" s="1"/>
      <c r="Q51" s="1"/>
      <c r="R51" s="1"/>
      <c r="S51" s="1"/>
    </row>
    <row r="52" spans="1:19" x14ac:dyDescent="0.35">
      <c r="A52" s="2" t="s">
        <v>78</v>
      </c>
      <c r="B52" s="1" t="s">
        <v>79</v>
      </c>
      <c r="C52" s="1"/>
      <c r="D52" s="1"/>
      <c r="E52" s="1"/>
      <c r="F52" s="1"/>
      <c r="G52" s="1"/>
      <c r="H52" s="1"/>
      <c r="I52" s="1"/>
      <c r="J52" s="1"/>
      <c r="K52" s="1"/>
      <c r="L52" s="1"/>
      <c r="M52" s="1"/>
      <c r="N52" s="1"/>
      <c r="O52" s="1"/>
      <c r="P52" s="1"/>
      <c r="Q52" s="1"/>
      <c r="R52" s="1"/>
      <c r="S52" s="1"/>
    </row>
    <row r="53" spans="1:19" x14ac:dyDescent="0.35">
      <c r="A53" s="1"/>
      <c r="B53" s="180" t="s">
        <v>80</v>
      </c>
      <c r="C53" s="180"/>
      <c r="D53" s="180"/>
      <c r="E53" s="180"/>
      <c r="F53" s="180"/>
      <c r="G53" s="180"/>
      <c r="H53" s="180"/>
      <c r="I53" s="180"/>
      <c r="J53" s="180"/>
      <c r="K53" s="180"/>
      <c r="L53" s="180"/>
      <c r="M53" s="180"/>
      <c r="N53" s="180"/>
      <c r="O53" s="180"/>
      <c r="P53" s="180"/>
      <c r="Q53" s="180"/>
      <c r="R53" s="180"/>
      <c r="S53" s="180"/>
    </row>
    <row r="54" spans="1:19" x14ac:dyDescent="0.35">
      <c r="A54" s="2"/>
      <c r="B54" s="61"/>
      <c r="C54" s="61"/>
      <c r="D54" s="61"/>
      <c r="E54" s="61"/>
      <c r="F54" s="61"/>
      <c r="G54" s="61"/>
      <c r="H54" s="61"/>
      <c r="I54" s="61"/>
      <c r="J54" s="61"/>
      <c r="K54" s="61"/>
      <c r="L54" s="61"/>
      <c r="M54" s="61"/>
      <c r="N54" s="61"/>
      <c r="O54" s="61"/>
      <c r="P54" s="61"/>
      <c r="Q54" s="61"/>
      <c r="R54" s="61"/>
      <c r="S54" s="61"/>
    </row>
    <row r="55" spans="1:19" x14ac:dyDescent="0.35">
      <c r="A55" s="1"/>
      <c r="B55" s="61"/>
      <c r="C55" s="61"/>
      <c r="D55" s="61"/>
      <c r="E55" s="61"/>
      <c r="F55" s="61"/>
      <c r="G55" s="61"/>
      <c r="H55" s="61"/>
      <c r="I55" s="61"/>
      <c r="J55" s="61"/>
      <c r="K55" s="61"/>
      <c r="L55" s="61"/>
      <c r="M55" s="61"/>
      <c r="N55" s="61"/>
      <c r="O55" s="61"/>
      <c r="P55" s="61"/>
      <c r="Q55" s="61"/>
      <c r="R55" s="61"/>
      <c r="S55" s="61"/>
    </row>
    <row r="56" spans="1:19" x14ac:dyDescent="0.35">
      <c r="A56" s="2" t="s">
        <v>81</v>
      </c>
      <c r="B56" s="1"/>
      <c r="C56" s="1"/>
      <c r="D56" s="1"/>
      <c r="E56" s="1"/>
      <c r="F56" s="1"/>
      <c r="G56" s="1"/>
      <c r="H56" s="1"/>
      <c r="I56" s="1"/>
      <c r="J56" s="1"/>
      <c r="K56" s="1"/>
      <c r="L56" s="1"/>
      <c r="M56" s="1"/>
      <c r="N56" s="1"/>
      <c r="O56" s="1"/>
      <c r="P56" s="1"/>
      <c r="Q56" s="1"/>
      <c r="R56" s="1"/>
      <c r="S56" s="1"/>
    </row>
    <row r="57" spans="1:19" ht="30" customHeight="1" x14ac:dyDescent="0.35">
      <c r="A57" s="62">
        <v>1</v>
      </c>
      <c r="B57" s="180" t="s">
        <v>82</v>
      </c>
      <c r="C57" s="180"/>
      <c r="D57" s="180"/>
      <c r="E57" s="180"/>
      <c r="F57" s="180"/>
      <c r="G57" s="180"/>
      <c r="H57" s="180"/>
      <c r="I57" s="180"/>
      <c r="J57" s="180"/>
      <c r="K57" s="180"/>
      <c r="L57" s="180"/>
      <c r="M57" s="180"/>
      <c r="N57" s="180"/>
      <c r="O57" s="180"/>
      <c r="P57" s="180"/>
      <c r="Q57" s="180"/>
      <c r="R57" s="180"/>
      <c r="S57" s="180"/>
    </row>
    <row r="58" spans="1:19" x14ac:dyDescent="0.35">
      <c r="A58" s="62">
        <v>2</v>
      </c>
      <c r="B58" s="180" t="s">
        <v>83</v>
      </c>
      <c r="C58" s="180"/>
      <c r="D58" s="180"/>
      <c r="E58" s="180"/>
      <c r="F58" s="180"/>
      <c r="G58" s="180"/>
      <c r="H58" s="180"/>
      <c r="I58" s="180"/>
      <c r="J58" s="180"/>
      <c r="K58" s="180"/>
      <c r="L58" s="180"/>
      <c r="M58" s="180"/>
      <c r="N58" s="180"/>
      <c r="O58" s="180"/>
      <c r="P58" s="180"/>
      <c r="Q58" s="180"/>
      <c r="R58" s="180"/>
      <c r="S58" s="180"/>
    </row>
    <row r="59" spans="1:19" ht="43.75" customHeight="1" x14ac:dyDescent="0.35">
      <c r="A59" s="62">
        <v>3</v>
      </c>
      <c r="B59" s="180" t="s">
        <v>84</v>
      </c>
      <c r="C59" s="180"/>
      <c r="D59" s="180"/>
      <c r="E59" s="180"/>
      <c r="F59" s="180"/>
      <c r="G59" s="180"/>
      <c r="H59" s="180"/>
      <c r="I59" s="180"/>
      <c r="J59" s="180"/>
      <c r="K59" s="180"/>
      <c r="L59" s="180"/>
      <c r="M59" s="180"/>
      <c r="N59" s="180"/>
      <c r="O59" s="180"/>
      <c r="P59" s="180"/>
      <c r="Q59" s="180"/>
      <c r="R59" s="180"/>
      <c r="S59" s="180"/>
    </row>
    <row r="60" spans="1:19" ht="16.25" customHeight="1" x14ac:dyDescent="0.35">
      <c r="A60" s="62">
        <v>4</v>
      </c>
      <c r="B60" s="180" t="s">
        <v>85</v>
      </c>
      <c r="C60" s="180"/>
      <c r="D60" s="180"/>
      <c r="E60" s="180"/>
      <c r="F60" s="180"/>
      <c r="G60" s="180"/>
      <c r="H60" s="180"/>
      <c r="I60" s="180"/>
      <c r="J60" s="180"/>
      <c r="K60" s="180"/>
      <c r="L60" s="180"/>
      <c r="M60" s="180"/>
      <c r="N60" s="180"/>
      <c r="O60" s="180"/>
      <c r="P60" s="180"/>
      <c r="Q60" s="180"/>
      <c r="R60" s="180"/>
      <c r="S60" s="180"/>
    </row>
    <row r="61" spans="1:19" x14ac:dyDescent="0.35">
      <c r="A61" s="62">
        <v>5</v>
      </c>
      <c r="B61" s="63" t="s">
        <v>86</v>
      </c>
      <c r="C61" s="63"/>
      <c r="D61" s="63"/>
      <c r="E61" s="63"/>
      <c r="F61" s="63"/>
      <c r="G61" s="63"/>
      <c r="H61" s="63"/>
      <c r="I61" s="63"/>
      <c r="J61" s="63"/>
      <c r="K61" s="63"/>
      <c r="L61" s="63"/>
      <c r="M61" s="63"/>
      <c r="N61" s="63"/>
      <c r="O61" s="63"/>
      <c r="P61" s="63"/>
      <c r="Q61" s="63"/>
      <c r="R61" s="63"/>
      <c r="S61" s="63"/>
    </row>
    <row r="62" spans="1:19" x14ac:dyDescent="0.35">
      <c r="A62" s="62">
        <v>6</v>
      </c>
      <c r="B62" s="180" t="s">
        <v>87</v>
      </c>
      <c r="C62" s="180"/>
      <c r="D62" s="180"/>
      <c r="E62" s="180"/>
      <c r="F62" s="180"/>
      <c r="G62" s="180"/>
      <c r="H62" s="180"/>
      <c r="I62" s="180"/>
      <c r="J62" s="180"/>
      <c r="K62" s="180"/>
      <c r="L62" s="180"/>
      <c r="M62" s="180"/>
      <c r="N62" s="180"/>
      <c r="O62" s="180"/>
      <c r="P62" s="180"/>
      <c r="Q62" s="180"/>
      <c r="R62" s="180"/>
      <c r="S62" s="180"/>
    </row>
    <row r="63" spans="1:19" x14ac:dyDescent="0.35">
      <c r="A63" s="62">
        <v>7</v>
      </c>
      <c r="B63" s="63" t="s">
        <v>88</v>
      </c>
      <c r="C63" s="63"/>
      <c r="D63" s="63"/>
      <c r="E63" s="63"/>
      <c r="F63" s="63"/>
      <c r="G63" s="63"/>
      <c r="H63" s="63"/>
      <c r="I63" s="63"/>
      <c r="J63" s="63"/>
      <c r="K63" s="63"/>
      <c r="L63" s="63"/>
      <c r="M63" s="63"/>
      <c r="N63" s="63"/>
      <c r="O63" s="63"/>
      <c r="P63" s="63"/>
      <c r="Q63" s="63"/>
      <c r="R63" s="63"/>
      <c r="S63" s="63"/>
    </row>
    <row r="64" spans="1:19" x14ac:dyDescent="0.35">
      <c r="A64" s="62">
        <v>8</v>
      </c>
      <c r="B64" s="63" t="s">
        <v>89</v>
      </c>
      <c r="C64" s="64"/>
      <c r="D64" s="64"/>
      <c r="E64" s="64"/>
      <c r="F64" s="64"/>
      <c r="G64" s="64"/>
      <c r="H64" s="64"/>
      <c r="I64" s="64"/>
      <c r="J64" s="64"/>
      <c r="K64" s="64"/>
      <c r="L64" s="64"/>
      <c r="M64" s="64"/>
      <c r="N64" s="64"/>
      <c r="O64" s="64"/>
      <c r="P64" s="64"/>
      <c r="Q64" s="64"/>
      <c r="R64" s="64"/>
      <c r="S64" s="64"/>
    </row>
    <row r="65" spans="1:19" x14ac:dyDescent="0.35">
      <c r="A65" s="62"/>
      <c r="B65" s="64"/>
      <c r="C65" s="64"/>
      <c r="D65" s="64"/>
      <c r="E65" s="64"/>
      <c r="F65" s="64"/>
      <c r="G65" s="64"/>
      <c r="H65" s="64"/>
      <c r="I65" s="64"/>
      <c r="J65" s="64"/>
      <c r="K65" s="64"/>
      <c r="L65" s="64"/>
      <c r="M65" s="64"/>
      <c r="N65" s="64"/>
      <c r="O65" s="64"/>
      <c r="P65" s="64"/>
      <c r="Q65" s="64"/>
      <c r="R65" s="64"/>
      <c r="S65" s="64"/>
    </row>
    <row r="66" spans="1:19" x14ac:dyDescent="0.35">
      <c r="A66" s="1"/>
      <c r="B66" s="1"/>
      <c r="C66" s="61"/>
      <c r="D66" s="61"/>
      <c r="E66" s="61"/>
      <c r="F66" s="61"/>
      <c r="G66" s="61"/>
      <c r="H66" s="61"/>
      <c r="I66" s="61"/>
      <c r="J66" s="61"/>
      <c r="K66" s="61"/>
      <c r="L66" s="61"/>
      <c r="M66" s="61"/>
      <c r="N66" s="61"/>
      <c r="O66" s="61"/>
      <c r="P66" s="61"/>
      <c r="Q66" s="61"/>
      <c r="R66" s="61"/>
      <c r="S66" s="61"/>
    </row>
    <row r="67" spans="1:19" x14ac:dyDescent="0.35">
      <c r="A67" s="1"/>
      <c r="B67" s="1"/>
      <c r="C67" s="1"/>
      <c r="D67" s="1"/>
      <c r="E67" s="1"/>
      <c r="F67" s="1"/>
      <c r="G67" s="1"/>
      <c r="H67" s="1"/>
      <c r="I67" s="1"/>
      <c r="J67" s="1"/>
      <c r="K67" s="1"/>
      <c r="L67" s="1"/>
      <c r="M67" s="1"/>
      <c r="N67" s="1"/>
      <c r="O67" s="1"/>
      <c r="P67" s="1"/>
      <c r="Q67" s="1"/>
      <c r="R67" s="1"/>
      <c r="S67" s="1"/>
    </row>
    <row r="68" spans="1:19" x14ac:dyDescent="0.35">
      <c r="A68" s="1"/>
      <c r="B68" s="1"/>
      <c r="C68" s="1"/>
      <c r="D68" s="1"/>
      <c r="E68" s="1"/>
      <c r="F68" s="1"/>
      <c r="G68" s="1"/>
      <c r="H68" s="1"/>
      <c r="I68" s="1"/>
      <c r="J68" s="1"/>
      <c r="K68" s="1"/>
      <c r="L68" s="1"/>
      <c r="M68" s="1"/>
      <c r="N68" s="1"/>
      <c r="O68" s="1"/>
      <c r="P68" s="1"/>
      <c r="Q68" s="1"/>
      <c r="R68" s="1"/>
      <c r="S68" s="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sheetData>
  <mergeCells count="13">
    <mergeCell ref="B62:S62"/>
    <mergeCell ref="A3:S3"/>
    <mergeCell ref="A4:S4"/>
    <mergeCell ref="C8:I8"/>
    <mergeCell ref="J8:M8"/>
    <mergeCell ref="N8:Q8"/>
    <mergeCell ref="A9:A10"/>
    <mergeCell ref="B9:B10"/>
    <mergeCell ref="B53:S53"/>
    <mergeCell ref="B57:S57"/>
    <mergeCell ref="B58:S58"/>
    <mergeCell ref="B59:S59"/>
    <mergeCell ref="B60:S60"/>
  </mergeCells>
  <dataValidations disablePrompts="1" count="1">
    <dataValidation allowBlank="1" showInputMessage="1" showErrorMessage="1" promptTitle="Date Format" prompt="E.g:  &quot;August 1, 2011&quot;" sqref="S1" xr:uid="{B0BA8658-2D54-482C-9A81-EF146DB5B3BE}"/>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AACB-EE98-4210-8299-97F3113B27C6}">
  <dimension ref="A1:S91"/>
  <sheetViews>
    <sheetView workbookViewId="0">
      <selection activeCell="R1" sqref="R1:R1048576"/>
    </sheetView>
  </sheetViews>
  <sheetFormatPr defaultRowHeight="14.5" x14ac:dyDescent="0.35"/>
  <cols>
    <col min="1" max="1" width="10.36328125" customWidth="1"/>
    <col min="2" max="2" width="42.6328125" customWidth="1"/>
    <col min="3"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4"/>
      <c r="B5" s="4"/>
      <c r="C5" s="4"/>
      <c r="D5" s="4"/>
      <c r="E5" s="4"/>
      <c r="F5" s="4"/>
      <c r="G5" s="108" t="s">
        <v>207</v>
      </c>
      <c r="H5" s="4"/>
      <c r="I5" s="108" t="s">
        <v>210</v>
      </c>
      <c r="J5" s="4"/>
      <c r="K5" s="4"/>
      <c r="L5" s="4"/>
      <c r="M5" s="4"/>
      <c r="N5" s="4"/>
      <c r="O5" s="4"/>
      <c r="P5" s="4"/>
      <c r="Q5" s="4"/>
      <c r="R5" s="4"/>
      <c r="S5" s="4"/>
    </row>
    <row r="6" spans="1:19" ht="18" x14ac:dyDescent="0.4">
      <c r="A6" s="4"/>
      <c r="B6" s="4"/>
      <c r="C6" s="4"/>
      <c r="D6" s="4"/>
      <c r="E6" s="4"/>
      <c r="F6" s="4"/>
      <c r="G6" s="108" t="s">
        <v>208</v>
      </c>
      <c r="H6" s="4"/>
      <c r="I6" s="108">
        <v>2014</v>
      </c>
      <c r="J6" s="4"/>
      <c r="K6" s="4"/>
      <c r="L6" s="4"/>
      <c r="M6" s="4"/>
      <c r="N6" s="4"/>
      <c r="O6" s="4"/>
      <c r="P6" s="4"/>
      <c r="Q6" s="4"/>
      <c r="R6" s="4"/>
      <c r="S6" s="4"/>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4"/>
      <c r="B8" s="4"/>
      <c r="C8" s="182" t="s">
        <v>2</v>
      </c>
      <c r="D8" s="183"/>
      <c r="E8" s="183"/>
      <c r="F8" s="183"/>
      <c r="G8" s="183"/>
      <c r="H8" s="183"/>
      <c r="I8" s="184"/>
      <c r="J8" s="185" t="s">
        <v>3</v>
      </c>
      <c r="K8" s="186"/>
      <c r="L8" s="186"/>
      <c r="M8" s="186"/>
      <c r="N8" s="185" t="s">
        <v>4</v>
      </c>
      <c r="O8" s="186"/>
      <c r="P8" s="186"/>
      <c r="Q8" s="194"/>
      <c r="R8" s="4"/>
      <c r="S8" s="4"/>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24">
        <v>1611</v>
      </c>
      <c r="B11" s="25" t="s">
        <v>41</v>
      </c>
      <c r="C11" s="26">
        <v>591884.5699999996</v>
      </c>
      <c r="D11" s="27">
        <v>400000</v>
      </c>
      <c r="E11" s="28">
        <f>C11-D11</f>
        <v>191884.5699999996</v>
      </c>
      <c r="F11" s="26">
        <v>376422.94</v>
      </c>
      <c r="G11" s="27"/>
      <c r="H11" s="28">
        <f>F11-G11</f>
        <v>376422.94</v>
      </c>
      <c r="I11" s="29">
        <v>13291.29</v>
      </c>
      <c r="J11" s="30">
        <v>2.005543344675123</v>
      </c>
      <c r="K11" s="31">
        <f>IF(J11=0,0,1/J11)</f>
        <v>0.49861799429819331</v>
      </c>
      <c r="L11" s="32">
        <v>3</v>
      </c>
      <c r="M11" s="33">
        <f>IF(L11=0,0,1/L11)</f>
        <v>0.33333333333333331</v>
      </c>
      <c r="N11" s="34">
        <f>IF(J11=0,0,+E11/J11)</f>
        <v>95677.099430171074</v>
      </c>
      <c r="O11" s="34">
        <f>IF(L11=0,0,+H11/L11)</f>
        <v>125474.31333333334</v>
      </c>
      <c r="P11" s="35">
        <f>IF(L11=0,0,+(I11*0.5)/L11)</f>
        <v>2215.2150000000001</v>
      </c>
      <c r="Q11" s="36">
        <f>IF(ISERROR(+N11+O11+P11), 0, +N11+O11+P11)</f>
        <v>223366.62776350442</v>
      </c>
      <c r="R11" s="37">
        <v>223366.65</v>
      </c>
      <c r="S11" s="41">
        <f>IF(ISERROR(+R11-Q11), 0, +R11-Q11)</f>
        <v>2.2236495569813997E-2</v>
      </c>
    </row>
    <row r="12" spans="1:19" x14ac:dyDescent="0.35">
      <c r="A12" s="38">
        <v>1612</v>
      </c>
      <c r="B12" s="39" t="s">
        <v>42</v>
      </c>
      <c r="C12" s="26">
        <v>426601.35</v>
      </c>
      <c r="D12" s="27">
        <v>0</v>
      </c>
      <c r="E12" s="28">
        <f t="shared" ref="E12:E48" si="0">C12-D12</f>
        <v>426601.35</v>
      </c>
      <c r="F12" s="26">
        <v>6475</v>
      </c>
      <c r="G12" s="27"/>
      <c r="H12" s="28">
        <f t="shared" ref="H12:H48" si="1">F12-G12</f>
        <v>6475</v>
      </c>
      <c r="I12" s="29">
        <v>0</v>
      </c>
      <c r="J12" s="30">
        <v>27.498776342153445</v>
      </c>
      <c r="K12" s="31">
        <f t="shared" ref="K12:K48" si="2">IF(J12=0,0,1/J12)</f>
        <v>3.6365254495600199E-2</v>
      </c>
      <c r="L12" s="32">
        <v>30</v>
      </c>
      <c r="M12" s="40">
        <f t="shared" ref="M12:M48" si="3">IF(L12=0,0,1/L12)</f>
        <v>3.3333333333333333E-2</v>
      </c>
      <c r="N12" s="34">
        <f t="shared" ref="N12:N48" si="4">IF(J12=0,0,+E12/J12)</f>
        <v>15513.466660916614</v>
      </c>
      <c r="O12" s="34">
        <f>IF(L12=0,0,+H12/L12)</f>
        <v>215.83333333333334</v>
      </c>
      <c r="P12" s="35">
        <f t="shared" ref="P12:P48" si="5">IF(L12=0,0,+(I12*0.5)/L12)</f>
        <v>0</v>
      </c>
      <c r="Q12" s="36">
        <f t="shared" ref="Q12:Q48" si="6">IF(ISERROR(+N12+O12+P12), 0, +N12+O12+P12)</f>
        <v>15729.299994249948</v>
      </c>
      <c r="R12" s="37">
        <v>15729.3</v>
      </c>
      <c r="S12" s="41">
        <f t="shared" ref="S12:S48" si="7">IF(ISERROR(+R12-Q12), 0, +R12-Q12)</f>
        <v>5.750051059294492E-6</v>
      </c>
    </row>
    <row r="13" spans="1:19" x14ac:dyDescent="0.35">
      <c r="A13" s="38">
        <v>1805</v>
      </c>
      <c r="B13" s="39" t="s">
        <v>43</v>
      </c>
      <c r="C13" s="26">
        <v>3139179.6700000004</v>
      </c>
      <c r="D13" s="27">
        <v>0</v>
      </c>
      <c r="E13" s="28">
        <f t="shared" si="0"/>
        <v>3139179.6700000004</v>
      </c>
      <c r="F13" s="26">
        <v>2445573.04</v>
      </c>
      <c r="G13" s="27"/>
      <c r="H13" s="28">
        <f t="shared" si="1"/>
        <v>2445573.04</v>
      </c>
      <c r="I13" s="29">
        <v>123214.08</v>
      </c>
      <c r="J13" s="30">
        <v>0</v>
      </c>
      <c r="K13" s="31">
        <f t="shared" si="2"/>
        <v>0</v>
      </c>
      <c r="L13" s="32">
        <v>0</v>
      </c>
      <c r="M13" s="40">
        <f t="shared" si="3"/>
        <v>0</v>
      </c>
      <c r="N13" s="34">
        <f t="shared" si="4"/>
        <v>0</v>
      </c>
      <c r="O13" s="34">
        <f t="shared" ref="O13:O48" si="8">IF(L13=0,0,+H13/L13)</f>
        <v>0</v>
      </c>
      <c r="P13" s="35">
        <f t="shared" si="5"/>
        <v>0</v>
      </c>
      <c r="Q13" s="36">
        <f t="shared" si="6"/>
        <v>0</v>
      </c>
      <c r="R13" s="37">
        <v>0</v>
      </c>
      <c r="S13" s="41">
        <f t="shared" si="7"/>
        <v>0</v>
      </c>
    </row>
    <row r="14" spans="1:19" x14ac:dyDescent="0.35">
      <c r="A14" s="38">
        <v>1808</v>
      </c>
      <c r="B14" s="39" t="s">
        <v>44</v>
      </c>
      <c r="C14" s="26">
        <v>0</v>
      </c>
      <c r="D14" s="27">
        <v>0</v>
      </c>
      <c r="E14" s="28">
        <f t="shared" si="0"/>
        <v>0</v>
      </c>
      <c r="F14" s="26">
        <v>0</v>
      </c>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38">
        <v>1810</v>
      </c>
      <c r="B15" s="39" t="s">
        <v>45</v>
      </c>
      <c r="C15" s="26">
        <v>0</v>
      </c>
      <c r="D15" s="27">
        <v>0</v>
      </c>
      <c r="E15" s="28">
        <f t="shared" si="0"/>
        <v>0</v>
      </c>
      <c r="F15" s="26">
        <v>0</v>
      </c>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38">
        <v>1815</v>
      </c>
      <c r="B16" s="39" t="s">
        <v>46</v>
      </c>
      <c r="C16" s="26">
        <v>0</v>
      </c>
      <c r="D16" s="27">
        <v>0</v>
      </c>
      <c r="E16" s="28">
        <f t="shared" si="0"/>
        <v>0</v>
      </c>
      <c r="F16" s="26">
        <v>0</v>
      </c>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38">
        <v>1820</v>
      </c>
      <c r="B17" s="39" t="s">
        <v>47</v>
      </c>
      <c r="C17" s="26">
        <v>4029266.4999999991</v>
      </c>
      <c r="D17" s="27">
        <v>0</v>
      </c>
      <c r="E17" s="28">
        <f t="shared" si="0"/>
        <v>4029266.4999999991</v>
      </c>
      <c r="F17" s="26">
        <v>41106.47</v>
      </c>
      <c r="G17" s="27"/>
      <c r="H17" s="28">
        <f t="shared" si="1"/>
        <v>41106.47</v>
      </c>
      <c r="I17" s="29">
        <v>21370.13</v>
      </c>
      <c r="J17" s="30">
        <v>25.574940849903687</v>
      </c>
      <c r="K17" s="31">
        <f t="shared" si="2"/>
        <v>3.9100774694607592E-2</v>
      </c>
      <c r="L17" s="32">
        <v>40</v>
      </c>
      <c r="M17" s="40">
        <f t="shared" si="3"/>
        <v>2.5000000000000001E-2</v>
      </c>
      <c r="N17" s="34">
        <f t="shared" si="4"/>
        <v>157547.44160103006</v>
      </c>
      <c r="O17" s="34">
        <f t="shared" si="8"/>
        <v>1027.66175</v>
      </c>
      <c r="P17" s="35">
        <f t="shared" si="5"/>
        <v>267.12662499999999</v>
      </c>
      <c r="Q17" s="36">
        <f t="shared" si="6"/>
        <v>158842.22997603007</v>
      </c>
      <c r="R17" s="37">
        <v>158842.23000000001</v>
      </c>
      <c r="S17" s="41">
        <f t="shared" si="7"/>
        <v>2.3969943867996335E-5</v>
      </c>
    </row>
    <row r="18" spans="1:19" x14ac:dyDescent="0.35">
      <c r="A18" s="38">
        <v>1825</v>
      </c>
      <c r="B18" s="39" t="s">
        <v>48</v>
      </c>
      <c r="C18" s="26">
        <v>0</v>
      </c>
      <c r="D18" s="27">
        <v>0</v>
      </c>
      <c r="E18" s="28">
        <f t="shared" si="0"/>
        <v>0</v>
      </c>
      <c r="F18" s="26">
        <v>0</v>
      </c>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38">
        <v>1830</v>
      </c>
      <c r="B19" s="39" t="s">
        <v>49</v>
      </c>
      <c r="C19" s="26">
        <v>7616930.8599999994</v>
      </c>
      <c r="D19" s="27">
        <v>0</v>
      </c>
      <c r="E19" s="28">
        <f t="shared" si="0"/>
        <v>7616930.8599999994</v>
      </c>
      <c r="F19" s="26">
        <v>4697389.62</v>
      </c>
      <c r="G19" s="27"/>
      <c r="H19" s="28">
        <f t="shared" si="1"/>
        <v>4697389.62</v>
      </c>
      <c r="I19" s="29">
        <v>619915.82999999996</v>
      </c>
      <c r="J19" s="30">
        <v>39.772945872821488</v>
      </c>
      <c r="K19" s="31">
        <f t="shared" si="2"/>
        <v>2.5142718952667311E-2</v>
      </c>
      <c r="L19" s="32">
        <v>50</v>
      </c>
      <c r="M19" s="40">
        <f t="shared" si="3"/>
        <v>0.02</v>
      </c>
      <c r="N19" s="34">
        <f t="shared" si="4"/>
        <v>191510.35189487852</v>
      </c>
      <c r="O19" s="34">
        <f t="shared" si="8"/>
        <v>93947.792400000006</v>
      </c>
      <c r="P19" s="35">
        <f t="shared" si="5"/>
        <v>6199.1582999999991</v>
      </c>
      <c r="Q19" s="36">
        <f t="shared" si="6"/>
        <v>291657.30259487854</v>
      </c>
      <c r="R19" s="37">
        <v>291657.3</v>
      </c>
      <c r="S19" s="41">
        <f t="shared" si="7"/>
        <v>-2.5948785478249192E-3</v>
      </c>
    </row>
    <row r="20" spans="1:19" x14ac:dyDescent="0.35">
      <c r="A20" s="38">
        <v>1835</v>
      </c>
      <c r="B20" s="39" t="s">
        <v>50</v>
      </c>
      <c r="C20" s="26">
        <v>8341498.0999999987</v>
      </c>
      <c r="D20" s="27">
        <v>0</v>
      </c>
      <c r="E20" s="28">
        <f t="shared" si="0"/>
        <v>8341498.0999999987</v>
      </c>
      <c r="F20" s="26">
        <v>3137243.9899999998</v>
      </c>
      <c r="G20" s="27"/>
      <c r="H20" s="28">
        <f t="shared" si="1"/>
        <v>3137243.9899999998</v>
      </c>
      <c r="I20" s="29">
        <v>1078406.48</v>
      </c>
      <c r="J20" s="30">
        <v>41.982170227185584</v>
      </c>
      <c r="K20" s="31">
        <f t="shared" si="2"/>
        <v>2.3819635683160784E-2</v>
      </c>
      <c r="L20" s="32">
        <v>50</v>
      </c>
      <c r="M20" s="40">
        <f t="shared" si="3"/>
        <v>0.02</v>
      </c>
      <c r="N20" s="34">
        <f t="shared" si="4"/>
        <v>198691.44579377785</v>
      </c>
      <c r="O20" s="34">
        <f t="shared" si="8"/>
        <v>62744.879799999995</v>
      </c>
      <c r="P20" s="35">
        <f t="shared" si="5"/>
        <v>10784.0648</v>
      </c>
      <c r="Q20" s="36">
        <f t="shared" si="6"/>
        <v>272220.39039377787</v>
      </c>
      <c r="R20" s="37">
        <v>272220.40999999997</v>
      </c>
      <c r="S20" s="41">
        <f t="shared" si="7"/>
        <v>1.9606222107540816E-2</v>
      </c>
    </row>
    <row r="21" spans="1:19" x14ac:dyDescent="0.35">
      <c r="A21" s="38">
        <v>1840</v>
      </c>
      <c r="B21" s="39" t="s">
        <v>51</v>
      </c>
      <c r="C21" s="26">
        <v>4596188.5900000017</v>
      </c>
      <c r="D21" s="27">
        <v>0</v>
      </c>
      <c r="E21" s="28">
        <f t="shared" si="0"/>
        <v>4596188.5900000017</v>
      </c>
      <c r="F21" s="26">
        <v>982265.65</v>
      </c>
      <c r="G21" s="27"/>
      <c r="H21" s="28">
        <f t="shared" si="1"/>
        <v>982265.65</v>
      </c>
      <c r="I21" s="29">
        <v>364921.09</v>
      </c>
      <c r="J21" s="30">
        <v>30.247629712199895</v>
      </c>
      <c r="K21" s="31">
        <f t="shared" si="2"/>
        <v>3.3060441744189498E-2</v>
      </c>
      <c r="L21" s="32">
        <v>40</v>
      </c>
      <c r="M21" s="40">
        <f t="shared" si="3"/>
        <v>2.5000000000000001E-2</v>
      </c>
      <c r="N21" s="34">
        <f t="shared" si="4"/>
        <v>151952.02512500354</v>
      </c>
      <c r="O21" s="34">
        <f t="shared" si="8"/>
        <v>24556.641250000001</v>
      </c>
      <c r="P21" s="35">
        <f t="shared" si="5"/>
        <v>4561.5136250000005</v>
      </c>
      <c r="Q21" s="36">
        <f t="shared" si="6"/>
        <v>181070.18000000351</v>
      </c>
      <c r="R21" s="37">
        <v>181070.18</v>
      </c>
      <c r="S21" s="41">
        <f t="shared" si="7"/>
        <v>-3.5215634852647781E-9</v>
      </c>
    </row>
    <row r="22" spans="1:19" x14ac:dyDescent="0.35">
      <c r="A22" s="38">
        <v>1845</v>
      </c>
      <c r="B22" s="39" t="s">
        <v>52</v>
      </c>
      <c r="C22" s="26">
        <v>11828662.070000002</v>
      </c>
      <c r="D22" s="27">
        <v>0</v>
      </c>
      <c r="E22" s="28">
        <f t="shared" si="0"/>
        <v>11828662.070000002</v>
      </c>
      <c r="F22" s="26">
        <v>1950439.31</v>
      </c>
      <c r="G22" s="27"/>
      <c r="H22" s="28">
        <f t="shared" si="1"/>
        <v>1950439.31</v>
      </c>
      <c r="I22" s="29">
        <v>518224.78</v>
      </c>
      <c r="J22" s="30">
        <v>30.895692748229639</v>
      </c>
      <c r="K22" s="31">
        <f t="shared" si="2"/>
        <v>3.2366971284607339E-2</v>
      </c>
      <c r="L22" s="32">
        <v>40</v>
      </c>
      <c r="M22" s="40">
        <f t="shared" si="3"/>
        <v>2.5000000000000001E-2</v>
      </c>
      <c r="N22" s="34">
        <f t="shared" si="4"/>
        <v>382857.96555501409</v>
      </c>
      <c r="O22" s="34">
        <f t="shared" si="8"/>
        <v>48760.982750000003</v>
      </c>
      <c r="P22" s="35">
        <f t="shared" si="5"/>
        <v>6477.8097500000003</v>
      </c>
      <c r="Q22" s="36">
        <f t="shared" si="6"/>
        <v>438096.75805501413</v>
      </c>
      <c r="R22" s="37">
        <v>438096.77</v>
      </c>
      <c r="S22" s="41">
        <f t="shared" si="7"/>
        <v>1.1944985890295357E-2</v>
      </c>
    </row>
    <row r="23" spans="1:19" x14ac:dyDescent="0.35">
      <c r="A23" s="38">
        <v>1850</v>
      </c>
      <c r="B23" s="39" t="s">
        <v>53</v>
      </c>
      <c r="C23" s="26">
        <v>9133568</v>
      </c>
      <c r="D23" s="27">
        <v>0</v>
      </c>
      <c r="E23" s="28">
        <f t="shared" si="0"/>
        <v>9133568</v>
      </c>
      <c r="F23" s="26">
        <v>1886799.1500000001</v>
      </c>
      <c r="G23" s="27"/>
      <c r="H23" s="28">
        <f t="shared" si="1"/>
        <v>1886799.1500000001</v>
      </c>
      <c r="I23" s="29">
        <v>544441.27</v>
      </c>
      <c r="J23" s="30">
        <v>26.51028126345</v>
      </c>
      <c r="K23" s="31">
        <f t="shared" si="2"/>
        <v>3.7721214273901738E-2</v>
      </c>
      <c r="L23" s="32">
        <v>35</v>
      </c>
      <c r="M23" s="40">
        <f t="shared" si="3"/>
        <v>2.8571428571428571E-2</v>
      </c>
      <c r="N23" s="34">
        <f t="shared" si="4"/>
        <v>344529.27561325219</v>
      </c>
      <c r="O23" s="34">
        <f t="shared" si="8"/>
        <v>53908.547142857147</v>
      </c>
      <c r="P23" s="35">
        <f t="shared" si="5"/>
        <v>7777.7324285714285</v>
      </c>
      <c r="Q23" s="36">
        <f t="shared" si="6"/>
        <v>406215.55518468079</v>
      </c>
      <c r="R23" s="37">
        <v>406215.56</v>
      </c>
      <c r="S23" s="41">
        <f t="shared" si="7"/>
        <v>4.8153192037716508E-3</v>
      </c>
    </row>
    <row r="24" spans="1:19" x14ac:dyDescent="0.35">
      <c r="A24" s="38">
        <v>1855</v>
      </c>
      <c r="B24" s="39" t="s">
        <v>54</v>
      </c>
      <c r="C24" s="26">
        <v>6929970.2399999984</v>
      </c>
      <c r="D24" s="27">
        <v>0</v>
      </c>
      <c r="E24" s="28">
        <f t="shared" si="0"/>
        <v>6929970.2399999984</v>
      </c>
      <c r="F24" s="26">
        <v>1625299.5899999999</v>
      </c>
      <c r="G24" s="27"/>
      <c r="H24" s="28">
        <f t="shared" si="1"/>
        <v>1625299.5899999999</v>
      </c>
      <c r="I24" s="29">
        <v>329116.82</v>
      </c>
      <c r="J24" s="30">
        <v>46.057044873071369</v>
      </c>
      <c r="K24" s="31">
        <f t="shared" si="2"/>
        <v>2.1712205000470622E-2</v>
      </c>
      <c r="L24" s="32">
        <v>50</v>
      </c>
      <c r="M24" s="40">
        <f t="shared" si="3"/>
        <v>0.02</v>
      </c>
      <c r="N24" s="34">
        <f t="shared" si="4"/>
        <v>150464.93449804056</v>
      </c>
      <c r="O24" s="34">
        <f t="shared" si="8"/>
        <v>32505.991799999996</v>
      </c>
      <c r="P24" s="35">
        <f t="shared" si="5"/>
        <v>3291.1682000000001</v>
      </c>
      <c r="Q24" s="36">
        <f t="shared" si="6"/>
        <v>186262.09449804056</v>
      </c>
      <c r="R24" s="37">
        <v>186262.1</v>
      </c>
      <c r="S24" s="41">
        <f t="shared" si="7"/>
        <v>5.5019594437908381E-3</v>
      </c>
    </row>
    <row r="25" spans="1:19" x14ac:dyDescent="0.35">
      <c r="A25" s="38">
        <v>1860</v>
      </c>
      <c r="B25" s="39" t="s">
        <v>55</v>
      </c>
      <c r="C25" s="26">
        <v>2068576.4900000012</v>
      </c>
      <c r="D25" s="27">
        <v>0</v>
      </c>
      <c r="E25" s="28">
        <f t="shared" si="0"/>
        <v>2068576.4900000012</v>
      </c>
      <c r="F25" s="26">
        <v>75093.259999999995</v>
      </c>
      <c r="G25" s="27"/>
      <c r="H25" s="28">
        <f t="shared" si="1"/>
        <v>75093.259999999995</v>
      </c>
      <c r="I25" s="29">
        <v>41148.839999999997</v>
      </c>
      <c r="J25" s="30">
        <v>16.558957586862302</v>
      </c>
      <c r="K25" s="31">
        <f t="shared" si="2"/>
        <v>6.0390274856032558E-2</v>
      </c>
      <c r="L25" s="32">
        <v>25</v>
      </c>
      <c r="M25" s="40">
        <f t="shared" si="3"/>
        <v>0.04</v>
      </c>
      <c r="N25" s="34">
        <f t="shared" si="4"/>
        <v>124921.90279182715</v>
      </c>
      <c r="O25" s="34">
        <f t="shared" si="8"/>
        <v>3003.7303999999999</v>
      </c>
      <c r="P25" s="35">
        <f t="shared" si="5"/>
        <v>822.97679999999991</v>
      </c>
      <c r="Q25" s="36">
        <f t="shared" si="6"/>
        <v>128748.60999182715</v>
      </c>
      <c r="R25" s="37">
        <v>128748.61</v>
      </c>
      <c r="S25" s="41">
        <f t="shared" si="7"/>
        <v>8.1728503573685884E-6</v>
      </c>
    </row>
    <row r="26" spans="1:19" x14ac:dyDescent="0.35">
      <c r="A26" s="38">
        <v>1860</v>
      </c>
      <c r="B26" s="39" t="s">
        <v>56</v>
      </c>
      <c r="C26" s="26">
        <v>5411013.8399999999</v>
      </c>
      <c r="D26" s="27">
        <v>0</v>
      </c>
      <c r="E26" s="28">
        <f t="shared" si="0"/>
        <v>5411013.8399999999</v>
      </c>
      <c r="F26" s="26">
        <v>591219.99</v>
      </c>
      <c r="G26" s="27"/>
      <c r="H26" s="28">
        <f t="shared" si="1"/>
        <v>591219.99</v>
      </c>
      <c r="I26" s="29">
        <v>530182.1</v>
      </c>
      <c r="J26" s="30">
        <v>12.111248129329017</v>
      </c>
      <c r="K26" s="31">
        <f t="shared" si="2"/>
        <v>8.2567873213526641E-2</v>
      </c>
      <c r="L26" s="32">
        <v>15</v>
      </c>
      <c r="M26" s="40">
        <f t="shared" si="3"/>
        <v>6.6666666666666666E-2</v>
      </c>
      <c r="N26" s="34">
        <f t="shared" si="4"/>
        <v>446775.90469775791</v>
      </c>
      <c r="O26" s="34">
        <f t="shared" si="8"/>
        <v>39414.665999999997</v>
      </c>
      <c r="P26" s="35">
        <f t="shared" si="5"/>
        <v>17672.736666666668</v>
      </c>
      <c r="Q26" s="36">
        <f t="shared" si="6"/>
        <v>503863.30736442457</v>
      </c>
      <c r="R26" s="37">
        <v>503863.31</v>
      </c>
      <c r="S26" s="41">
        <f t="shared" si="7"/>
        <v>2.6355754234828055E-3</v>
      </c>
    </row>
    <row r="27" spans="1:19" x14ac:dyDescent="0.35">
      <c r="A27" s="38">
        <v>1905</v>
      </c>
      <c r="B27" s="39" t="s">
        <v>43</v>
      </c>
      <c r="C27" s="26">
        <v>0</v>
      </c>
      <c r="D27" s="27">
        <v>0</v>
      </c>
      <c r="E27" s="28">
        <f t="shared" si="0"/>
        <v>0</v>
      </c>
      <c r="F27" s="26">
        <v>0</v>
      </c>
      <c r="G27" s="27"/>
      <c r="H27" s="28">
        <f t="shared" si="1"/>
        <v>0</v>
      </c>
      <c r="I27" s="29">
        <v>0</v>
      </c>
      <c r="J27" s="30"/>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38">
        <v>1908</v>
      </c>
      <c r="B28" s="39" t="s">
        <v>57</v>
      </c>
      <c r="C28" s="26">
        <v>206922.99000000008</v>
      </c>
      <c r="D28" s="27">
        <v>0</v>
      </c>
      <c r="E28" s="28">
        <f t="shared" si="0"/>
        <v>206922.99000000008</v>
      </c>
      <c r="F28" s="26">
        <v>13920</v>
      </c>
      <c r="G28" s="27"/>
      <c r="H28" s="28">
        <f t="shared" si="1"/>
        <v>13920</v>
      </c>
      <c r="I28" s="29">
        <v>5617.95</v>
      </c>
      <c r="J28" s="30">
        <v>24.155157355432785</v>
      </c>
      <c r="K28" s="31">
        <f t="shared" si="2"/>
        <v>4.1399026521973289E-2</v>
      </c>
      <c r="L28" s="32">
        <v>50</v>
      </c>
      <c r="M28" s="40">
        <f t="shared" si="3"/>
        <v>0.02</v>
      </c>
      <c r="N28" s="34">
        <f t="shared" si="4"/>
        <v>8566.4103510160166</v>
      </c>
      <c r="O28" s="34">
        <f t="shared" si="8"/>
        <v>278.39999999999998</v>
      </c>
      <c r="P28" s="35">
        <f t="shared" si="5"/>
        <v>56.179499999999997</v>
      </c>
      <c r="Q28" s="36">
        <f t="shared" si="6"/>
        <v>8900.9898510160165</v>
      </c>
      <c r="R28" s="37">
        <v>8900.99</v>
      </c>
      <c r="S28" s="41">
        <f t="shared" si="7"/>
        <v>1.489839833084261E-4</v>
      </c>
    </row>
    <row r="29" spans="1:19" x14ac:dyDescent="0.35">
      <c r="A29" s="38">
        <v>1910</v>
      </c>
      <c r="B29" s="39" t="s">
        <v>45</v>
      </c>
      <c r="C29" s="26">
        <v>570931.2200000002</v>
      </c>
      <c r="D29" s="27">
        <v>0</v>
      </c>
      <c r="E29" s="28">
        <f t="shared" si="0"/>
        <v>570931.2200000002</v>
      </c>
      <c r="F29" s="26">
        <v>175754.09</v>
      </c>
      <c r="G29" s="27"/>
      <c r="H29" s="28">
        <f t="shared" si="1"/>
        <v>175754.09</v>
      </c>
      <c r="I29" s="29">
        <v>121063.76</v>
      </c>
      <c r="J29" s="30">
        <v>3.6466313706224671</v>
      </c>
      <c r="K29" s="31">
        <f t="shared" si="2"/>
        <v>0.2742256889621677</v>
      </c>
      <c r="L29" s="32">
        <v>10</v>
      </c>
      <c r="M29" s="40">
        <f t="shared" si="3"/>
        <v>0.1</v>
      </c>
      <c r="N29" s="34">
        <f t="shared" si="4"/>
        <v>156564.007154511</v>
      </c>
      <c r="O29" s="34">
        <f t="shared" si="8"/>
        <v>17575.409</v>
      </c>
      <c r="P29" s="35">
        <f t="shared" si="5"/>
        <v>6053.1880000000001</v>
      </c>
      <c r="Q29" s="36">
        <f t="shared" si="6"/>
        <v>180192.60415451098</v>
      </c>
      <c r="R29" s="37">
        <v>180192.59</v>
      </c>
      <c r="S29" s="41">
        <f t="shared" si="7"/>
        <v>-1.4154510980006307E-2</v>
      </c>
    </row>
    <row r="30" spans="1:19" x14ac:dyDescent="0.35">
      <c r="A30" s="38">
        <v>1915</v>
      </c>
      <c r="B30" s="39" t="s">
        <v>58</v>
      </c>
      <c r="C30" s="26">
        <v>194892.81000000006</v>
      </c>
      <c r="D30" s="27">
        <v>0</v>
      </c>
      <c r="E30" s="28">
        <f t="shared" si="0"/>
        <v>194892.81000000006</v>
      </c>
      <c r="F30" s="26">
        <v>12538.45</v>
      </c>
      <c r="G30" s="27"/>
      <c r="H30" s="28">
        <f t="shared" si="1"/>
        <v>12538.45</v>
      </c>
      <c r="I30" s="29">
        <v>0</v>
      </c>
      <c r="J30" s="30">
        <v>7.5568899472654429</v>
      </c>
      <c r="K30" s="31">
        <f t="shared" si="2"/>
        <v>0.13232957036272081</v>
      </c>
      <c r="L30" s="32">
        <v>10</v>
      </c>
      <c r="M30" s="40">
        <f t="shared" si="3"/>
        <v>0.1</v>
      </c>
      <c r="N30" s="34">
        <f t="shared" si="4"/>
        <v>25790.081814083387</v>
      </c>
      <c r="O30" s="34">
        <f t="shared" si="8"/>
        <v>1253.845</v>
      </c>
      <c r="P30" s="35">
        <f t="shared" si="5"/>
        <v>0</v>
      </c>
      <c r="Q30" s="36">
        <f t="shared" si="6"/>
        <v>27043.926814083388</v>
      </c>
      <c r="R30" s="37">
        <v>27043.93</v>
      </c>
      <c r="S30" s="41">
        <f t="shared" si="7"/>
        <v>3.1859166119829752E-3</v>
      </c>
    </row>
    <row r="31" spans="1:19" x14ac:dyDescent="0.35">
      <c r="A31" s="38">
        <v>1915</v>
      </c>
      <c r="B31" s="39" t="s">
        <v>59</v>
      </c>
      <c r="C31" s="26">
        <v>0</v>
      </c>
      <c r="D31" s="27">
        <v>0</v>
      </c>
      <c r="E31" s="28">
        <f t="shared" si="0"/>
        <v>0</v>
      </c>
      <c r="F31" s="26">
        <v>0</v>
      </c>
      <c r="G31" s="27"/>
      <c r="H31" s="28">
        <f t="shared" si="1"/>
        <v>0</v>
      </c>
      <c r="I31" s="29">
        <v>0</v>
      </c>
      <c r="J31" s="30"/>
      <c r="K31" s="31">
        <f t="shared" si="2"/>
        <v>0</v>
      </c>
      <c r="L31" s="32">
        <v>0</v>
      </c>
      <c r="M31" s="40">
        <f t="shared" si="3"/>
        <v>0</v>
      </c>
      <c r="N31" s="34">
        <f t="shared" si="4"/>
        <v>0</v>
      </c>
      <c r="O31" s="34">
        <f t="shared" si="8"/>
        <v>0</v>
      </c>
      <c r="P31" s="35">
        <f t="shared" si="5"/>
        <v>0</v>
      </c>
      <c r="Q31" s="36">
        <f t="shared" si="6"/>
        <v>0</v>
      </c>
      <c r="R31" s="37">
        <v>0</v>
      </c>
      <c r="S31" s="41">
        <f t="shared" si="7"/>
        <v>0</v>
      </c>
    </row>
    <row r="32" spans="1:19" x14ac:dyDescent="0.35">
      <c r="A32" s="38">
        <v>1920</v>
      </c>
      <c r="B32" s="39" t="s">
        <v>60</v>
      </c>
      <c r="C32" s="26">
        <v>245744.43999999989</v>
      </c>
      <c r="D32" s="27">
        <v>70000</v>
      </c>
      <c r="E32" s="28">
        <f t="shared" si="0"/>
        <v>175744.43999999989</v>
      </c>
      <c r="F32" s="26">
        <v>141908.78999999998</v>
      </c>
      <c r="G32" s="27"/>
      <c r="H32" s="28">
        <f t="shared" si="1"/>
        <v>141908.78999999998</v>
      </c>
      <c r="I32" s="29">
        <v>95429.4</v>
      </c>
      <c r="J32" s="30">
        <v>4.1355690250648616</v>
      </c>
      <c r="K32" s="31">
        <f t="shared" si="2"/>
        <v>0.24180469336606372</v>
      </c>
      <c r="L32" s="32">
        <v>5</v>
      </c>
      <c r="M32" s="40">
        <f t="shared" si="3"/>
        <v>0.2</v>
      </c>
      <c r="N32" s="34">
        <f t="shared" si="4"/>
        <v>42495.830424990556</v>
      </c>
      <c r="O32" s="34">
        <f t="shared" si="8"/>
        <v>28381.757999999994</v>
      </c>
      <c r="P32" s="35">
        <f t="shared" si="5"/>
        <v>9542.9399999999987</v>
      </c>
      <c r="Q32" s="36">
        <f t="shared" si="6"/>
        <v>80420.528424990553</v>
      </c>
      <c r="R32" s="37">
        <v>80420.53</v>
      </c>
      <c r="S32" s="41">
        <f t="shared" si="7"/>
        <v>1.5750094462418929E-3</v>
      </c>
    </row>
    <row r="33" spans="1:19" x14ac:dyDescent="0.35">
      <c r="A33" s="38">
        <v>1920</v>
      </c>
      <c r="B33" s="39" t="s">
        <v>61</v>
      </c>
      <c r="C33" s="26">
        <v>0</v>
      </c>
      <c r="D33" s="27">
        <v>0</v>
      </c>
      <c r="E33" s="28">
        <f t="shared" si="0"/>
        <v>0</v>
      </c>
      <c r="F33" s="26">
        <v>0</v>
      </c>
      <c r="G33" s="27"/>
      <c r="H33" s="28">
        <f t="shared" si="1"/>
        <v>0</v>
      </c>
      <c r="I33" s="29">
        <v>0</v>
      </c>
      <c r="J33" s="30"/>
      <c r="K33" s="31">
        <f t="shared" si="2"/>
        <v>0</v>
      </c>
      <c r="L33" s="32">
        <v>0</v>
      </c>
      <c r="M33" s="40">
        <f t="shared" si="3"/>
        <v>0</v>
      </c>
      <c r="N33" s="34">
        <f t="shared" si="4"/>
        <v>0</v>
      </c>
      <c r="O33" s="34">
        <f t="shared" si="8"/>
        <v>0</v>
      </c>
      <c r="P33" s="35">
        <f t="shared" si="5"/>
        <v>0</v>
      </c>
      <c r="Q33" s="36">
        <f t="shared" si="6"/>
        <v>0</v>
      </c>
      <c r="R33" s="37">
        <v>0</v>
      </c>
      <c r="S33" s="41">
        <f t="shared" si="7"/>
        <v>0</v>
      </c>
    </row>
    <row r="34" spans="1:19" x14ac:dyDescent="0.35">
      <c r="A34" s="38">
        <v>1920</v>
      </c>
      <c r="B34" s="39" t="s">
        <v>62</v>
      </c>
      <c r="C34" s="26">
        <v>0</v>
      </c>
      <c r="D34" s="27">
        <v>0</v>
      </c>
      <c r="E34" s="28">
        <f t="shared" si="0"/>
        <v>0</v>
      </c>
      <c r="F34" s="26">
        <v>0</v>
      </c>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38">
        <v>1930</v>
      </c>
      <c r="B35" s="39" t="s">
        <v>63</v>
      </c>
      <c r="C35" s="26">
        <v>880150.06000000099</v>
      </c>
      <c r="D35" s="27">
        <v>0</v>
      </c>
      <c r="E35" s="28">
        <f t="shared" si="0"/>
        <v>880150.06000000099</v>
      </c>
      <c r="F35" s="26">
        <v>568675.23</v>
      </c>
      <c r="G35" s="27"/>
      <c r="H35" s="28">
        <f t="shared" si="1"/>
        <v>568675.23</v>
      </c>
      <c r="I35" s="29">
        <v>143322.26</v>
      </c>
      <c r="J35" s="30">
        <v>5.2067440503984868</v>
      </c>
      <c r="K35" s="31">
        <f t="shared" si="2"/>
        <v>0.19205860520903983</v>
      </c>
      <c r="L35" s="32">
        <v>10</v>
      </c>
      <c r="M35" s="40">
        <f t="shared" si="3"/>
        <v>0.1</v>
      </c>
      <c r="N35" s="34">
        <f t="shared" si="4"/>
        <v>169040.3928982529</v>
      </c>
      <c r="O35" s="34">
        <f t="shared" si="8"/>
        <v>56867.523000000001</v>
      </c>
      <c r="P35" s="35">
        <f t="shared" si="5"/>
        <v>7166.1130000000003</v>
      </c>
      <c r="Q35" s="36">
        <f t="shared" si="6"/>
        <v>233074.02889825293</v>
      </c>
      <c r="R35" s="37">
        <v>233074.03</v>
      </c>
      <c r="S35" s="41">
        <f t="shared" si="7"/>
        <v>1.1017470678780228E-3</v>
      </c>
    </row>
    <row r="36" spans="1:19" x14ac:dyDescent="0.35">
      <c r="A36" s="38">
        <v>1935</v>
      </c>
      <c r="B36" s="39" t="s">
        <v>64</v>
      </c>
      <c r="C36" s="26">
        <v>19199.970000000023</v>
      </c>
      <c r="D36" s="27">
        <v>0</v>
      </c>
      <c r="E36" s="28">
        <f t="shared" si="0"/>
        <v>19199.970000000023</v>
      </c>
      <c r="F36" s="26">
        <v>29587</v>
      </c>
      <c r="G36" s="27"/>
      <c r="H36" s="28">
        <f t="shared" si="1"/>
        <v>29587</v>
      </c>
      <c r="I36" s="29">
        <v>11722.4</v>
      </c>
      <c r="J36" s="30">
        <v>3.4540017638655045</v>
      </c>
      <c r="K36" s="31">
        <f t="shared" si="2"/>
        <v>0.28951924994990796</v>
      </c>
      <c r="L36" s="32">
        <v>10</v>
      </c>
      <c r="M36" s="40">
        <f t="shared" si="3"/>
        <v>0.1</v>
      </c>
      <c r="N36" s="34">
        <f t="shared" si="4"/>
        <v>5558.760913460741</v>
      </c>
      <c r="O36" s="34">
        <f t="shared" si="8"/>
        <v>2958.7</v>
      </c>
      <c r="P36" s="35">
        <f t="shared" si="5"/>
        <v>586.12</v>
      </c>
      <c r="Q36" s="36">
        <f t="shared" si="6"/>
        <v>9103.5809134607425</v>
      </c>
      <c r="R36" s="37">
        <v>9103.58</v>
      </c>
      <c r="S36" s="41">
        <f t="shared" si="7"/>
        <v>-9.1346074259490706E-4</v>
      </c>
    </row>
    <row r="37" spans="1:19" x14ac:dyDescent="0.35">
      <c r="A37" s="38">
        <v>1940</v>
      </c>
      <c r="B37" s="39" t="s">
        <v>65</v>
      </c>
      <c r="C37" s="26">
        <v>110173.37999999995</v>
      </c>
      <c r="D37" s="27">
        <v>0</v>
      </c>
      <c r="E37" s="28">
        <f t="shared" si="0"/>
        <v>110173.37999999995</v>
      </c>
      <c r="F37" s="26">
        <v>60185.72</v>
      </c>
      <c r="G37" s="27"/>
      <c r="H37" s="28">
        <f t="shared" si="1"/>
        <v>60185.72</v>
      </c>
      <c r="I37" s="29">
        <v>35024.75</v>
      </c>
      <c r="J37" s="30">
        <v>6.7125351688659007</v>
      </c>
      <c r="K37" s="31">
        <f t="shared" si="2"/>
        <v>0.1489750109076825</v>
      </c>
      <c r="L37" s="32">
        <v>10</v>
      </c>
      <c r="M37" s="40">
        <f t="shared" si="3"/>
        <v>0.1</v>
      </c>
      <c r="N37" s="34">
        <f t="shared" si="4"/>
        <v>16413.080487236242</v>
      </c>
      <c r="O37" s="34">
        <f t="shared" si="8"/>
        <v>6018.5720000000001</v>
      </c>
      <c r="P37" s="35">
        <f t="shared" si="5"/>
        <v>1751.2375</v>
      </c>
      <c r="Q37" s="36">
        <f t="shared" si="6"/>
        <v>24182.889987236242</v>
      </c>
      <c r="R37" s="37">
        <v>24182.89</v>
      </c>
      <c r="S37" s="41">
        <f t="shared" si="7"/>
        <v>1.2763757695211098E-5</v>
      </c>
    </row>
    <row r="38" spans="1:19" x14ac:dyDescent="0.35">
      <c r="A38" s="38">
        <v>1945</v>
      </c>
      <c r="B38" s="39" t="s">
        <v>66</v>
      </c>
      <c r="C38" s="26">
        <v>41362.120000000003</v>
      </c>
      <c r="D38" s="27">
        <v>0</v>
      </c>
      <c r="E38" s="28">
        <f t="shared" si="0"/>
        <v>41362.120000000003</v>
      </c>
      <c r="F38" s="26">
        <v>0</v>
      </c>
      <c r="G38" s="27"/>
      <c r="H38" s="28">
        <f t="shared" si="1"/>
        <v>0</v>
      </c>
      <c r="I38" s="29">
        <v>0</v>
      </c>
      <c r="J38" s="30">
        <v>4.8079221128779599</v>
      </c>
      <c r="K38" s="31">
        <f t="shared" si="2"/>
        <v>0.20799005818366159</v>
      </c>
      <c r="L38" s="32">
        <v>10</v>
      </c>
      <c r="M38" s="40">
        <f t="shared" si="3"/>
        <v>0.1</v>
      </c>
      <c r="N38" s="34">
        <f t="shared" si="4"/>
        <v>8602.9097453995928</v>
      </c>
      <c r="O38" s="34">
        <f t="shared" si="8"/>
        <v>0</v>
      </c>
      <c r="P38" s="35">
        <f t="shared" si="5"/>
        <v>0</v>
      </c>
      <c r="Q38" s="36">
        <f t="shared" si="6"/>
        <v>8602.9097453995928</v>
      </c>
      <c r="R38" s="37">
        <v>8602.91</v>
      </c>
      <c r="S38" s="41">
        <f t="shared" si="7"/>
        <v>2.5460040706093423E-4</v>
      </c>
    </row>
    <row r="39" spans="1:19" x14ac:dyDescent="0.35">
      <c r="A39" s="38">
        <v>1950</v>
      </c>
      <c r="B39" s="39" t="s">
        <v>67</v>
      </c>
      <c r="C39" s="26">
        <v>0</v>
      </c>
      <c r="D39" s="27">
        <v>0</v>
      </c>
      <c r="E39" s="28">
        <f t="shared" si="0"/>
        <v>0</v>
      </c>
      <c r="F39" s="26">
        <v>0</v>
      </c>
      <c r="G39" s="27"/>
      <c r="H39" s="28">
        <f t="shared" si="1"/>
        <v>0</v>
      </c>
      <c r="I39" s="29">
        <v>0</v>
      </c>
      <c r="J39" s="30"/>
      <c r="K39" s="31">
        <f t="shared" si="2"/>
        <v>0</v>
      </c>
      <c r="L39" s="32">
        <v>0</v>
      </c>
      <c r="M39" s="40">
        <f t="shared" si="3"/>
        <v>0</v>
      </c>
      <c r="N39" s="34">
        <f t="shared" si="4"/>
        <v>0</v>
      </c>
      <c r="O39" s="34">
        <f t="shared" si="8"/>
        <v>0</v>
      </c>
      <c r="P39" s="35">
        <f t="shared" si="5"/>
        <v>0</v>
      </c>
      <c r="Q39" s="36">
        <f t="shared" si="6"/>
        <v>0</v>
      </c>
      <c r="R39" s="37">
        <v>0</v>
      </c>
      <c r="S39" s="41">
        <f t="shared" si="7"/>
        <v>0</v>
      </c>
    </row>
    <row r="40" spans="1:19" x14ac:dyDescent="0.35">
      <c r="A40" s="38">
        <v>1955</v>
      </c>
      <c r="B40" s="39" t="s">
        <v>68</v>
      </c>
      <c r="C40" s="26">
        <v>0</v>
      </c>
      <c r="D40" s="27">
        <v>0</v>
      </c>
      <c r="E40" s="28">
        <f t="shared" si="0"/>
        <v>0</v>
      </c>
      <c r="F40" s="26">
        <v>0</v>
      </c>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38">
        <v>1955</v>
      </c>
      <c r="B41" s="39" t="s">
        <v>69</v>
      </c>
      <c r="C41" s="26">
        <v>0</v>
      </c>
      <c r="D41" s="27">
        <v>0</v>
      </c>
      <c r="E41" s="28">
        <f t="shared" si="0"/>
        <v>0</v>
      </c>
      <c r="F41" s="26">
        <v>0</v>
      </c>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38">
        <v>1960</v>
      </c>
      <c r="B42" s="39" t="s">
        <v>70</v>
      </c>
      <c r="C42" s="26">
        <v>0</v>
      </c>
      <c r="D42" s="27">
        <v>0</v>
      </c>
      <c r="E42" s="28">
        <f t="shared" si="0"/>
        <v>0</v>
      </c>
      <c r="F42" s="26">
        <v>0</v>
      </c>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38">
        <v>1970</v>
      </c>
      <c r="B43" s="42" t="s">
        <v>71</v>
      </c>
      <c r="C43" s="26">
        <v>0</v>
      </c>
      <c r="D43" s="27">
        <v>0</v>
      </c>
      <c r="E43" s="28">
        <f t="shared" si="0"/>
        <v>0</v>
      </c>
      <c r="F43" s="26">
        <v>0</v>
      </c>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38">
        <v>1975</v>
      </c>
      <c r="B44" s="39" t="s">
        <v>72</v>
      </c>
      <c r="C44" s="26">
        <v>0</v>
      </c>
      <c r="D44" s="27">
        <v>0</v>
      </c>
      <c r="E44" s="28">
        <f t="shared" si="0"/>
        <v>0</v>
      </c>
      <c r="F44" s="26">
        <v>0</v>
      </c>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38">
        <v>1980</v>
      </c>
      <c r="B45" s="39" t="s">
        <v>73</v>
      </c>
      <c r="C45" s="26">
        <v>118260.68</v>
      </c>
      <c r="D45" s="27">
        <v>0</v>
      </c>
      <c r="E45" s="28">
        <f t="shared" si="0"/>
        <v>118260.68</v>
      </c>
      <c r="F45" s="26">
        <v>0</v>
      </c>
      <c r="G45" s="27"/>
      <c r="H45" s="28">
        <f t="shared" si="1"/>
        <v>0</v>
      </c>
      <c r="I45" s="29">
        <v>0</v>
      </c>
      <c r="J45" s="30">
        <v>6.6356999999999999</v>
      </c>
      <c r="K45" s="31">
        <f t="shared" si="2"/>
        <v>0.15070000150700003</v>
      </c>
      <c r="L45" s="32">
        <v>15</v>
      </c>
      <c r="M45" s="40">
        <f t="shared" si="3"/>
        <v>6.6666666666666666E-2</v>
      </c>
      <c r="N45" s="34">
        <f t="shared" si="4"/>
        <v>17821.884654218844</v>
      </c>
      <c r="O45" s="34">
        <f t="shared" si="8"/>
        <v>0</v>
      </c>
      <c r="P45" s="35">
        <f t="shared" si="5"/>
        <v>0</v>
      </c>
      <c r="Q45" s="36">
        <f t="shared" si="6"/>
        <v>17821.884654218844</v>
      </c>
      <c r="R45" s="37">
        <v>17821.61</v>
      </c>
      <c r="S45" s="41">
        <f t="shared" si="7"/>
        <v>-0.27465421884335228</v>
      </c>
    </row>
    <row r="46" spans="1:19" x14ac:dyDescent="0.35">
      <c r="A46" s="38">
        <v>1985</v>
      </c>
      <c r="B46" s="39" t="s">
        <v>74</v>
      </c>
      <c r="C46" s="26">
        <v>0.15000000000145519</v>
      </c>
      <c r="D46" s="27">
        <v>0</v>
      </c>
      <c r="E46" s="28">
        <f t="shared" si="0"/>
        <v>0.15000000000145519</v>
      </c>
      <c r="F46" s="26">
        <v>0</v>
      </c>
      <c r="G46" s="27"/>
      <c r="H46" s="28">
        <f t="shared" si="1"/>
        <v>0</v>
      </c>
      <c r="I46" s="29">
        <v>0</v>
      </c>
      <c r="J46" s="30"/>
      <c r="K46" s="31">
        <f t="shared" si="2"/>
        <v>0</v>
      </c>
      <c r="L46" s="32">
        <v>0</v>
      </c>
      <c r="M46" s="40">
        <f t="shared" si="3"/>
        <v>0</v>
      </c>
      <c r="N46" s="34">
        <f t="shared" si="4"/>
        <v>0</v>
      </c>
      <c r="O46" s="34">
        <f t="shared" si="8"/>
        <v>0</v>
      </c>
      <c r="P46" s="35">
        <f t="shared" si="5"/>
        <v>0</v>
      </c>
      <c r="Q46" s="36">
        <f t="shared" si="6"/>
        <v>0</v>
      </c>
      <c r="R46" s="37">
        <v>0</v>
      </c>
      <c r="S46" s="41">
        <f t="shared" si="7"/>
        <v>0</v>
      </c>
    </row>
    <row r="47" spans="1:19" x14ac:dyDescent="0.35">
      <c r="A47" s="38">
        <v>1990</v>
      </c>
      <c r="B47" s="43" t="s">
        <v>75</v>
      </c>
      <c r="C47" s="26">
        <v>0</v>
      </c>
      <c r="D47" s="27">
        <v>0</v>
      </c>
      <c r="E47" s="28">
        <f t="shared" si="0"/>
        <v>0</v>
      </c>
      <c r="F47" s="26">
        <v>0</v>
      </c>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ht="15" thickBot="1" x14ac:dyDescent="0.4">
      <c r="A48" s="38">
        <v>1995</v>
      </c>
      <c r="B48" s="39" t="s">
        <v>76</v>
      </c>
      <c r="C48" s="26">
        <v>-14875252.579999998</v>
      </c>
      <c r="D48" s="27">
        <v>0</v>
      </c>
      <c r="E48" s="28">
        <f t="shared" si="0"/>
        <v>-14875252.579999998</v>
      </c>
      <c r="F48" s="26">
        <v>-8211860.6099999994</v>
      </c>
      <c r="G48" s="45"/>
      <c r="H48" s="28">
        <f t="shared" si="1"/>
        <v>-8211860.6099999994</v>
      </c>
      <c r="I48" s="29">
        <v>-1821745.73</v>
      </c>
      <c r="J48" s="46">
        <v>44.170750974031293</v>
      </c>
      <c r="K48" s="31">
        <f t="shared" si="2"/>
        <v>2.2639415856613269E-2</v>
      </c>
      <c r="L48" s="32">
        <v>50</v>
      </c>
      <c r="M48" s="47">
        <f t="shared" si="3"/>
        <v>0.02</v>
      </c>
      <c r="N48" s="34">
        <f t="shared" si="4"/>
        <v>-336767.02913077938</v>
      </c>
      <c r="O48" s="34">
        <f t="shared" si="8"/>
        <v>-164237.21219999998</v>
      </c>
      <c r="P48" s="35">
        <f t="shared" si="5"/>
        <v>-18217.457299999998</v>
      </c>
      <c r="Q48" s="36">
        <f t="shared" si="6"/>
        <v>-519221.6986307794</v>
      </c>
      <c r="R48" s="37">
        <v>-519221.68</v>
      </c>
      <c r="S48" s="41">
        <f t="shared" si="7"/>
        <v>1.8630779406521469E-2</v>
      </c>
    </row>
    <row r="49" spans="1:19" ht="15.5" thickTop="1" thickBot="1" x14ac:dyDescent="0.4">
      <c r="A49" s="48"/>
      <c r="B49" s="49" t="s">
        <v>77</v>
      </c>
      <c r="C49" s="50">
        <v>51625725.520000003</v>
      </c>
      <c r="D49" s="50">
        <v>470000</v>
      </c>
      <c r="E49" s="50">
        <f t="shared" ref="C49:I49" si="9">SUM(E11:E48)</f>
        <v>51155725.520000003</v>
      </c>
      <c r="F49" s="50">
        <v>10606036.68</v>
      </c>
      <c r="G49" s="50">
        <v>0</v>
      </c>
      <c r="H49" s="50">
        <f t="shared" si="9"/>
        <v>10606036.68</v>
      </c>
      <c r="I49" s="51">
        <v>2774667.5000000005</v>
      </c>
      <c r="J49" s="50"/>
      <c r="K49" s="52"/>
      <c r="L49" s="53"/>
      <c r="M49" s="54"/>
      <c r="N49" s="50">
        <f t="shared" ref="N49:S49" si="10">SUM(N11:N48)</f>
        <v>2374528.1429740586</v>
      </c>
      <c r="O49" s="55">
        <f t="shared" si="10"/>
        <v>434658.03475952393</v>
      </c>
      <c r="P49" s="55">
        <f t="shared" si="10"/>
        <v>67007.822895238089</v>
      </c>
      <c r="Q49" s="56">
        <f t="shared" si="10"/>
        <v>2876194.0006288211</v>
      </c>
      <c r="R49" s="52">
        <v>2876193.8</v>
      </c>
      <c r="S49" s="56">
        <f t="shared" si="10"/>
        <v>-0.20062882147067285</v>
      </c>
    </row>
    <row r="50" spans="1:19" x14ac:dyDescent="0.35">
      <c r="A50" s="57"/>
      <c r="B50" s="2"/>
      <c r="C50" s="58"/>
      <c r="D50" s="58"/>
      <c r="E50" s="58"/>
      <c r="F50" s="58"/>
      <c r="G50" s="58"/>
      <c r="H50" s="58">
        <f>H49-'2-C RCGAAP Dep 2013'!H49-'2-C RCGAAP Dep 2013'!I49</f>
        <v>0</v>
      </c>
      <c r="I50" s="58"/>
      <c r="J50" s="58"/>
      <c r="K50" s="58"/>
      <c r="L50" s="59"/>
      <c r="M50" s="60"/>
      <c r="N50" s="58"/>
      <c r="O50" s="58"/>
      <c r="P50" s="58"/>
      <c r="Q50" s="58"/>
      <c r="R50" s="58"/>
      <c r="S50" s="58"/>
    </row>
    <row r="51" spans="1:19" x14ac:dyDescent="0.35">
      <c r="A51" s="1"/>
      <c r="B51" s="1"/>
      <c r="C51" s="1"/>
      <c r="D51" s="1"/>
      <c r="E51" s="1"/>
      <c r="F51" s="1"/>
      <c r="G51" s="1"/>
      <c r="H51" s="1"/>
      <c r="I51" s="1"/>
      <c r="J51" s="1"/>
      <c r="K51" s="1"/>
      <c r="L51" s="1"/>
      <c r="M51" s="1"/>
      <c r="N51" s="1"/>
      <c r="O51" s="1"/>
      <c r="P51" s="1"/>
      <c r="Q51" s="1"/>
      <c r="R51" s="1"/>
      <c r="S51" s="1"/>
    </row>
    <row r="52" spans="1:19" x14ac:dyDescent="0.35">
      <c r="A52" s="2" t="s">
        <v>78</v>
      </c>
      <c r="B52" s="1" t="s">
        <v>79</v>
      </c>
      <c r="C52" s="1"/>
      <c r="D52" s="1"/>
      <c r="E52" s="1"/>
      <c r="F52" s="1"/>
      <c r="G52" s="1"/>
      <c r="H52" s="1"/>
      <c r="I52" s="1"/>
      <c r="J52" s="1"/>
      <c r="K52" s="1"/>
      <c r="L52" s="1"/>
      <c r="M52" s="1"/>
      <c r="N52" s="1"/>
      <c r="O52" s="1"/>
      <c r="P52" s="1"/>
      <c r="Q52" s="1"/>
      <c r="R52" s="1"/>
      <c r="S52" s="1"/>
    </row>
    <row r="53" spans="1:19" x14ac:dyDescent="0.35">
      <c r="A53" s="1"/>
      <c r="B53" s="180" t="s">
        <v>80</v>
      </c>
      <c r="C53" s="180"/>
      <c r="D53" s="180"/>
      <c r="E53" s="180"/>
      <c r="F53" s="180"/>
      <c r="G53" s="180"/>
      <c r="H53" s="180"/>
      <c r="I53" s="180"/>
      <c r="J53" s="180"/>
      <c r="K53" s="180"/>
      <c r="L53" s="180"/>
      <c r="M53" s="180"/>
      <c r="N53" s="180"/>
      <c r="O53" s="180"/>
      <c r="P53" s="180"/>
      <c r="Q53" s="180"/>
      <c r="R53" s="180"/>
      <c r="S53" s="180"/>
    </row>
    <row r="54" spans="1:19" x14ac:dyDescent="0.35">
      <c r="A54" s="2"/>
      <c r="B54" s="61"/>
      <c r="C54" s="61"/>
      <c r="D54" s="61"/>
      <c r="E54" s="61"/>
      <c r="F54" s="61"/>
      <c r="G54" s="61"/>
      <c r="H54" s="61"/>
      <c r="I54" s="61"/>
      <c r="J54" s="61"/>
      <c r="K54" s="61"/>
      <c r="L54" s="61"/>
      <c r="M54" s="61"/>
      <c r="N54" s="61"/>
      <c r="O54" s="61"/>
      <c r="P54" s="61"/>
      <c r="Q54" s="61"/>
      <c r="R54" s="61"/>
      <c r="S54" s="61"/>
    </row>
    <row r="55" spans="1:19" x14ac:dyDescent="0.35">
      <c r="A55" s="1"/>
      <c r="B55" s="61"/>
      <c r="C55" s="61"/>
      <c r="D55" s="61"/>
      <c r="E55" s="61"/>
      <c r="F55" s="61"/>
      <c r="G55" s="61"/>
      <c r="H55" s="61"/>
      <c r="I55" s="61"/>
      <c r="J55" s="61"/>
      <c r="K55" s="61"/>
      <c r="L55" s="61"/>
      <c r="M55" s="61"/>
      <c r="N55" s="61"/>
      <c r="O55" s="61"/>
      <c r="P55" s="61"/>
      <c r="Q55" s="61"/>
      <c r="R55" s="61"/>
      <c r="S55" s="61"/>
    </row>
    <row r="56" spans="1:19" x14ac:dyDescent="0.35">
      <c r="A56" s="2" t="s">
        <v>81</v>
      </c>
      <c r="B56" s="1"/>
      <c r="C56" s="1"/>
      <c r="D56" s="1"/>
      <c r="E56" s="1"/>
      <c r="F56" s="1"/>
      <c r="G56" s="1"/>
      <c r="H56" s="1"/>
      <c r="I56" s="1"/>
      <c r="J56" s="1"/>
      <c r="K56" s="1"/>
      <c r="L56" s="1"/>
      <c r="M56" s="1"/>
      <c r="N56" s="1"/>
      <c r="O56" s="1"/>
      <c r="P56" s="1"/>
      <c r="Q56" s="1"/>
      <c r="R56" s="1"/>
      <c r="S56" s="1"/>
    </row>
    <row r="57" spans="1:19" ht="30" customHeight="1" x14ac:dyDescent="0.35">
      <c r="A57" s="62">
        <v>1</v>
      </c>
      <c r="B57" s="180" t="s">
        <v>82</v>
      </c>
      <c r="C57" s="180"/>
      <c r="D57" s="180"/>
      <c r="E57" s="180"/>
      <c r="F57" s="180"/>
      <c r="G57" s="180"/>
      <c r="H57" s="180"/>
      <c r="I57" s="180"/>
      <c r="J57" s="180"/>
      <c r="K57" s="180"/>
      <c r="L57" s="180"/>
      <c r="M57" s="180"/>
      <c r="N57" s="180"/>
      <c r="O57" s="180"/>
      <c r="P57" s="180"/>
      <c r="Q57" s="180"/>
      <c r="R57" s="180"/>
      <c r="S57" s="180"/>
    </row>
    <row r="58" spans="1:19" x14ac:dyDescent="0.35">
      <c r="A58" s="62">
        <v>2</v>
      </c>
      <c r="B58" s="180" t="s">
        <v>83</v>
      </c>
      <c r="C58" s="180"/>
      <c r="D58" s="180"/>
      <c r="E58" s="180"/>
      <c r="F58" s="180"/>
      <c r="G58" s="180"/>
      <c r="H58" s="180"/>
      <c r="I58" s="180"/>
      <c r="J58" s="180"/>
      <c r="K58" s="180"/>
      <c r="L58" s="180"/>
      <c r="M58" s="180"/>
      <c r="N58" s="180"/>
      <c r="O58" s="180"/>
      <c r="P58" s="180"/>
      <c r="Q58" s="180"/>
      <c r="R58" s="180"/>
      <c r="S58" s="180"/>
    </row>
    <row r="59" spans="1:19" ht="43.75" customHeight="1" x14ac:dyDescent="0.35">
      <c r="A59" s="62">
        <v>3</v>
      </c>
      <c r="B59" s="180" t="s">
        <v>84</v>
      </c>
      <c r="C59" s="180"/>
      <c r="D59" s="180"/>
      <c r="E59" s="180"/>
      <c r="F59" s="180"/>
      <c r="G59" s="180"/>
      <c r="H59" s="180"/>
      <c r="I59" s="180"/>
      <c r="J59" s="180"/>
      <c r="K59" s="180"/>
      <c r="L59" s="180"/>
      <c r="M59" s="180"/>
      <c r="N59" s="180"/>
      <c r="O59" s="180"/>
      <c r="P59" s="180"/>
      <c r="Q59" s="180"/>
      <c r="R59" s="180"/>
      <c r="S59" s="180"/>
    </row>
    <row r="60" spans="1:19" ht="16.25" customHeight="1" x14ac:dyDescent="0.35">
      <c r="A60" s="62">
        <v>4</v>
      </c>
      <c r="B60" s="180" t="s">
        <v>85</v>
      </c>
      <c r="C60" s="180"/>
      <c r="D60" s="180"/>
      <c r="E60" s="180"/>
      <c r="F60" s="180"/>
      <c r="G60" s="180"/>
      <c r="H60" s="180"/>
      <c r="I60" s="180"/>
      <c r="J60" s="180"/>
      <c r="K60" s="180"/>
      <c r="L60" s="180"/>
      <c r="M60" s="180"/>
      <c r="N60" s="180"/>
      <c r="O60" s="180"/>
      <c r="P60" s="180"/>
      <c r="Q60" s="180"/>
      <c r="R60" s="180"/>
      <c r="S60" s="180"/>
    </row>
    <row r="61" spans="1:19" x14ac:dyDescent="0.35">
      <c r="A61" s="62">
        <v>5</v>
      </c>
      <c r="B61" s="63" t="s">
        <v>86</v>
      </c>
      <c r="C61" s="63"/>
      <c r="D61" s="63"/>
      <c r="E61" s="63"/>
      <c r="F61" s="63"/>
      <c r="G61" s="63"/>
      <c r="H61" s="63"/>
      <c r="I61" s="63"/>
      <c r="J61" s="63"/>
      <c r="K61" s="63"/>
      <c r="L61" s="63"/>
      <c r="M61" s="63"/>
      <c r="N61" s="63"/>
      <c r="O61" s="63"/>
      <c r="P61" s="63"/>
      <c r="Q61" s="63"/>
      <c r="R61" s="63"/>
      <c r="S61" s="63"/>
    </row>
    <row r="62" spans="1:19" x14ac:dyDescent="0.35">
      <c r="A62" s="62">
        <v>6</v>
      </c>
      <c r="B62" s="180" t="s">
        <v>87</v>
      </c>
      <c r="C62" s="180"/>
      <c r="D62" s="180"/>
      <c r="E62" s="180"/>
      <c r="F62" s="180"/>
      <c r="G62" s="180"/>
      <c r="H62" s="180"/>
      <c r="I62" s="180"/>
      <c r="J62" s="180"/>
      <c r="K62" s="180"/>
      <c r="L62" s="180"/>
      <c r="M62" s="180"/>
      <c r="N62" s="180"/>
      <c r="O62" s="180"/>
      <c r="P62" s="180"/>
      <c r="Q62" s="180"/>
      <c r="R62" s="180"/>
      <c r="S62" s="180"/>
    </row>
    <row r="63" spans="1:19" x14ac:dyDescent="0.35">
      <c r="A63" s="62">
        <v>7</v>
      </c>
      <c r="B63" s="63" t="s">
        <v>88</v>
      </c>
      <c r="C63" s="63"/>
      <c r="D63" s="63"/>
      <c r="E63" s="63"/>
      <c r="F63" s="63"/>
      <c r="G63" s="63"/>
      <c r="H63" s="63"/>
      <c r="I63" s="63"/>
      <c r="J63" s="63"/>
      <c r="K63" s="63"/>
      <c r="L63" s="63"/>
      <c r="M63" s="63"/>
      <c r="N63" s="63"/>
      <c r="O63" s="63"/>
      <c r="P63" s="63"/>
      <c r="Q63" s="63"/>
      <c r="R63" s="63"/>
      <c r="S63" s="63"/>
    </row>
    <row r="64" spans="1:19" x14ac:dyDescent="0.35">
      <c r="A64" s="62">
        <v>8</v>
      </c>
      <c r="B64" s="63" t="s">
        <v>89</v>
      </c>
      <c r="C64" s="64"/>
      <c r="D64" s="64"/>
      <c r="E64" s="64"/>
      <c r="F64" s="64"/>
      <c r="G64" s="64"/>
      <c r="H64" s="64"/>
      <c r="I64" s="64"/>
      <c r="J64" s="64"/>
      <c r="K64" s="64"/>
      <c r="L64" s="64"/>
      <c r="M64" s="64"/>
      <c r="N64" s="64"/>
      <c r="O64" s="64"/>
      <c r="P64" s="64"/>
      <c r="Q64" s="64"/>
      <c r="R64" s="64"/>
      <c r="S64" s="64"/>
    </row>
    <row r="65" spans="1:19" x14ac:dyDescent="0.35">
      <c r="A65" s="62"/>
      <c r="B65" s="64"/>
      <c r="C65" s="64"/>
      <c r="D65" s="64"/>
      <c r="E65" s="64"/>
      <c r="F65" s="64"/>
      <c r="G65" s="64"/>
      <c r="H65" s="64"/>
      <c r="I65" s="64"/>
      <c r="J65" s="64"/>
      <c r="K65" s="64"/>
      <c r="L65" s="64"/>
      <c r="M65" s="64"/>
      <c r="N65" s="64"/>
      <c r="O65" s="64"/>
      <c r="P65" s="64"/>
      <c r="Q65" s="64"/>
      <c r="R65" s="64"/>
      <c r="S65" s="64"/>
    </row>
    <row r="66" spans="1:19" x14ac:dyDescent="0.35">
      <c r="A66" s="1"/>
      <c r="B66" s="1"/>
      <c r="C66" s="61"/>
      <c r="D66" s="61"/>
      <c r="E66" s="61"/>
      <c r="F66" s="61"/>
      <c r="G66" s="61"/>
      <c r="H66" s="61"/>
      <c r="I66" s="61"/>
      <c r="J66" s="61"/>
      <c r="K66" s="61"/>
      <c r="L66" s="61"/>
      <c r="M66" s="61"/>
      <c r="N66" s="61"/>
      <c r="O66" s="61"/>
      <c r="P66" s="61"/>
      <c r="Q66" s="61"/>
      <c r="R66" s="61"/>
      <c r="S66" s="61"/>
    </row>
    <row r="67" spans="1:19" x14ac:dyDescent="0.35">
      <c r="A67" s="1"/>
      <c r="B67" s="1"/>
      <c r="C67" s="1"/>
      <c r="D67" s="1"/>
      <c r="E67" s="1"/>
      <c r="F67" s="1"/>
      <c r="G67" s="1"/>
      <c r="H67" s="1"/>
      <c r="I67" s="1"/>
      <c r="J67" s="1"/>
      <c r="K67" s="1"/>
      <c r="L67" s="1"/>
      <c r="M67" s="1"/>
      <c r="N67" s="1"/>
      <c r="O67" s="1"/>
      <c r="P67" s="1"/>
      <c r="Q67" s="1"/>
      <c r="R67" s="1"/>
      <c r="S67" s="1"/>
    </row>
    <row r="68" spans="1:19" x14ac:dyDescent="0.35">
      <c r="A68" s="1"/>
      <c r="B68" s="1"/>
      <c r="C68" s="1"/>
      <c r="D68" s="1"/>
      <c r="E68" s="1"/>
      <c r="F68" s="1"/>
      <c r="G68" s="1"/>
      <c r="H68" s="1"/>
      <c r="I68" s="1"/>
      <c r="J68" s="1"/>
      <c r="K68" s="1"/>
      <c r="L68" s="1"/>
      <c r="M68" s="1"/>
      <c r="N68" s="1"/>
      <c r="O68" s="1"/>
      <c r="P68" s="1"/>
      <c r="Q68" s="1"/>
      <c r="R68" s="1"/>
      <c r="S68" s="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sheetData>
  <mergeCells count="13">
    <mergeCell ref="B62:S62"/>
    <mergeCell ref="A3:S3"/>
    <mergeCell ref="A4:S4"/>
    <mergeCell ref="C8:I8"/>
    <mergeCell ref="J8:M8"/>
    <mergeCell ref="N8:Q8"/>
    <mergeCell ref="A9:A10"/>
    <mergeCell ref="B9:B10"/>
    <mergeCell ref="B53:S53"/>
    <mergeCell ref="B57:S57"/>
    <mergeCell ref="B58:S58"/>
    <mergeCell ref="B59:S59"/>
    <mergeCell ref="B60:S60"/>
  </mergeCells>
  <dataValidations count="1">
    <dataValidation allowBlank="1" showInputMessage="1" showErrorMessage="1" promptTitle="Date Format" prompt="E.g:  &quot;August 1, 2011&quot;" sqref="S1" xr:uid="{DF0E78C4-0E5B-42BC-8C04-66F7A1CA5E36}"/>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63F4F-B7BE-4F64-9817-600FDCDBF369}">
  <dimension ref="A1:S91"/>
  <sheetViews>
    <sheetView topLeftCell="G1" workbookViewId="0">
      <selection activeCell="R1" sqref="R1:R1048576"/>
    </sheetView>
  </sheetViews>
  <sheetFormatPr defaultRowHeight="14.5" x14ac:dyDescent="0.35"/>
  <cols>
    <col min="1" max="1" width="10.36328125" customWidth="1"/>
    <col min="2" max="2" width="42.6328125" customWidth="1"/>
    <col min="3" max="9" width="17.1796875" customWidth="1"/>
    <col min="10" max="10" width="18.08984375" bestFit="1" customWidth="1"/>
    <col min="11" max="19" width="17.1796875" customWidth="1"/>
  </cols>
  <sheetData>
    <row r="1" spans="1:19" x14ac:dyDescent="0.35">
      <c r="A1" s="1"/>
      <c r="B1" s="1"/>
      <c r="C1" s="1"/>
      <c r="D1" s="1"/>
      <c r="E1" s="1"/>
      <c r="F1" s="1"/>
      <c r="G1" s="1"/>
      <c r="H1" s="1"/>
      <c r="I1" s="1"/>
      <c r="J1" s="1"/>
      <c r="K1" s="1"/>
      <c r="L1" s="2"/>
      <c r="M1" s="1"/>
      <c r="N1" s="1"/>
      <c r="O1" s="1"/>
      <c r="P1" s="1"/>
      <c r="Q1" s="1"/>
      <c r="R1" s="1"/>
      <c r="S1" s="3"/>
    </row>
    <row r="2" spans="1:19" x14ac:dyDescent="0.35">
      <c r="A2" s="1"/>
      <c r="B2" s="1"/>
      <c r="C2" s="1"/>
      <c r="D2" s="1"/>
      <c r="E2" s="1"/>
      <c r="F2" s="1"/>
      <c r="G2" s="1"/>
      <c r="H2" s="1"/>
      <c r="I2" s="1"/>
      <c r="J2" s="1"/>
      <c r="K2" s="1"/>
      <c r="L2" s="1"/>
      <c r="M2" s="1"/>
      <c r="N2" s="1"/>
      <c r="O2" s="1"/>
      <c r="P2" s="1"/>
      <c r="Q2" s="1"/>
      <c r="R2" s="1"/>
      <c r="S2" s="1"/>
    </row>
    <row r="3" spans="1:19" ht="18" x14ac:dyDescent="0.4">
      <c r="A3" s="181" t="s">
        <v>0</v>
      </c>
      <c r="B3" s="181"/>
      <c r="C3" s="181"/>
      <c r="D3" s="181"/>
      <c r="E3" s="181"/>
      <c r="F3" s="181"/>
      <c r="G3" s="181"/>
      <c r="H3" s="181"/>
      <c r="I3" s="181"/>
      <c r="J3" s="181"/>
      <c r="K3" s="181"/>
      <c r="L3" s="181"/>
      <c r="M3" s="181"/>
      <c r="N3" s="181"/>
      <c r="O3" s="181"/>
      <c r="P3" s="181"/>
      <c r="Q3" s="181"/>
      <c r="R3" s="181"/>
      <c r="S3" s="181"/>
    </row>
    <row r="4" spans="1:19" ht="18" x14ac:dyDescent="0.4">
      <c r="A4" s="181" t="s">
        <v>1</v>
      </c>
      <c r="B4" s="181"/>
      <c r="C4" s="181"/>
      <c r="D4" s="181"/>
      <c r="E4" s="181"/>
      <c r="F4" s="181"/>
      <c r="G4" s="181"/>
      <c r="H4" s="181"/>
      <c r="I4" s="181"/>
      <c r="J4" s="181"/>
      <c r="K4" s="181"/>
      <c r="L4" s="181"/>
      <c r="M4" s="181"/>
      <c r="N4" s="181"/>
      <c r="O4" s="181"/>
      <c r="P4" s="181"/>
      <c r="Q4" s="181"/>
      <c r="R4" s="181"/>
      <c r="S4" s="181"/>
    </row>
    <row r="5" spans="1:19" ht="18" x14ac:dyDescent="0.4">
      <c r="A5" s="4"/>
      <c r="B5" s="4"/>
      <c r="C5" s="4"/>
      <c r="D5" s="4"/>
      <c r="E5" s="4"/>
      <c r="F5" s="4"/>
      <c r="G5" s="108" t="s">
        <v>207</v>
      </c>
      <c r="H5" s="4"/>
      <c r="I5" s="108" t="s">
        <v>209</v>
      </c>
      <c r="J5" s="4"/>
      <c r="K5" s="4"/>
      <c r="L5" s="4"/>
      <c r="M5" s="4"/>
      <c r="N5" s="4"/>
      <c r="O5" s="4"/>
      <c r="P5" s="4"/>
      <c r="Q5" s="4"/>
      <c r="R5" s="4"/>
      <c r="S5" s="4"/>
    </row>
    <row r="6" spans="1:19" ht="18" x14ac:dyDescent="0.4">
      <c r="A6" s="4"/>
      <c r="B6" s="4"/>
      <c r="C6" s="4"/>
      <c r="D6" s="4"/>
      <c r="E6" s="4"/>
      <c r="F6" s="4"/>
      <c r="G6" s="108" t="s">
        <v>208</v>
      </c>
      <c r="H6" s="4"/>
      <c r="I6" s="108">
        <v>2013</v>
      </c>
      <c r="J6" s="4"/>
      <c r="K6" s="4"/>
      <c r="L6" s="4"/>
      <c r="M6" s="4"/>
      <c r="N6" s="4"/>
      <c r="O6" s="4"/>
      <c r="P6" s="4"/>
      <c r="Q6" s="4"/>
      <c r="R6" s="4"/>
      <c r="S6" s="4"/>
    </row>
    <row r="7" spans="1:19" ht="15" thickBot="1" x14ac:dyDescent="0.4">
      <c r="A7" s="5"/>
      <c r="B7" s="5"/>
      <c r="C7" s="5"/>
      <c r="D7" s="5"/>
      <c r="E7" s="5"/>
      <c r="F7" s="5"/>
      <c r="G7" s="5"/>
      <c r="H7" s="5"/>
      <c r="I7" s="5"/>
      <c r="J7" s="5"/>
      <c r="K7" s="5"/>
      <c r="L7" s="5"/>
      <c r="M7" s="5"/>
      <c r="N7" s="5"/>
      <c r="O7" s="5"/>
      <c r="P7" s="5"/>
      <c r="Q7" s="5"/>
      <c r="R7" s="5"/>
      <c r="S7" s="5"/>
    </row>
    <row r="8" spans="1:19" ht="18.5" thickBot="1" x14ac:dyDescent="0.45">
      <c r="A8" s="4"/>
      <c r="B8" s="4"/>
      <c r="C8" s="182" t="s">
        <v>2</v>
      </c>
      <c r="D8" s="183"/>
      <c r="E8" s="183"/>
      <c r="F8" s="183"/>
      <c r="G8" s="183"/>
      <c r="H8" s="183"/>
      <c r="I8" s="184"/>
      <c r="J8" s="185" t="s">
        <v>3</v>
      </c>
      <c r="K8" s="186"/>
      <c r="L8" s="186"/>
      <c r="M8" s="186"/>
      <c r="N8" s="185" t="s">
        <v>4</v>
      </c>
      <c r="O8" s="186"/>
      <c r="P8" s="186"/>
      <c r="Q8" s="194"/>
      <c r="R8" s="4"/>
      <c r="S8" s="4"/>
    </row>
    <row r="9" spans="1:19" ht="78" x14ac:dyDescent="0.35">
      <c r="A9" s="189" t="s">
        <v>5</v>
      </c>
      <c r="B9" s="191" t="s">
        <v>6</v>
      </c>
      <c r="C9" s="6" t="s">
        <v>7</v>
      </c>
      <c r="D9" s="7" t="s">
        <v>8</v>
      </c>
      <c r="E9" s="8" t="s">
        <v>9</v>
      </c>
      <c r="F9" s="6" t="s">
        <v>10</v>
      </c>
      <c r="G9" s="7" t="s">
        <v>11</v>
      </c>
      <c r="H9" s="8" t="s">
        <v>12</v>
      </c>
      <c r="I9" s="9" t="s">
        <v>13</v>
      </c>
      <c r="J9" s="6" t="s">
        <v>14</v>
      </c>
      <c r="K9" s="10" t="s">
        <v>15</v>
      </c>
      <c r="L9" s="10" t="s">
        <v>16</v>
      </c>
      <c r="M9" s="11" t="s">
        <v>17</v>
      </c>
      <c r="N9" s="6" t="s">
        <v>18</v>
      </c>
      <c r="O9" s="10" t="s">
        <v>19</v>
      </c>
      <c r="P9" s="10" t="s">
        <v>20</v>
      </c>
      <c r="Q9" s="8" t="s">
        <v>21</v>
      </c>
      <c r="R9" s="12" t="s">
        <v>22</v>
      </c>
      <c r="S9" s="13" t="s">
        <v>23</v>
      </c>
    </row>
    <row r="10" spans="1:19" ht="15" thickBot="1" x14ac:dyDescent="0.4">
      <c r="A10" s="190"/>
      <c r="B10" s="192"/>
      <c r="C10" s="14" t="s">
        <v>24</v>
      </c>
      <c r="D10" s="15" t="s">
        <v>25</v>
      </c>
      <c r="E10" s="16" t="s">
        <v>26</v>
      </c>
      <c r="F10" s="14" t="s">
        <v>27</v>
      </c>
      <c r="G10" s="15" t="s">
        <v>28</v>
      </c>
      <c r="H10" s="16" t="s">
        <v>29</v>
      </c>
      <c r="I10" s="17" t="s">
        <v>30</v>
      </c>
      <c r="J10" s="18" t="s">
        <v>31</v>
      </c>
      <c r="K10" s="19" t="s">
        <v>32</v>
      </c>
      <c r="L10" s="15" t="s">
        <v>33</v>
      </c>
      <c r="M10" s="19" t="s">
        <v>34</v>
      </c>
      <c r="N10" s="20" t="s">
        <v>35</v>
      </c>
      <c r="O10" s="21" t="s">
        <v>36</v>
      </c>
      <c r="P10" s="21" t="s">
        <v>37</v>
      </c>
      <c r="Q10" s="22" t="s">
        <v>38</v>
      </c>
      <c r="R10" s="23" t="s">
        <v>39</v>
      </c>
      <c r="S10" s="16" t="s">
        <v>40</v>
      </c>
    </row>
    <row r="11" spans="1:19" ht="25" x14ac:dyDescent="0.35">
      <c r="A11" s="24">
        <v>1611</v>
      </c>
      <c r="B11" s="25" t="s">
        <v>41</v>
      </c>
      <c r="C11" s="26">
        <v>591884.5699999996</v>
      </c>
      <c r="D11" s="27">
        <v>200000</v>
      </c>
      <c r="E11" s="28">
        <f>C11-D11</f>
        <v>391884.5699999996</v>
      </c>
      <c r="F11" s="26">
        <v>136843.37</v>
      </c>
      <c r="G11" s="27"/>
      <c r="H11" s="28">
        <f>F11-G11</f>
        <v>136843.37</v>
      </c>
      <c r="I11" s="29">
        <v>239579.57</v>
      </c>
      <c r="J11" s="30">
        <v>2.9658153731911452</v>
      </c>
      <c r="K11" s="31">
        <f>IF(J11=0,0,1/J11)</f>
        <v>0.33717540513117794</v>
      </c>
      <c r="L11" s="32">
        <v>3</v>
      </c>
      <c r="M11" s="33">
        <f>IF(L11=0,0,1/L11)</f>
        <v>0.33333333333333331</v>
      </c>
      <c r="N11" s="34">
        <f>IF(J11=0,0,+E11/J11)</f>
        <v>132133.83865440733</v>
      </c>
      <c r="O11" s="34">
        <f>IF(L11=0,0,+H11/L11)</f>
        <v>45614.456666666665</v>
      </c>
      <c r="P11" s="35">
        <f>IF(L11=0,0,+(I11*0.5)/L11)</f>
        <v>39929.928333333337</v>
      </c>
      <c r="Q11" s="36">
        <f>IF(ISERROR(+N11+O11+P11), 0, +N11+O11+P11)</f>
        <v>217678.22365440734</v>
      </c>
      <c r="R11" s="37">
        <v>217678.25</v>
      </c>
      <c r="S11" s="41">
        <f>IF(ISERROR(+R11-Q11), 0, +R11-Q11)</f>
        <v>2.6345592661527917E-2</v>
      </c>
    </row>
    <row r="12" spans="1:19" x14ac:dyDescent="0.35">
      <c r="A12" s="38">
        <v>1612</v>
      </c>
      <c r="B12" s="39" t="s">
        <v>42</v>
      </c>
      <c r="C12" s="26">
        <v>426601.35</v>
      </c>
      <c r="D12" s="27"/>
      <c r="E12" s="28">
        <f t="shared" ref="E12:E48" si="0">C12-D12</f>
        <v>426601.35</v>
      </c>
      <c r="F12" s="26">
        <v>0</v>
      </c>
      <c r="G12" s="27"/>
      <c r="H12" s="28">
        <f t="shared" ref="H12:H48" si="1">F12-G12</f>
        <v>0</v>
      </c>
      <c r="I12" s="29">
        <v>6475</v>
      </c>
      <c r="J12" s="30">
        <v>26.234999999999999</v>
      </c>
      <c r="K12" s="31">
        <f t="shared" ref="K12:K48" si="2">IF(J12=0,0,1/J12)</f>
        <v>3.8117019249094719E-2</v>
      </c>
      <c r="L12" s="32">
        <v>30</v>
      </c>
      <c r="M12" s="40">
        <f t="shared" ref="M12:M48" si="3">IF(L12=0,0,1/L12)</f>
        <v>3.3333333333333333E-2</v>
      </c>
      <c r="N12" s="34">
        <f t="shared" ref="N12:N48" si="4">IF(J12=0,0,+E12/J12)</f>
        <v>16260.771869639793</v>
      </c>
      <c r="O12" s="34">
        <f>IF(L12=0,0,+H12/L12)</f>
        <v>0</v>
      </c>
      <c r="P12" s="35">
        <f t="shared" ref="P12:P48" si="5">IF(L12=0,0,+(I12*0.5)/L12)</f>
        <v>107.91666666666667</v>
      </c>
      <c r="Q12" s="36">
        <f t="shared" ref="Q12:Q48" si="6">IF(ISERROR(+N12+O12+P12), 0, +N12+O12+P12)</f>
        <v>16368.688536306459</v>
      </c>
      <c r="R12" s="37">
        <v>16368.46</v>
      </c>
      <c r="S12" s="41">
        <f t="shared" ref="S12:S48" si="7">IF(ISERROR(+R12-Q12), 0, +R12-Q12)</f>
        <v>-0.22853630646022793</v>
      </c>
    </row>
    <row r="13" spans="1:19" x14ac:dyDescent="0.35">
      <c r="A13" s="38">
        <v>1805</v>
      </c>
      <c r="B13" s="39" t="s">
        <v>43</v>
      </c>
      <c r="C13" s="26">
        <v>3139179.6700000004</v>
      </c>
      <c r="D13" s="27"/>
      <c r="E13" s="28">
        <f t="shared" si="0"/>
        <v>3139179.6700000004</v>
      </c>
      <c r="F13" s="26">
        <v>1836821.21</v>
      </c>
      <c r="G13" s="27"/>
      <c r="H13" s="28">
        <f t="shared" si="1"/>
        <v>1836821.21</v>
      </c>
      <c r="I13" s="29">
        <v>608751.82999999996</v>
      </c>
      <c r="J13" s="30">
        <v>0</v>
      </c>
      <c r="K13" s="31">
        <f t="shared" si="2"/>
        <v>0</v>
      </c>
      <c r="L13" s="32">
        <v>0</v>
      </c>
      <c r="M13" s="40">
        <f t="shared" si="3"/>
        <v>0</v>
      </c>
      <c r="N13" s="34">
        <f t="shared" si="4"/>
        <v>0</v>
      </c>
      <c r="O13" s="34">
        <f t="shared" ref="O13:O48" si="8">IF(L13=0,0,+H13/L13)</f>
        <v>0</v>
      </c>
      <c r="P13" s="35">
        <f t="shared" si="5"/>
        <v>0</v>
      </c>
      <c r="Q13" s="36">
        <f t="shared" si="6"/>
        <v>0</v>
      </c>
      <c r="R13" s="37">
        <v>0</v>
      </c>
      <c r="S13" s="41">
        <f t="shared" si="7"/>
        <v>0</v>
      </c>
    </row>
    <row r="14" spans="1:19" x14ac:dyDescent="0.35">
      <c r="A14" s="38">
        <v>1808</v>
      </c>
      <c r="B14" s="39" t="s">
        <v>44</v>
      </c>
      <c r="C14" s="26">
        <v>0</v>
      </c>
      <c r="D14" s="27"/>
      <c r="E14" s="28">
        <f t="shared" si="0"/>
        <v>0</v>
      </c>
      <c r="F14" s="26">
        <v>0</v>
      </c>
      <c r="G14" s="27"/>
      <c r="H14" s="28">
        <f t="shared" si="1"/>
        <v>0</v>
      </c>
      <c r="I14" s="29">
        <v>0</v>
      </c>
      <c r="J14" s="30"/>
      <c r="K14" s="31">
        <f t="shared" si="2"/>
        <v>0</v>
      </c>
      <c r="L14" s="32">
        <v>0</v>
      </c>
      <c r="M14" s="40">
        <f t="shared" si="3"/>
        <v>0</v>
      </c>
      <c r="N14" s="34">
        <f t="shared" si="4"/>
        <v>0</v>
      </c>
      <c r="O14" s="34">
        <f t="shared" si="8"/>
        <v>0</v>
      </c>
      <c r="P14" s="35">
        <f t="shared" si="5"/>
        <v>0</v>
      </c>
      <c r="Q14" s="36">
        <f t="shared" si="6"/>
        <v>0</v>
      </c>
      <c r="R14" s="37">
        <v>0</v>
      </c>
      <c r="S14" s="41">
        <f t="shared" si="7"/>
        <v>0</v>
      </c>
    </row>
    <row r="15" spans="1:19" x14ac:dyDescent="0.35">
      <c r="A15" s="38">
        <v>1810</v>
      </c>
      <c r="B15" s="39" t="s">
        <v>45</v>
      </c>
      <c r="C15" s="26">
        <v>0</v>
      </c>
      <c r="D15" s="27"/>
      <c r="E15" s="28">
        <f t="shared" si="0"/>
        <v>0</v>
      </c>
      <c r="F15" s="26">
        <v>0</v>
      </c>
      <c r="G15" s="27"/>
      <c r="H15" s="28">
        <f t="shared" si="1"/>
        <v>0</v>
      </c>
      <c r="I15" s="29">
        <v>0</v>
      </c>
      <c r="J15" s="30"/>
      <c r="K15" s="31">
        <f t="shared" si="2"/>
        <v>0</v>
      </c>
      <c r="L15" s="32">
        <v>0</v>
      </c>
      <c r="M15" s="40">
        <f t="shared" si="3"/>
        <v>0</v>
      </c>
      <c r="N15" s="34">
        <f t="shared" si="4"/>
        <v>0</v>
      </c>
      <c r="O15" s="34">
        <f t="shared" si="8"/>
        <v>0</v>
      </c>
      <c r="P15" s="35">
        <f t="shared" si="5"/>
        <v>0</v>
      </c>
      <c r="Q15" s="36">
        <f t="shared" si="6"/>
        <v>0</v>
      </c>
      <c r="R15" s="37">
        <v>0</v>
      </c>
      <c r="S15" s="41">
        <f t="shared" si="7"/>
        <v>0</v>
      </c>
    </row>
    <row r="16" spans="1:19" x14ac:dyDescent="0.35">
      <c r="A16" s="38">
        <v>1815</v>
      </c>
      <c r="B16" s="39" t="s">
        <v>46</v>
      </c>
      <c r="C16" s="26">
        <v>0</v>
      </c>
      <c r="D16" s="27"/>
      <c r="E16" s="28">
        <f t="shared" si="0"/>
        <v>0</v>
      </c>
      <c r="F16" s="26">
        <v>0</v>
      </c>
      <c r="G16" s="27"/>
      <c r="H16" s="28">
        <f t="shared" si="1"/>
        <v>0</v>
      </c>
      <c r="I16" s="29">
        <v>0</v>
      </c>
      <c r="J16" s="30"/>
      <c r="K16" s="31">
        <f t="shared" si="2"/>
        <v>0</v>
      </c>
      <c r="L16" s="32">
        <v>0</v>
      </c>
      <c r="M16" s="40">
        <f t="shared" si="3"/>
        <v>0</v>
      </c>
      <c r="N16" s="34">
        <f t="shared" si="4"/>
        <v>0</v>
      </c>
      <c r="O16" s="34">
        <f t="shared" si="8"/>
        <v>0</v>
      </c>
      <c r="P16" s="35">
        <f t="shared" si="5"/>
        <v>0</v>
      </c>
      <c r="Q16" s="36">
        <f t="shared" si="6"/>
        <v>0</v>
      </c>
      <c r="R16" s="37">
        <v>0</v>
      </c>
      <c r="S16" s="41">
        <f t="shared" si="7"/>
        <v>0</v>
      </c>
    </row>
    <row r="17" spans="1:19" x14ac:dyDescent="0.35">
      <c r="A17" s="38">
        <v>1820</v>
      </c>
      <c r="B17" s="39" t="s">
        <v>47</v>
      </c>
      <c r="C17" s="26">
        <v>4029266.4999999991</v>
      </c>
      <c r="D17" s="27"/>
      <c r="E17" s="28">
        <f t="shared" si="0"/>
        <v>4029266.4999999991</v>
      </c>
      <c r="F17" s="26">
        <v>18734.72</v>
      </c>
      <c r="G17" s="27"/>
      <c r="H17" s="28">
        <f t="shared" si="1"/>
        <v>18734.72</v>
      </c>
      <c r="I17" s="29">
        <v>22371.75</v>
      </c>
      <c r="J17" s="30">
        <v>26.214036787201511</v>
      </c>
      <c r="K17" s="31">
        <f t="shared" si="2"/>
        <v>3.8147501207758679E-2</v>
      </c>
      <c r="L17" s="32">
        <v>40</v>
      </c>
      <c r="M17" s="40">
        <f t="shared" si="3"/>
        <v>2.5000000000000001E-2</v>
      </c>
      <c r="N17" s="34">
        <f t="shared" si="4"/>
        <v>153706.44867513154</v>
      </c>
      <c r="O17" s="34">
        <f t="shared" si="8"/>
        <v>468.36800000000005</v>
      </c>
      <c r="P17" s="35">
        <f t="shared" si="5"/>
        <v>279.64687500000002</v>
      </c>
      <c r="Q17" s="36">
        <f t="shared" si="6"/>
        <v>154454.46355013154</v>
      </c>
      <c r="R17" s="37">
        <v>154454.37</v>
      </c>
      <c r="S17" s="41">
        <f t="shared" si="7"/>
        <v>-9.3550131539814174E-2</v>
      </c>
    </row>
    <row r="18" spans="1:19" x14ac:dyDescent="0.35">
      <c r="A18" s="38">
        <v>1825</v>
      </c>
      <c r="B18" s="39" t="s">
        <v>48</v>
      </c>
      <c r="C18" s="26">
        <v>0</v>
      </c>
      <c r="D18" s="27"/>
      <c r="E18" s="28">
        <f t="shared" si="0"/>
        <v>0</v>
      </c>
      <c r="F18" s="26">
        <v>0</v>
      </c>
      <c r="G18" s="27"/>
      <c r="H18" s="28">
        <f t="shared" si="1"/>
        <v>0</v>
      </c>
      <c r="I18" s="29">
        <v>0</v>
      </c>
      <c r="J18" s="30"/>
      <c r="K18" s="31">
        <f t="shared" si="2"/>
        <v>0</v>
      </c>
      <c r="L18" s="32">
        <v>0</v>
      </c>
      <c r="M18" s="40">
        <f t="shared" si="3"/>
        <v>0</v>
      </c>
      <c r="N18" s="34">
        <f t="shared" si="4"/>
        <v>0</v>
      </c>
      <c r="O18" s="34">
        <f t="shared" si="8"/>
        <v>0</v>
      </c>
      <c r="P18" s="35">
        <f t="shared" si="5"/>
        <v>0</v>
      </c>
      <c r="Q18" s="36">
        <f t="shared" si="6"/>
        <v>0</v>
      </c>
      <c r="R18" s="37">
        <v>0</v>
      </c>
      <c r="S18" s="41">
        <f t="shared" si="7"/>
        <v>0</v>
      </c>
    </row>
    <row r="19" spans="1:19" x14ac:dyDescent="0.35">
      <c r="A19" s="38">
        <v>1830</v>
      </c>
      <c r="B19" s="39" t="s">
        <v>49</v>
      </c>
      <c r="C19" s="26">
        <v>7616930.8599999994</v>
      </c>
      <c r="D19" s="27"/>
      <c r="E19" s="28">
        <f t="shared" si="0"/>
        <v>7616930.8599999994</v>
      </c>
      <c r="F19" s="26">
        <v>3273143.9</v>
      </c>
      <c r="G19" s="27"/>
      <c r="H19" s="28">
        <f t="shared" si="1"/>
        <v>3273143.9</v>
      </c>
      <c r="I19" s="29">
        <v>1424245.72</v>
      </c>
      <c r="J19" s="30">
        <v>41.685914407016014</v>
      </c>
      <c r="K19" s="31">
        <f t="shared" si="2"/>
        <v>2.3988918420647466E-2</v>
      </c>
      <c r="L19" s="32">
        <v>50</v>
      </c>
      <c r="M19" s="40">
        <f t="shared" si="3"/>
        <v>0.02</v>
      </c>
      <c r="N19" s="34">
        <f t="shared" si="4"/>
        <v>182721.93301625212</v>
      </c>
      <c r="O19" s="34">
        <f t="shared" si="8"/>
        <v>65462.877999999997</v>
      </c>
      <c r="P19" s="35">
        <f t="shared" si="5"/>
        <v>14242.457199999999</v>
      </c>
      <c r="Q19" s="36">
        <f t="shared" si="6"/>
        <v>262427.26821625209</v>
      </c>
      <c r="R19" s="37">
        <v>262427.27</v>
      </c>
      <c r="S19" s="41">
        <f t="shared" si="7"/>
        <v>1.7837479244917631E-3</v>
      </c>
    </row>
    <row r="20" spans="1:19" x14ac:dyDescent="0.35">
      <c r="A20" s="38">
        <v>1835</v>
      </c>
      <c r="B20" s="39" t="s">
        <v>50</v>
      </c>
      <c r="C20" s="26">
        <v>8341498.0999999987</v>
      </c>
      <c r="D20" s="27"/>
      <c r="E20" s="28">
        <f t="shared" si="0"/>
        <v>8341498.0999999987</v>
      </c>
      <c r="F20" s="26">
        <v>1770398.3399999999</v>
      </c>
      <c r="G20" s="27"/>
      <c r="H20" s="28">
        <f t="shared" si="1"/>
        <v>1770398.3399999999</v>
      </c>
      <c r="I20" s="29">
        <v>1366845.65</v>
      </c>
      <c r="J20" s="30">
        <v>40.181579838203568</v>
      </c>
      <c r="K20" s="31">
        <f t="shared" si="2"/>
        <v>2.488702544864169E-2</v>
      </c>
      <c r="L20" s="32">
        <v>50</v>
      </c>
      <c r="M20" s="40">
        <f t="shared" si="3"/>
        <v>0.02</v>
      </c>
      <c r="N20" s="34">
        <f t="shared" si="4"/>
        <v>207595.07549449627</v>
      </c>
      <c r="O20" s="34">
        <f t="shared" si="8"/>
        <v>35407.966799999995</v>
      </c>
      <c r="P20" s="35">
        <f t="shared" si="5"/>
        <v>13668.456499999998</v>
      </c>
      <c r="Q20" s="36">
        <f t="shared" si="6"/>
        <v>256671.49879449626</v>
      </c>
      <c r="R20" s="37">
        <v>256671.5</v>
      </c>
      <c r="S20" s="41">
        <f t="shared" si="7"/>
        <v>1.2055037368554622E-3</v>
      </c>
    </row>
    <row r="21" spans="1:19" x14ac:dyDescent="0.35">
      <c r="A21" s="38">
        <v>1840</v>
      </c>
      <c r="B21" s="39" t="s">
        <v>51</v>
      </c>
      <c r="C21" s="26">
        <v>4596188.5900000017</v>
      </c>
      <c r="D21" s="27"/>
      <c r="E21" s="28">
        <f t="shared" si="0"/>
        <v>4596188.5900000017</v>
      </c>
      <c r="F21" s="26">
        <v>285515.27</v>
      </c>
      <c r="G21" s="27"/>
      <c r="H21" s="28">
        <f t="shared" si="1"/>
        <v>285515.27</v>
      </c>
      <c r="I21" s="29">
        <v>696750.38</v>
      </c>
      <c r="J21" s="30">
        <v>142.46850458044696</v>
      </c>
      <c r="K21" s="31">
        <f t="shared" si="2"/>
        <v>7.0190952235013818E-3</v>
      </c>
      <c r="L21" s="32">
        <v>40</v>
      </c>
      <c r="M21" s="40">
        <f t="shared" si="3"/>
        <v>2.5000000000000001E-2</v>
      </c>
      <c r="N21" s="34">
        <f t="shared" si="4"/>
        <v>32261.085378380561</v>
      </c>
      <c r="O21" s="34">
        <f t="shared" si="8"/>
        <v>7137.8817500000005</v>
      </c>
      <c r="P21" s="35">
        <f t="shared" si="5"/>
        <v>8709.3797500000001</v>
      </c>
      <c r="Q21" s="36">
        <f t="shared" si="6"/>
        <v>48108.346878380566</v>
      </c>
      <c r="R21" s="37">
        <v>48108.35</v>
      </c>
      <c r="S21" s="41">
        <f t="shared" si="7"/>
        <v>3.1216194329317659E-3</v>
      </c>
    </row>
    <row r="22" spans="1:19" x14ac:dyDescent="0.35">
      <c r="A22" s="38">
        <v>1845</v>
      </c>
      <c r="B22" s="39" t="s">
        <v>52</v>
      </c>
      <c r="C22" s="26">
        <v>11828662.070000002</v>
      </c>
      <c r="D22" s="27"/>
      <c r="E22" s="28">
        <f t="shared" si="0"/>
        <v>11828662.070000002</v>
      </c>
      <c r="F22" s="26">
        <v>1003795.59</v>
      </c>
      <c r="G22" s="27"/>
      <c r="H22" s="28">
        <f t="shared" si="1"/>
        <v>1003795.59</v>
      </c>
      <c r="I22" s="29">
        <v>946643.72</v>
      </c>
      <c r="J22" s="30">
        <v>25.627728948501144</v>
      </c>
      <c r="K22" s="31">
        <f t="shared" si="2"/>
        <v>3.9020234762490953E-2</v>
      </c>
      <c r="L22" s="32">
        <v>40</v>
      </c>
      <c r="M22" s="40">
        <f t="shared" si="3"/>
        <v>2.5000000000000001E-2</v>
      </c>
      <c r="N22" s="34">
        <f t="shared" si="4"/>
        <v>461557.17089757224</v>
      </c>
      <c r="O22" s="34">
        <f t="shared" si="8"/>
        <v>25094.889749999998</v>
      </c>
      <c r="P22" s="35">
        <f t="shared" si="5"/>
        <v>11833.0465</v>
      </c>
      <c r="Q22" s="36">
        <f t="shared" si="6"/>
        <v>498485.10714757221</v>
      </c>
      <c r="R22" s="37">
        <v>498485.11</v>
      </c>
      <c r="S22" s="41">
        <f t="shared" si="7"/>
        <v>2.8524277731776237E-3</v>
      </c>
    </row>
    <row r="23" spans="1:19" x14ac:dyDescent="0.35">
      <c r="A23" s="38">
        <v>1850</v>
      </c>
      <c r="B23" s="39" t="s">
        <v>53</v>
      </c>
      <c r="C23" s="26">
        <v>9133568</v>
      </c>
      <c r="D23" s="27"/>
      <c r="E23" s="28">
        <f t="shared" si="0"/>
        <v>9133568</v>
      </c>
      <c r="F23" s="26">
        <v>1024432.8200000001</v>
      </c>
      <c r="G23" s="27"/>
      <c r="H23" s="28">
        <f t="shared" si="1"/>
        <v>1024432.8200000001</v>
      </c>
      <c r="I23" s="29">
        <v>862366.33000000007</v>
      </c>
      <c r="J23" s="30">
        <v>26.821932525217321</v>
      </c>
      <c r="K23" s="31">
        <f t="shared" si="2"/>
        <v>3.7282921320446416E-2</v>
      </c>
      <c r="L23" s="32">
        <v>35</v>
      </c>
      <c r="M23" s="40">
        <f t="shared" si="3"/>
        <v>2.8571428571428571E-2</v>
      </c>
      <c r="N23" s="34">
        <f t="shared" si="4"/>
        <v>340526.09711894713</v>
      </c>
      <c r="O23" s="34">
        <f t="shared" si="8"/>
        <v>29269.509142857143</v>
      </c>
      <c r="P23" s="35">
        <f t="shared" si="5"/>
        <v>12319.519</v>
      </c>
      <c r="Q23" s="36">
        <f t="shared" si="6"/>
        <v>382115.12526180432</v>
      </c>
      <c r="R23" s="37">
        <v>382115.13</v>
      </c>
      <c r="S23" s="41">
        <f t="shared" si="7"/>
        <v>4.7381956828758121E-3</v>
      </c>
    </row>
    <row r="24" spans="1:19" x14ac:dyDescent="0.35">
      <c r="A24" s="38">
        <v>1855</v>
      </c>
      <c r="B24" s="39" t="s">
        <v>54</v>
      </c>
      <c r="C24" s="26">
        <v>6929970.2399999984</v>
      </c>
      <c r="D24" s="27"/>
      <c r="E24" s="28">
        <f t="shared" si="0"/>
        <v>6929970.2399999984</v>
      </c>
      <c r="F24" s="26">
        <v>869099.76</v>
      </c>
      <c r="G24" s="27"/>
      <c r="H24" s="28">
        <f t="shared" si="1"/>
        <v>869099.76</v>
      </c>
      <c r="I24" s="29">
        <v>756199.83</v>
      </c>
      <c r="J24" s="30">
        <v>45.805036596491611</v>
      </c>
      <c r="K24" s="31">
        <f t="shared" si="2"/>
        <v>2.1831660321751472E-2</v>
      </c>
      <c r="L24" s="32">
        <v>50</v>
      </c>
      <c r="M24" s="40">
        <f t="shared" si="3"/>
        <v>0.02</v>
      </c>
      <c r="N24" s="34">
        <f t="shared" si="4"/>
        <v>151292.7563195265</v>
      </c>
      <c r="O24" s="34">
        <f t="shared" si="8"/>
        <v>17381.995200000001</v>
      </c>
      <c r="P24" s="35">
        <f t="shared" si="5"/>
        <v>7561.9982999999993</v>
      </c>
      <c r="Q24" s="36">
        <f t="shared" si="6"/>
        <v>176236.74981952651</v>
      </c>
      <c r="R24" s="37">
        <v>176236.75</v>
      </c>
      <c r="S24" s="41">
        <f t="shared" si="7"/>
        <v>1.8047349294647574E-4</v>
      </c>
    </row>
    <row r="25" spans="1:19" x14ac:dyDescent="0.35">
      <c r="A25" s="38">
        <v>1860</v>
      </c>
      <c r="B25" s="39" t="s">
        <v>55</v>
      </c>
      <c r="C25" s="26">
        <v>2068576.4900000012</v>
      </c>
      <c r="D25" s="27"/>
      <c r="E25" s="28">
        <f t="shared" si="0"/>
        <v>2068576.4900000012</v>
      </c>
      <c r="F25" s="26">
        <v>12557.15</v>
      </c>
      <c r="G25" s="27"/>
      <c r="H25" s="28">
        <f t="shared" si="1"/>
        <v>12557.15</v>
      </c>
      <c r="I25" s="29">
        <v>62536.11</v>
      </c>
      <c r="J25" s="30">
        <v>16.177723779260514</v>
      </c>
      <c r="K25" s="31">
        <f t="shared" si="2"/>
        <v>6.1813393135193594E-2</v>
      </c>
      <c r="L25" s="32">
        <v>25</v>
      </c>
      <c r="M25" s="40">
        <f t="shared" si="3"/>
        <v>0.04</v>
      </c>
      <c r="N25" s="34">
        <f t="shared" si="4"/>
        <v>127865.73180658893</v>
      </c>
      <c r="O25" s="34">
        <f t="shared" si="8"/>
        <v>502.286</v>
      </c>
      <c r="P25" s="35">
        <f t="shared" si="5"/>
        <v>1250.7221999999999</v>
      </c>
      <c r="Q25" s="36">
        <f t="shared" si="6"/>
        <v>129618.74000658892</v>
      </c>
      <c r="R25" s="37">
        <v>129618.74</v>
      </c>
      <c r="S25" s="41">
        <f t="shared" si="7"/>
        <v>-6.5889180405065417E-6</v>
      </c>
    </row>
    <row r="26" spans="1:19" x14ac:dyDescent="0.35">
      <c r="A26" s="38">
        <v>1860</v>
      </c>
      <c r="B26" s="39" t="s">
        <v>56</v>
      </c>
      <c r="C26" s="26">
        <v>5411013.8399999999</v>
      </c>
      <c r="D26" s="27"/>
      <c r="E26" s="28">
        <f t="shared" si="0"/>
        <v>5411013.8399999999</v>
      </c>
      <c r="F26" s="26">
        <v>284679.13</v>
      </c>
      <c r="G26" s="27"/>
      <c r="H26" s="28">
        <f t="shared" si="1"/>
        <v>284679.13</v>
      </c>
      <c r="I26" s="29">
        <v>306540.86000000004</v>
      </c>
      <c r="J26" s="30">
        <v>11.689730000000001</v>
      </c>
      <c r="K26" s="31">
        <f t="shared" si="2"/>
        <v>8.5545175123805245E-2</v>
      </c>
      <c r="L26" s="32">
        <v>15</v>
      </c>
      <c r="M26" s="40">
        <f t="shared" si="3"/>
        <v>6.6666666666666666E-2</v>
      </c>
      <c r="N26" s="34">
        <f t="shared" si="4"/>
        <v>462886.1265401339</v>
      </c>
      <c r="O26" s="34">
        <f t="shared" si="8"/>
        <v>18978.608666666667</v>
      </c>
      <c r="P26" s="35">
        <f t="shared" si="5"/>
        <v>10218.028666666669</v>
      </c>
      <c r="Q26" s="36">
        <f t="shared" si="6"/>
        <v>492082.76387346722</v>
      </c>
      <c r="R26" s="37">
        <v>492083.12</v>
      </c>
      <c r="S26" s="41">
        <f t="shared" si="7"/>
        <v>0.35612653277348727</v>
      </c>
    </row>
    <row r="27" spans="1:19" x14ac:dyDescent="0.35">
      <c r="A27" s="38">
        <v>1905</v>
      </c>
      <c r="B27" s="39" t="s">
        <v>43</v>
      </c>
      <c r="C27" s="26">
        <v>0</v>
      </c>
      <c r="D27" s="27"/>
      <c r="E27" s="28">
        <f t="shared" si="0"/>
        <v>0</v>
      </c>
      <c r="F27" s="26">
        <v>0</v>
      </c>
      <c r="G27" s="27"/>
      <c r="H27" s="28">
        <f t="shared" si="1"/>
        <v>0</v>
      </c>
      <c r="I27" s="29">
        <v>0</v>
      </c>
      <c r="J27" s="30"/>
      <c r="K27" s="31">
        <f t="shared" si="2"/>
        <v>0</v>
      </c>
      <c r="L27" s="32">
        <v>0</v>
      </c>
      <c r="M27" s="40">
        <f t="shared" si="3"/>
        <v>0</v>
      </c>
      <c r="N27" s="34">
        <f t="shared" si="4"/>
        <v>0</v>
      </c>
      <c r="O27" s="34">
        <f t="shared" si="8"/>
        <v>0</v>
      </c>
      <c r="P27" s="35">
        <f t="shared" si="5"/>
        <v>0</v>
      </c>
      <c r="Q27" s="36">
        <f t="shared" si="6"/>
        <v>0</v>
      </c>
      <c r="R27" s="37">
        <v>0</v>
      </c>
      <c r="S27" s="41">
        <f t="shared" si="7"/>
        <v>0</v>
      </c>
    </row>
    <row r="28" spans="1:19" x14ac:dyDescent="0.35">
      <c r="A28" s="38">
        <v>1908</v>
      </c>
      <c r="B28" s="39" t="s">
        <v>57</v>
      </c>
      <c r="C28" s="26">
        <v>206922.99000000008</v>
      </c>
      <c r="D28" s="27"/>
      <c r="E28" s="28">
        <f t="shared" si="0"/>
        <v>206922.99000000008</v>
      </c>
      <c r="F28" s="26">
        <v>4095</v>
      </c>
      <c r="G28" s="27"/>
      <c r="H28" s="28">
        <f t="shared" si="1"/>
        <v>4095</v>
      </c>
      <c r="I28" s="29">
        <v>9825</v>
      </c>
      <c r="J28" s="30">
        <v>24.585000000000001</v>
      </c>
      <c r="K28" s="31">
        <f t="shared" si="2"/>
        <v>4.0675208460443361E-2</v>
      </c>
      <c r="L28" s="32">
        <v>50</v>
      </c>
      <c r="M28" s="40">
        <f t="shared" si="3"/>
        <v>0.02</v>
      </c>
      <c r="N28" s="34">
        <f t="shared" si="4"/>
        <v>8416.6357535082388</v>
      </c>
      <c r="O28" s="34">
        <f t="shared" si="8"/>
        <v>81.900000000000006</v>
      </c>
      <c r="P28" s="35">
        <f t="shared" si="5"/>
        <v>98.25</v>
      </c>
      <c r="Q28" s="36">
        <f t="shared" si="6"/>
        <v>8596.7857535082385</v>
      </c>
      <c r="R28" s="37">
        <v>8596.9699999999993</v>
      </c>
      <c r="S28" s="41">
        <f t="shared" si="7"/>
        <v>0.1842464917608595</v>
      </c>
    </row>
    <row r="29" spans="1:19" x14ac:dyDescent="0.35">
      <c r="A29" s="38">
        <v>1910</v>
      </c>
      <c r="B29" s="39" t="s">
        <v>45</v>
      </c>
      <c r="C29" s="26">
        <v>570931.2200000002</v>
      </c>
      <c r="D29" s="27"/>
      <c r="E29" s="28">
        <f t="shared" si="0"/>
        <v>570931.2200000002</v>
      </c>
      <c r="F29" s="26">
        <v>92733.69</v>
      </c>
      <c r="G29" s="27"/>
      <c r="H29" s="28">
        <f t="shared" si="1"/>
        <v>92733.69</v>
      </c>
      <c r="I29" s="29">
        <v>83020.399999999994</v>
      </c>
      <c r="J29" s="30">
        <v>3.81609</v>
      </c>
      <c r="K29" s="31">
        <f t="shared" si="2"/>
        <v>0.26204832695245656</v>
      </c>
      <c r="L29" s="32">
        <v>10</v>
      </c>
      <c r="M29" s="40">
        <f t="shared" si="3"/>
        <v>0.1</v>
      </c>
      <c r="N29" s="34">
        <f t="shared" si="4"/>
        <v>149611.57100592495</v>
      </c>
      <c r="O29" s="34">
        <f t="shared" si="8"/>
        <v>9273.3690000000006</v>
      </c>
      <c r="P29" s="35">
        <f t="shared" si="5"/>
        <v>4151.0199999999995</v>
      </c>
      <c r="Q29" s="36">
        <f t="shared" si="6"/>
        <v>163035.96000592495</v>
      </c>
      <c r="R29" s="37">
        <v>163036.39000000001</v>
      </c>
      <c r="S29" s="41">
        <f t="shared" si="7"/>
        <v>0.42999407506431453</v>
      </c>
    </row>
    <row r="30" spans="1:19" x14ac:dyDescent="0.35">
      <c r="A30" s="38">
        <v>1915</v>
      </c>
      <c r="B30" s="39" t="s">
        <v>58</v>
      </c>
      <c r="C30" s="26">
        <v>194892.81000000006</v>
      </c>
      <c r="D30" s="27"/>
      <c r="E30" s="28">
        <f t="shared" si="0"/>
        <v>194892.81000000006</v>
      </c>
      <c r="F30" s="26">
        <v>1617</v>
      </c>
      <c r="G30" s="27"/>
      <c r="H30" s="28">
        <f t="shared" si="1"/>
        <v>1617</v>
      </c>
      <c r="I30" s="29">
        <v>10921.45</v>
      </c>
      <c r="J30" s="30">
        <v>6.0789999999999997</v>
      </c>
      <c r="K30" s="31">
        <f t="shared" si="2"/>
        <v>0.16450074025333114</v>
      </c>
      <c r="L30" s="32">
        <v>10</v>
      </c>
      <c r="M30" s="40">
        <f t="shared" si="3"/>
        <v>0.1</v>
      </c>
      <c r="N30" s="34">
        <f t="shared" si="4"/>
        <v>32060.011515051829</v>
      </c>
      <c r="O30" s="34">
        <f t="shared" si="8"/>
        <v>161.69999999999999</v>
      </c>
      <c r="P30" s="35">
        <f t="shared" si="5"/>
        <v>546.07249999999999</v>
      </c>
      <c r="Q30" s="36">
        <f t="shared" si="6"/>
        <v>32767.784015051828</v>
      </c>
      <c r="R30" s="37">
        <v>32768.18</v>
      </c>
      <c r="S30" s="41">
        <f t="shared" si="7"/>
        <v>0.39598494817255414</v>
      </c>
    </row>
    <row r="31" spans="1:19" x14ac:dyDescent="0.35">
      <c r="A31" s="38">
        <v>1915</v>
      </c>
      <c r="B31" s="39" t="s">
        <v>59</v>
      </c>
      <c r="C31" s="26">
        <v>0</v>
      </c>
      <c r="D31" s="27"/>
      <c r="E31" s="28">
        <f t="shared" si="0"/>
        <v>0</v>
      </c>
      <c r="F31" s="26">
        <v>0</v>
      </c>
      <c r="G31" s="27"/>
      <c r="H31" s="28">
        <f t="shared" si="1"/>
        <v>0</v>
      </c>
      <c r="I31" s="29">
        <v>0</v>
      </c>
      <c r="J31" s="30"/>
      <c r="K31" s="31">
        <f t="shared" si="2"/>
        <v>0</v>
      </c>
      <c r="L31" s="32">
        <v>0</v>
      </c>
      <c r="M31" s="40">
        <f t="shared" si="3"/>
        <v>0</v>
      </c>
      <c r="N31" s="34">
        <f t="shared" si="4"/>
        <v>0</v>
      </c>
      <c r="O31" s="34">
        <f t="shared" si="8"/>
        <v>0</v>
      </c>
      <c r="P31" s="35">
        <f t="shared" si="5"/>
        <v>0</v>
      </c>
      <c r="Q31" s="36">
        <f t="shared" si="6"/>
        <v>0</v>
      </c>
      <c r="R31" s="37">
        <v>0</v>
      </c>
      <c r="S31" s="41">
        <f t="shared" si="7"/>
        <v>0</v>
      </c>
    </row>
    <row r="32" spans="1:19" x14ac:dyDescent="0.35">
      <c r="A32" s="38">
        <v>1920</v>
      </c>
      <c r="B32" s="39" t="s">
        <v>60</v>
      </c>
      <c r="C32" s="26">
        <v>245744.43999999989</v>
      </c>
      <c r="D32" s="27">
        <v>50000</v>
      </c>
      <c r="E32" s="28">
        <f t="shared" si="0"/>
        <v>195744.43999999989</v>
      </c>
      <c r="F32" s="26">
        <v>69710.039999999994</v>
      </c>
      <c r="G32" s="27"/>
      <c r="H32" s="28">
        <f t="shared" si="1"/>
        <v>69710.039999999994</v>
      </c>
      <c r="I32" s="29">
        <v>72198.75</v>
      </c>
      <c r="J32" s="30">
        <v>3.4819465907152405</v>
      </c>
      <c r="K32" s="31">
        <f t="shared" si="2"/>
        <v>0.28719567458804302</v>
      </c>
      <c r="L32" s="32">
        <v>5</v>
      </c>
      <c r="M32" s="40">
        <f t="shared" si="3"/>
        <v>0.2</v>
      </c>
      <c r="N32" s="34">
        <f t="shared" si="4"/>
        <v>56216.956492658675</v>
      </c>
      <c r="O32" s="34">
        <f t="shared" si="8"/>
        <v>13942.007999999998</v>
      </c>
      <c r="P32" s="35">
        <f t="shared" si="5"/>
        <v>7219.875</v>
      </c>
      <c r="Q32" s="36">
        <f t="shared" si="6"/>
        <v>77378.839492658677</v>
      </c>
      <c r="R32" s="37">
        <v>77378.84</v>
      </c>
      <c r="S32" s="41">
        <f t="shared" si="7"/>
        <v>5.0734131946228445E-4</v>
      </c>
    </row>
    <row r="33" spans="1:19" x14ac:dyDescent="0.35">
      <c r="A33" s="38">
        <v>1920</v>
      </c>
      <c r="B33" s="39" t="s">
        <v>61</v>
      </c>
      <c r="C33" s="26">
        <v>0</v>
      </c>
      <c r="D33" s="27"/>
      <c r="E33" s="28">
        <f t="shared" si="0"/>
        <v>0</v>
      </c>
      <c r="F33" s="26">
        <v>0</v>
      </c>
      <c r="G33" s="27"/>
      <c r="H33" s="28">
        <f t="shared" si="1"/>
        <v>0</v>
      </c>
      <c r="I33" s="29">
        <v>0</v>
      </c>
      <c r="J33" s="30"/>
      <c r="K33" s="31">
        <f t="shared" si="2"/>
        <v>0</v>
      </c>
      <c r="L33" s="32">
        <v>0</v>
      </c>
      <c r="M33" s="40">
        <f t="shared" si="3"/>
        <v>0</v>
      </c>
      <c r="N33" s="34">
        <f t="shared" si="4"/>
        <v>0</v>
      </c>
      <c r="O33" s="34">
        <f t="shared" si="8"/>
        <v>0</v>
      </c>
      <c r="P33" s="35">
        <f t="shared" si="5"/>
        <v>0</v>
      </c>
      <c r="Q33" s="36">
        <f t="shared" si="6"/>
        <v>0</v>
      </c>
      <c r="R33" s="37">
        <v>0</v>
      </c>
      <c r="S33" s="41">
        <f t="shared" si="7"/>
        <v>0</v>
      </c>
    </row>
    <row r="34" spans="1:19" x14ac:dyDescent="0.35">
      <c r="A34" s="38">
        <v>1920</v>
      </c>
      <c r="B34" s="39" t="s">
        <v>62</v>
      </c>
      <c r="C34" s="26">
        <v>0</v>
      </c>
      <c r="D34" s="27"/>
      <c r="E34" s="28">
        <f t="shared" si="0"/>
        <v>0</v>
      </c>
      <c r="F34" s="26">
        <v>0</v>
      </c>
      <c r="G34" s="27"/>
      <c r="H34" s="28">
        <f t="shared" si="1"/>
        <v>0</v>
      </c>
      <c r="I34" s="29">
        <v>0</v>
      </c>
      <c r="J34" s="30"/>
      <c r="K34" s="31">
        <f t="shared" si="2"/>
        <v>0</v>
      </c>
      <c r="L34" s="32">
        <v>0</v>
      </c>
      <c r="M34" s="40">
        <f t="shared" si="3"/>
        <v>0</v>
      </c>
      <c r="N34" s="34">
        <f t="shared" si="4"/>
        <v>0</v>
      </c>
      <c r="O34" s="34">
        <f t="shared" si="8"/>
        <v>0</v>
      </c>
      <c r="P34" s="35">
        <f t="shared" si="5"/>
        <v>0</v>
      </c>
      <c r="Q34" s="36">
        <f t="shared" si="6"/>
        <v>0</v>
      </c>
      <c r="R34" s="37">
        <v>0</v>
      </c>
      <c r="S34" s="41">
        <f t="shared" si="7"/>
        <v>0</v>
      </c>
    </row>
    <row r="35" spans="1:19" x14ac:dyDescent="0.35">
      <c r="A35" s="38">
        <v>1930</v>
      </c>
      <c r="B35" s="39" t="s">
        <v>63</v>
      </c>
      <c r="C35" s="26">
        <v>880150.06000000099</v>
      </c>
      <c r="D35" s="27"/>
      <c r="E35" s="28">
        <f t="shared" si="0"/>
        <v>880150.06000000099</v>
      </c>
      <c r="F35" s="26">
        <v>512446.81</v>
      </c>
      <c r="G35" s="27"/>
      <c r="H35" s="28">
        <f t="shared" si="1"/>
        <v>512446.81</v>
      </c>
      <c r="I35" s="29">
        <v>56228.42</v>
      </c>
      <c r="J35" s="30">
        <v>4.7790499999999998</v>
      </c>
      <c r="K35" s="31">
        <f t="shared" si="2"/>
        <v>0.20924660758937447</v>
      </c>
      <c r="L35" s="32">
        <v>10</v>
      </c>
      <c r="M35" s="40">
        <f t="shared" si="3"/>
        <v>0.1</v>
      </c>
      <c r="N35" s="34">
        <f t="shared" si="4"/>
        <v>184168.41422458459</v>
      </c>
      <c r="O35" s="34">
        <f t="shared" si="8"/>
        <v>51244.680999999997</v>
      </c>
      <c r="P35" s="35">
        <f t="shared" si="5"/>
        <v>2811.4209999999998</v>
      </c>
      <c r="Q35" s="36">
        <f t="shared" si="6"/>
        <v>238224.51622458457</v>
      </c>
      <c r="R35" s="37">
        <v>238224.34</v>
      </c>
      <c r="S35" s="41">
        <f t="shared" si="7"/>
        <v>-0.17622458457481116</v>
      </c>
    </row>
    <row r="36" spans="1:19" x14ac:dyDescent="0.35">
      <c r="A36" s="38">
        <v>1935</v>
      </c>
      <c r="B36" s="39" t="s">
        <v>64</v>
      </c>
      <c r="C36" s="26">
        <v>19199.970000000023</v>
      </c>
      <c r="D36" s="27"/>
      <c r="E36" s="28">
        <f t="shared" si="0"/>
        <v>19199.970000000023</v>
      </c>
      <c r="F36" s="26">
        <v>0</v>
      </c>
      <c r="G36" s="27"/>
      <c r="H36" s="28">
        <f t="shared" si="1"/>
        <v>0</v>
      </c>
      <c r="I36" s="29">
        <v>29587</v>
      </c>
      <c r="J36" s="30">
        <v>3.6070000000000002</v>
      </c>
      <c r="K36" s="31">
        <f t="shared" si="2"/>
        <v>0.27723870252287219</v>
      </c>
      <c r="L36" s="32">
        <v>10</v>
      </c>
      <c r="M36" s="40">
        <f t="shared" si="3"/>
        <v>0.1</v>
      </c>
      <c r="N36" s="34">
        <f t="shared" si="4"/>
        <v>5322.9747712780763</v>
      </c>
      <c r="O36" s="34">
        <f t="shared" si="8"/>
        <v>0</v>
      </c>
      <c r="P36" s="35">
        <f t="shared" si="5"/>
        <v>1479.35</v>
      </c>
      <c r="Q36" s="36">
        <f t="shared" si="6"/>
        <v>6802.3247712780758</v>
      </c>
      <c r="R36" s="37">
        <v>6802.16</v>
      </c>
      <c r="S36" s="41">
        <f t="shared" si="7"/>
        <v>-0.16477127807593206</v>
      </c>
    </row>
    <row r="37" spans="1:19" x14ac:dyDescent="0.35">
      <c r="A37" s="38">
        <v>1940</v>
      </c>
      <c r="B37" s="39" t="s">
        <v>65</v>
      </c>
      <c r="C37" s="26">
        <v>110173.37999999995</v>
      </c>
      <c r="D37" s="27"/>
      <c r="E37" s="28">
        <f t="shared" si="0"/>
        <v>110173.37999999995</v>
      </c>
      <c r="F37" s="26">
        <v>45084.72</v>
      </c>
      <c r="G37" s="27"/>
      <c r="H37" s="28">
        <f t="shared" si="1"/>
        <v>45084.72</v>
      </c>
      <c r="I37" s="29">
        <v>15101</v>
      </c>
      <c r="J37" s="30">
        <v>5.9089999999999998</v>
      </c>
      <c r="K37" s="31">
        <f t="shared" si="2"/>
        <v>0.16923337282112033</v>
      </c>
      <c r="L37" s="32">
        <v>10</v>
      </c>
      <c r="M37" s="40">
        <f t="shared" si="3"/>
        <v>0.1</v>
      </c>
      <c r="N37" s="34">
        <f t="shared" si="4"/>
        <v>18645.012692502954</v>
      </c>
      <c r="O37" s="34">
        <f t="shared" si="8"/>
        <v>4508.4719999999998</v>
      </c>
      <c r="P37" s="35">
        <f t="shared" si="5"/>
        <v>755.05</v>
      </c>
      <c r="Q37" s="36">
        <f t="shared" si="6"/>
        <v>23908.534692502955</v>
      </c>
      <c r="R37" s="37">
        <v>23908.91</v>
      </c>
      <c r="S37" s="41">
        <f t="shared" si="7"/>
        <v>0.37530749704455957</v>
      </c>
    </row>
    <row r="38" spans="1:19" x14ac:dyDescent="0.35">
      <c r="A38" s="38">
        <v>1945</v>
      </c>
      <c r="B38" s="39" t="s">
        <v>66</v>
      </c>
      <c r="C38" s="26">
        <v>41362.120000000003</v>
      </c>
      <c r="D38" s="27"/>
      <c r="E38" s="28">
        <f t="shared" si="0"/>
        <v>41362.120000000003</v>
      </c>
      <c r="F38" s="26">
        <v>0</v>
      </c>
      <c r="G38" s="27"/>
      <c r="H38" s="28">
        <f t="shared" si="1"/>
        <v>0</v>
      </c>
      <c r="I38" s="29">
        <v>0</v>
      </c>
      <c r="J38" s="30">
        <v>4.4000000000000004</v>
      </c>
      <c r="K38" s="31">
        <f t="shared" si="2"/>
        <v>0.22727272727272727</v>
      </c>
      <c r="L38" s="32">
        <v>10</v>
      </c>
      <c r="M38" s="40">
        <f t="shared" si="3"/>
        <v>0.1</v>
      </c>
      <c r="N38" s="34">
        <f t="shared" si="4"/>
        <v>9400.4818181818173</v>
      </c>
      <c r="O38" s="34">
        <f t="shared" si="8"/>
        <v>0</v>
      </c>
      <c r="P38" s="35">
        <f t="shared" si="5"/>
        <v>0</v>
      </c>
      <c r="Q38" s="36">
        <f t="shared" si="6"/>
        <v>9400.4818181818173</v>
      </c>
      <c r="R38" s="37">
        <v>9400.0300000000007</v>
      </c>
      <c r="S38" s="41">
        <f t="shared" si="7"/>
        <v>-0.45181818181663402</v>
      </c>
    </row>
    <row r="39" spans="1:19" x14ac:dyDescent="0.35">
      <c r="A39" s="38">
        <v>1950</v>
      </c>
      <c r="B39" s="39" t="s">
        <v>67</v>
      </c>
      <c r="C39" s="26">
        <v>0</v>
      </c>
      <c r="D39" s="27"/>
      <c r="E39" s="28">
        <f t="shared" si="0"/>
        <v>0</v>
      </c>
      <c r="F39" s="26">
        <v>0</v>
      </c>
      <c r="G39" s="27"/>
      <c r="H39" s="28">
        <f t="shared" si="1"/>
        <v>0</v>
      </c>
      <c r="I39" s="29">
        <v>0</v>
      </c>
      <c r="J39" s="30"/>
      <c r="K39" s="31">
        <f t="shared" si="2"/>
        <v>0</v>
      </c>
      <c r="L39" s="32">
        <v>0</v>
      </c>
      <c r="M39" s="40">
        <f t="shared" si="3"/>
        <v>0</v>
      </c>
      <c r="N39" s="34">
        <f t="shared" si="4"/>
        <v>0</v>
      </c>
      <c r="O39" s="34">
        <f t="shared" si="8"/>
        <v>0</v>
      </c>
      <c r="P39" s="35">
        <f t="shared" si="5"/>
        <v>0</v>
      </c>
      <c r="Q39" s="36">
        <f t="shared" si="6"/>
        <v>0</v>
      </c>
      <c r="R39" s="37">
        <v>0</v>
      </c>
      <c r="S39" s="41">
        <f t="shared" si="7"/>
        <v>0</v>
      </c>
    </row>
    <row r="40" spans="1:19" x14ac:dyDescent="0.35">
      <c r="A40" s="38">
        <v>1955</v>
      </c>
      <c r="B40" s="39" t="s">
        <v>68</v>
      </c>
      <c r="C40" s="26">
        <v>0</v>
      </c>
      <c r="D40" s="27"/>
      <c r="E40" s="28">
        <f t="shared" si="0"/>
        <v>0</v>
      </c>
      <c r="F40" s="26">
        <v>0</v>
      </c>
      <c r="G40" s="27"/>
      <c r="H40" s="28">
        <f t="shared" si="1"/>
        <v>0</v>
      </c>
      <c r="I40" s="29">
        <v>0</v>
      </c>
      <c r="J40" s="30"/>
      <c r="K40" s="31">
        <f t="shared" si="2"/>
        <v>0</v>
      </c>
      <c r="L40" s="32">
        <v>0</v>
      </c>
      <c r="M40" s="40">
        <f t="shared" si="3"/>
        <v>0</v>
      </c>
      <c r="N40" s="34">
        <f t="shared" si="4"/>
        <v>0</v>
      </c>
      <c r="O40" s="34">
        <f t="shared" si="8"/>
        <v>0</v>
      </c>
      <c r="P40" s="35">
        <f t="shared" si="5"/>
        <v>0</v>
      </c>
      <c r="Q40" s="36">
        <f t="shared" si="6"/>
        <v>0</v>
      </c>
      <c r="R40" s="37">
        <v>0</v>
      </c>
      <c r="S40" s="41">
        <f t="shared" si="7"/>
        <v>0</v>
      </c>
    </row>
    <row r="41" spans="1:19" x14ac:dyDescent="0.35">
      <c r="A41" s="38">
        <v>1955</v>
      </c>
      <c r="B41" s="39" t="s">
        <v>69</v>
      </c>
      <c r="C41" s="26">
        <v>0</v>
      </c>
      <c r="D41" s="27"/>
      <c r="E41" s="28">
        <f t="shared" si="0"/>
        <v>0</v>
      </c>
      <c r="F41" s="26">
        <v>0</v>
      </c>
      <c r="G41" s="27"/>
      <c r="H41" s="28">
        <f t="shared" si="1"/>
        <v>0</v>
      </c>
      <c r="I41" s="29">
        <v>0</v>
      </c>
      <c r="J41" s="30"/>
      <c r="K41" s="31">
        <f t="shared" si="2"/>
        <v>0</v>
      </c>
      <c r="L41" s="32">
        <v>0</v>
      </c>
      <c r="M41" s="40">
        <f t="shared" si="3"/>
        <v>0</v>
      </c>
      <c r="N41" s="34">
        <f t="shared" si="4"/>
        <v>0</v>
      </c>
      <c r="O41" s="34">
        <f t="shared" si="8"/>
        <v>0</v>
      </c>
      <c r="P41" s="35">
        <f t="shared" si="5"/>
        <v>0</v>
      </c>
      <c r="Q41" s="36">
        <f t="shared" si="6"/>
        <v>0</v>
      </c>
      <c r="R41" s="37">
        <v>0</v>
      </c>
      <c r="S41" s="41">
        <f t="shared" si="7"/>
        <v>0</v>
      </c>
    </row>
    <row r="42" spans="1:19" x14ac:dyDescent="0.35">
      <c r="A42" s="38">
        <v>1960</v>
      </c>
      <c r="B42" s="39" t="s">
        <v>70</v>
      </c>
      <c r="C42" s="26">
        <v>0</v>
      </c>
      <c r="D42" s="27"/>
      <c r="E42" s="28">
        <f t="shared" si="0"/>
        <v>0</v>
      </c>
      <c r="F42" s="26">
        <v>0</v>
      </c>
      <c r="G42" s="27"/>
      <c r="H42" s="28">
        <f t="shared" si="1"/>
        <v>0</v>
      </c>
      <c r="I42" s="29">
        <v>0</v>
      </c>
      <c r="J42" s="30"/>
      <c r="K42" s="31">
        <f t="shared" si="2"/>
        <v>0</v>
      </c>
      <c r="L42" s="32">
        <v>0</v>
      </c>
      <c r="M42" s="40">
        <f t="shared" si="3"/>
        <v>0</v>
      </c>
      <c r="N42" s="34">
        <f t="shared" si="4"/>
        <v>0</v>
      </c>
      <c r="O42" s="34">
        <f t="shared" si="8"/>
        <v>0</v>
      </c>
      <c r="P42" s="35">
        <f t="shared" si="5"/>
        <v>0</v>
      </c>
      <c r="Q42" s="36">
        <f t="shared" si="6"/>
        <v>0</v>
      </c>
      <c r="R42" s="37">
        <v>0</v>
      </c>
      <c r="S42" s="41">
        <f t="shared" si="7"/>
        <v>0</v>
      </c>
    </row>
    <row r="43" spans="1:19" x14ac:dyDescent="0.35">
      <c r="A43" s="38">
        <v>1970</v>
      </c>
      <c r="B43" s="42" t="s">
        <v>71</v>
      </c>
      <c r="C43" s="26">
        <v>0</v>
      </c>
      <c r="D43" s="27"/>
      <c r="E43" s="28">
        <f t="shared" si="0"/>
        <v>0</v>
      </c>
      <c r="F43" s="26">
        <v>0</v>
      </c>
      <c r="G43" s="27"/>
      <c r="H43" s="28">
        <f t="shared" si="1"/>
        <v>0</v>
      </c>
      <c r="I43" s="29">
        <v>0</v>
      </c>
      <c r="J43" s="30"/>
      <c r="K43" s="31">
        <f t="shared" si="2"/>
        <v>0</v>
      </c>
      <c r="L43" s="32">
        <v>0</v>
      </c>
      <c r="M43" s="40">
        <f t="shared" si="3"/>
        <v>0</v>
      </c>
      <c r="N43" s="34">
        <f t="shared" si="4"/>
        <v>0</v>
      </c>
      <c r="O43" s="34">
        <f t="shared" si="8"/>
        <v>0</v>
      </c>
      <c r="P43" s="35">
        <f t="shared" si="5"/>
        <v>0</v>
      </c>
      <c r="Q43" s="36">
        <f t="shared" si="6"/>
        <v>0</v>
      </c>
      <c r="R43" s="37">
        <v>0</v>
      </c>
      <c r="S43" s="41">
        <f t="shared" si="7"/>
        <v>0</v>
      </c>
    </row>
    <row r="44" spans="1:19" x14ac:dyDescent="0.35">
      <c r="A44" s="38">
        <v>1975</v>
      </c>
      <c r="B44" s="39" t="s">
        <v>72</v>
      </c>
      <c r="C44" s="26">
        <v>0</v>
      </c>
      <c r="D44" s="27"/>
      <c r="E44" s="28">
        <f t="shared" si="0"/>
        <v>0</v>
      </c>
      <c r="F44" s="26">
        <v>0</v>
      </c>
      <c r="G44" s="27"/>
      <c r="H44" s="28">
        <f t="shared" si="1"/>
        <v>0</v>
      </c>
      <c r="I44" s="29">
        <v>0</v>
      </c>
      <c r="J44" s="30"/>
      <c r="K44" s="31">
        <f t="shared" si="2"/>
        <v>0</v>
      </c>
      <c r="L44" s="32">
        <v>0</v>
      </c>
      <c r="M44" s="40">
        <f t="shared" si="3"/>
        <v>0</v>
      </c>
      <c r="N44" s="34">
        <f t="shared" si="4"/>
        <v>0</v>
      </c>
      <c r="O44" s="34">
        <f t="shared" si="8"/>
        <v>0</v>
      </c>
      <c r="P44" s="35">
        <f t="shared" si="5"/>
        <v>0</v>
      </c>
      <c r="Q44" s="36">
        <f t="shared" si="6"/>
        <v>0</v>
      </c>
      <c r="R44" s="37">
        <v>0</v>
      </c>
      <c r="S44" s="41">
        <f t="shared" si="7"/>
        <v>0</v>
      </c>
    </row>
    <row r="45" spans="1:19" x14ac:dyDescent="0.35">
      <c r="A45" s="38">
        <v>1980</v>
      </c>
      <c r="B45" s="39" t="s">
        <v>73</v>
      </c>
      <c r="C45" s="26">
        <v>118260.68</v>
      </c>
      <c r="D45" s="27"/>
      <c r="E45" s="28">
        <f t="shared" si="0"/>
        <v>118260.68</v>
      </c>
      <c r="F45" s="26">
        <v>0</v>
      </c>
      <c r="G45" s="27"/>
      <c r="H45" s="28">
        <f t="shared" si="1"/>
        <v>0</v>
      </c>
      <c r="I45" s="29">
        <v>0</v>
      </c>
      <c r="J45" s="30">
        <v>6.6356999999999999</v>
      </c>
      <c r="K45" s="31">
        <f t="shared" si="2"/>
        <v>0.15070000150700003</v>
      </c>
      <c r="L45" s="32">
        <v>15</v>
      </c>
      <c r="M45" s="40">
        <f t="shared" si="3"/>
        <v>6.6666666666666666E-2</v>
      </c>
      <c r="N45" s="34">
        <f t="shared" si="4"/>
        <v>17821.884654218844</v>
      </c>
      <c r="O45" s="34">
        <f t="shared" si="8"/>
        <v>0</v>
      </c>
      <c r="P45" s="35">
        <f t="shared" si="5"/>
        <v>0</v>
      </c>
      <c r="Q45" s="36">
        <f t="shared" si="6"/>
        <v>17821.884654218844</v>
      </c>
      <c r="R45" s="37">
        <v>17821.84</v>
      </c>
      <c r="S45" s="41">
        <f t="shared" si="7"/>
        <v>-4.465421884378884E-2</v>
      </c>
    </row>
    <row r="46" spans="1:19" x14ac:dyDescent="0.35">
      <c r="A46" s="38">
        <v>1985</v>
      </c>
      <c r="B46" s="39" t="s">
        <v>74</v>
      </c>
      <c r="C46" s="26">
        <v>0.15000000000145519</v>
      </c>
      <c r="D46" s="27"/>
      <c r="E46" s="28">
        <f t="shared" si="0"/>
        <v>0.15000000000145519</v>
      </c>
      <c r="F46" s="26">
        <v>0</v>
      </c>
      <c r="G46" s="27"/>
      <c r="H46" s="28">
        <f t="shared" si="1"/>
        <v>0</v>
      </c>
      <c r="I46" s="29">
        <v>0</v>
      </c>
      <c r="J46" s="30"/>
      <c r="K46" s="31">
        <f t="shared" si="2"/>
        <v>0</v>
      </c>
      <c r="L46" s="32">
        <v>0</v>
      </c>
      <c r="M46" s="40">
        <f t="shared" si="3"/>
        <v>0</v>
      </c>
      <c r="N46" s="34">
        <f t="shared" si="4"/>
        <v>0</v>
      </c>
      <c r="O46" s="34">
        <f t="shared" si="8"/>
        <v>0</v>
      </c>
      <c r="P46" s="35">
        <f t="shared" si="5"/>
        <v>0</v>
      </c>
      <c r="Q46" s="36">
        <f t="shared" si="6"/>
        <v>0</v>
      </c>
      <c r="R46" s="37">
        <v>0</v>
      </c>
      <c r="S46" s="41">
        <f t="shared" si="7"/>
        <v>0</v>
      </c>
    </row>
    <row r="47" spans="1:19" x14ac:dyDescent="0.35">
      <c r="A47" s="38">
        <v>1990</v>
      </c>
      <c r="B47" s="43" t="s">
        <v>75</v>
      </c>
      <c r="C47" s="26">
        <v>0</v>
      </c>
      <c r="D47" s="27"/>
      <c r="E47" s="28">
        <f t="shared" si="0"/>
        <v>0</v>
      </c>
      <c r="F47" s="26">
        <v>0</v>
      </c>
      <c r="G47" s="27"/>
      <c r="H47" s="28">
        <f t="shared" si="1"/>
        <v>0</v>
      </c>
      <c r="I47" s="29">
        <v>0</v>
      </c>
      <c r="J47" s="30"/>
      <c r="K47" s="31">
        <f t="shared" si="2"/>
        <v>0</v>
      </c>
      <c r="L47" s="32">
        <v>0</v>
      </c>
      <c r="M47" s="40">
        <f t="shared" si="3"/>
        <v>0</v>
      </c>
      <c r="N47" s="34">
        <f t="shared" si="4"/>
        <v>0</v>
      </c>
      <c r="O47" s="34">
        <f t="shared" si="8"/>
        <v>0</v>
      </c>
      <c r="P47" s="35">
        <f t="shared" si="5"/>
        <v>0</v>
      </c>
      <c r="Q47" s="36">
        <f t="shared" si="6"/>
        <v>0</v>
      </c>
      <c r="R47" s="37">
        <v>0</v>
      </c>
      <c r="S47" s="41">
        <f t="shared" si="7"/>
        <v>0</v>
      </c>
    </row>
    <row r="48" spans="1:19" ht="15" thickBot="1" x14ac:dyDescent="0.4">
      <c r="A48" s="38">
        <v>1995</v>
      </c>
      <c r="B48" s="39" t="s">
        <v>76</v>
      </c>
      <c r="C48" s="26">
        <v>-14875252.579999998</v>
      </c>
      <c r="D48" s="45"/>
      <c r="E48" s="28">
        <f t="shared" si="0"/>
        <v>-14875252.579999998</v>
      </c>
      <c r="F48" s="26">
        <v>-4906870.8099999996</v>
      </c>
      <c r="G48" s="45"/>
      <c r="H48" s="28">
        <f t="shared" si="1"/>
        <v>-4906870.8099999996</v>
      </c>
      <c r="I48" s="29">
        <v>-3304989.8</v>
      </c>
      <c r="J48" s="46">
        <v>44.311169963303811</v>
      </c>
      <c r="K48" s="31">
        <f t="shared" si="2"/>
        <v>2.2567673135874038E-2</v>
      </c>
      <c r="L48" s="32">
        <v>50</v>
      </c>
      <c r="M48" s="47">
        <f t="shared" si="3"/>
        <v>0.02</v>
      </c>
      <c r="N48" s="34">
        <f t="shared" si="4"/>
        <v>-335699.83803900692</v>
      </c>
      <c r="O48" s="34">
        <f t="shared" si="8"/>
        <v>-98137.416199999992</v>
      </c>
      <c r="P48" s="35">
        <f t="shared" si="5"/>
        <v>-33049.898000000001</v>
      </c>
      <c r="Q48" s="36">
        <f t="shared" si="6"/>
        <v>-466887.15223900689</v>
      </c>
      <c r="R48" s="37">
        <v>-466887.16</v>
      </c>
      <c r="S48" s="41">
        <f t="shared" si="7"/>
        <v>-7.7609930885955691E-3</v>
      </c>
    </row>
    <row r="49" spans="1:19" ht="15.5" thickTop="1" thickBot="1" x14ac:dyDescent="0.4">
      <c r="A49" s="48"/>
      <c r="B49" s="49" t="s">
        <v>77</v>
      </c>
      <c r="C49" s="50">
        <v>51625725.520000003</v>
      </c>
      <c r="D49" s="50">
        <v>250000</v>
      </c>
      <c r="E49" s="50">
        <f t="shared" ref="C49:I49" si="9">SUM(E11:E48)</f>
        <v>51375725.520000003</v>
      </c>
      <c r="F49" s="50">
        <v>6334837.7100000018</v>
      </c>
      <c r="G49" s="50">
        <v>0</v>
      </c>
      <c r="H49" s="50">
        <f t="shared" si="9"/>
        <v>6334837.7100000018</v>
      </c>
      <c r="I49" s="51">
        <v>4271198.9700000016</v>
      </c>
      <c r="J49" s="50"/>
      <c r="K49" s="52"/>
      <c r="L49" s="53"/>
      <c r="M49" s="54"/>
      <c r="N49" s="50">
        <f t="shared" ref="N49:S49" si="10">SUM(N11:N48)</f>
        <v>2414771.1406599795</v>
      </c>
      <c r="O49" s="55">
        <f t="shared" si="10"/>
        <v>226393.55377619044</v>
      </c>
      <c r="P49" s="55">
        <f t="shared" si="10"/>
        <v>104132.24049166667</v>
      </c>
      <c r="Q49" s="56">
        <f t="shared" si="10"/>
        <v>2745296.9349278365</v>
      </c>
      <c r="R49" s="52">
        <v>2745297.5500000003</v>
      </c>
      <c r="S49" s="56">
        <f t="shared" si="10"/>
        <v>0.61507216352219984</v>
      </c>
    </row>
    <row r="50" spans="1:19" x14ac:dyDescent="0.35">
      <c r="A50" s="57"/>
      <c r="B50" s="2"/>
      <c r="C50" s="58"/>
      <c r="D50" s="58"/>
      <c r="E50" s="58"/>
      <c r="F50" s="58"/>
      <c r="G50" s="58"/>
      <c r="H50" s="58">
        <f>H49-'2-C RCGAAP Dep 2012'!I49</f>
        <v>0</v>
      </c>
      <c r="I50" s="58"/>
      <c r="J50" s="58"/>
      <c r="K50" s="58"/>
      <c r="L50" s="59"/>
      <c r="M50" s="60"/>
      <c r="N50" s="58"/>
      <c r="O50" s="58"/>
      <c r="P50" s="58"/>
      <c r="Q50" s="58"/>
      <c r="R50" s="58"/>
      <c r="S50" s="58"/>
    </row>
    <row r="51" spans="1:19" x14ac:dyDescent="0.35">
      <c r="A51" s="1"/>
      <c r="B51" s="1"/>
      <c r="C51" s="1"/>
      <c r="D51" s="1"/>
      <c r="E51" s="1"/>
      <c r="F51" s="1"/>
      <c r="G51" s="1"/>
      <c r="H51" s="1"/>
      <c r="I51" s="1"/>
      <c r="J51" s="1"/>
      <c r="K51" s="1"/>
      <c r="L51" s="1"/>
      <c r="M51" s="1"/>
      <c r="N51" s="1"/>
      <c r="O51" s="1"/>
      <c r="P51" s="1"/>
      <c r="Q51" s="1"/>
      <c r="R51" s="1"/>
      <c r="S51" s="1"/>
    </row>
    <row r="52" spans="1:19" x14ac:dyDescent="0.35">
      <c r="A52" s="2" t="s">
        <v>78</v>
      </c>
      <c r="B52" s="1" t="s">
        <v>79</v>
      </c>
      <c r="C52" s="1"/>
      <c r="D52" s="1"/>
      <c r="E52" s="1"/>
      <c r="F52" s="1"/>
      <c r="G52" s="1"/>
      <c r="H52" s="1"/>
      <c r="I52" s="1"/>
      <c r="J52" s="1"/>
      <c r="K52" s="1"/>
      <c r="L52" s="1"/>
      <c r="M52" s="1"/>
      <c r="N52" s="1"/>
      <c r="O52" s="1"/>
      <c r="P52" s="1"/>
      <c r="Q52" s="1"/>
      <c r="R52" s="1"/>
      <c r="S52" s="1"/>
    </row>
    <row r="53" spans="1:19" x14ac:dyDescent="0.35">
      <c r="A53" s="1"/>
      <c r="B53" s="180" t="s">
        <v>80</v>
      </c>
      <c r="C53" s="180"/>
      <c r="D53" s="180"/>
      <c r="E53" s="180"/>
      <c r="F53" s="180"/>
      <c r="G53" s="180"/>
      <c r="H53" s="180"/>
      <c r="I53" s="180"/>
      <c r="J53" s="180"/>
      <c r="K53" s="180"/>
      <c r="L53" s="180"/>
      <c r="M53" s="180"/>
      <c r="N53" s="180"/>
      <c r="O53" s="180"/>
      <c r="P53" s="180"/>
      <c r="Q53" s="180"/>
      <c r="R53" s="180"/>
      <c r="S53" s="180"/>
    </row>
    <row r="54" spans="1:19" x14ac:dyDescent="0.35">
      <c r="A54" s="2"/>
      <c r="B54" s="61"/>
      <c r="C54" s="61"/>
      <c r="D54" s="61"/>
      <c r="E54" s="61"/>
      <c r="F54" s="61"/>
      <c r="G54" s="61"/>
      <c r="H54" s="61"/>
      <c r="I54" s="61"/>
      <c r="J54" s="61"/>
      <c r="K54" s="61"/>
      <c r="L54" s="61"/>
      <c r="M54" s="61"/>
      <c r="N54" s="61"/>
      <c r="O54" s="61"/>
      <c r="P54" s="61"/>
      <c r="Q54" s="61"/>
      <c r="R54" s="61"/>
      <c r="S54" s="61"/>
    </row>
    <row r="55" spans="1:19" x14ac:dyDescent="0.35">
      <c r="A55" s="1"/>
      <c r="B55" s="61"/>
      <c r="C55" s="61"/>
      <c r="D55" s="61"/>
      <c r="E55" s="61"/>
      <c r="F55" s="61"/>
      <c r="G55" s="61"/>
      <c r="H55" s="61"/>
      <c r="I55" s="61"/>
      <c r="J55" s="61"/>
      <c r="K55" s="61"/>
      <c r="L55" s="61"/>
      <c r="M55" s="61"/>
      <c r="N55" s="61"/>
      <c r="O55" s="61"/>
      <c r="P55" s="61"/>
      <c r="Q55" s="61"/>
      <c r="R55" s="61"/>
      <c r="S55" s="61"/>
    </row>
    <row r="56" spans="1:19" x14ac:dyDescent="0.35">
      <c r="A56" s="2" t="s">
        <v>81</v>
      </c>
      <c r="B56" s="1"/>
      <c r="C56" s="1"/>
      <c r="D56" s="1"/>
      <c r="E56" s="1"/>
      <c r="F56" s="1"/>
      <c r="G56" s="1"/>
      <c r="H56" s="1"/>
      <c r="I56" s="1"/>
      <c r="J56" s="1"/>
      <c r="K56" s="1"/>
      <c r="L56" s="1"/>
      <c r="M56" s="1"/>
      <c r="N56" s="1"/>
      <c r="O56" s="1"/>
      <c r="P56" s="1"/>
      <c r="Q56" s="1"/>
      <c r="R56" s="1"/>
      <c r="S56" s="1"/>
    </row>
    <row r="57" spans="1:19" ht="30" customHeight="1" x14ac:dyDescent="0.35">
      <c r="A57" s="62">
        <v>1</v>
      </c>
      <c r="B57" s="180" t="s">
        <v>82</v>
      </c>
      <c r="C57" s="180"/>
      <c r="D57" s="180"/>
      <c r="E57" s="180"/>
      <c r="F57" s="180"/>
      <c r="G57" s="180"/>
      <c r="H57" s="180"/>
      <c r="I57" s="180"/>
      <c r="J57" s="180"/>
      <c r="K57" s="180"/>
      <c r="L57" s="180"/>
      <c r="M57" s="180"/>
      <c r="N57" s="180"/>
      <c r="O57" s="180"/>
      <c r="P57" s="180"/>
      <c r="Q57" s="180"/>
      <c r="R57" s="180"/>
      <c r="S57" s="180"/>
    </row>
    <row r="58" spans="1:19" x14ac:dyDescent="0.35">
      <c r="A58" s="62">
        <v>2</v>
      </c>
      <c r="B58" s="180" t="s">
        <v>83</v>
      </c>
      <c r="C58" s="180"/>
      <c r="D58" s="180"/>
      <c r="E58" s="180"/>
      <c r="F58" s="180"/>
      <c r="G58" s="180"/>
      <c r="H58" s="180"/>
      <c r="I58" s="180"/>
      <c r="J58" s="180"/>
      <c r="K58" s="180"/>
      <c r="L58" s="180"/>
      <c r="M58" s="180"/>
      <c r="N58" s="180"/>
      <c r="O58" s="180"/>
      <c r="P58" s="180"/>
      <c r="Q58" s="180"/>
      <c r="R58" s="180"/>
      <c r="S58" s="180"/>
    </row>
    <row r="59" spans="1:19" ht="43.75" customHeight="1" x14ac:dyDescent="0.35">
      <c r="A59" s="62">
        <v>3</v>
      </c>
      <c r="B59" s="180" t="s">
        <v>84</v>
      </c>
      <c r="C59" s="180"/>
      <c r="D59" s="180"/>
      <c r="E59" s="180"/>
      <c r="F59" s="180"/>
      <c r="G59" s="180"/>
      <c r="H59" s="180"/>
      <c r="I59" s="180"/>
      <c r="J59" s="180"/>
      <c r="K59" s="180"/>
      <c r="L59" s="180"/>
      <c r="M59" s="180"/>
      <c r="N59" s="180"/>
      <c r="O59" s="180"/>
      <c r="P59" s="180"/>
      <c r="Q59" s="180"/>
      <c r="R59" s="180"/>
      <c r="S59" s="180"/>
    </row>
    <row r="60" spans="1:19" ht="16.25" customHeight="1" x14ac:dyDescent="0.35">
      <c r="A60" s="62">
        <v>4</v>
      </c>
      <c r="B60" s="180" t="s">
        <v>85</v>
      </c>
      <c r="C60" s="180"/>
      <c r="D60" s="180"/>
      <c r="E60" s="180"/>
      <c r="F60" s="180"/>
      <c r="G60" s="180"/>
      <c r="H60" s="180"/>
      <c r="I60" s="180"/>
      <c r="J60" s="180"/>
      <c r="K60" s="180"/>
      <c r="L60" s="180"/>
      <c r="M60" s="180"/>
      <c r="N60" s="180"/>
      <c r="O60" s="180"/>
      <c r="P60" s="180"/>
      <c r="Q60" s="180"/>
      <c r="R60" s="180"/>
      <c r="S60" s="180"/>
    </row>
    <row r="61" spans="1:19" x14ac:dyDescent="0.35">
      <c r="A61" s="62">
        <v>5</v>
      </c>
      <c r="B61" s="63" t="s">
        <v>86</v>
      </c>
      <c r="C61" s="63"/>
      <c r="D61" s="63"/>
      <c r="E61" s="63"/>
      <c r="F61" s="63"/>
      <c r="G61" s="63"/>
      <c r="H61" s="63"/>
      <c r="I61" s="63"/>
      <c r="J61" s="63"/>
      <c r="K61" s="63"/>
      <c r="L61" s="63"/>
      <c r="M61" s="63"/>
      <c r="N61" s="63"/>
      <c r="O61" s="63"/>
      <c r="P61" s="63"/>
      <c r="Q61" s="63"/>
      <c r="R61" s="63"/>
      <c r="S61" s="63"/>
    </row>
    <row r="62" spans="1:19" x14ac:dyDescent="0.35">
      <c r="A62" s="62">
        <v>6</v>
      </c>
      <c r="B62" s="180" t="s">
        <v>87</v>
      </c>
      <c r="C62" s="180"/>
      <c r="D62" s="180"/>
      <c r="E62" s="180"/>
      <c r="F62" s="180"/>
      <c r="G62" s="180"/>
      <c r="H62" s="180"/>
      <c r="I62" s="180"/>
      <c r="J62" s="180"/>
      <c r="K62" s="180"/>
      <c r="L62" s="180"/>
      <c r="M62" s="180"/>
      <c r="N62" s="180"/>
      <c r="O62" s="180"/>
      <c r="P62" s="180"/>
      <c r="Q62" s="180"/>
      <c r="R62" s="180"/>
      <c r="S62" s="180"/>
    </row>
    <row r="63" spans="1:19" x14ac:dyDescent="0.35">
      <c r="A63" s="62">
        <v>7</v>
      </c>
      <c r="B63" s="63" t="s">
        <v>88</v>
      </c>
      <c r="C63" s="63"/>
      <c r="D63" s="63"/>
      <c r="E63" s="63"/>
      <c r="F63" s="63"/>
      <c r="G63" s="63"/>
      <c r="H63" s="63"/>
      <c r="I63" s="63"/>
      <c r="J63" s="63"/>
      <c r="K63" s="63"/>
      <c r="L63" s="63"/>
      <c r="M63" s="63"/>
      <c r="N63" s="63"/>
      <c r="O63" s="63"/>
      <c r="P63" s="63"/>
      <c r="Q63" s="63"/>
      <c r="R63" s="63"/>
      <c r="S63" s="63"/>
    </row>
    <row r="64" spans="1:19" x14ac:dyDescent="0.35">
      <c r="A64" s="62">
        <v>8</v>
      </c>
      <c r="B64" s="63" t="s">
        <v>89</v>
      </c>
      <c r="C64" s="64"/>
      <c r="D64" s="64"/>
      <c r="E64" s="64"/>
      <c r="F64" s="64"/>
      <c r="G64" s="64"/>
      <c r="H64" s="64"/>
      <c r="I64" s="64"/>
      <c r="J64" s="64"/>
      <c r="K64" s="64"/>
      <c r="L64" s="64"/>
      <c r="M64" s="64"/>
      <c r="N64" s="64"/>
      <c r="O64" s="64"/>
      <c r="P64" s="64"/>
      <c r="Q64" s="64"/>
      <c r="R64" s="64"/>
      <c r="S64" s="64"/>
    </row>
    <row r="65" spans="1:19" x14ac:dyDescent="0.35">
      <c r="A65" s="62"/>
      <c r="B65" s="64"/>
      <c r="C65" s="64"/>
      <c r="D65" s="64"/>
      <c r="E65" s="64"/>
      <c r="F65" s="64"/>
      <c r="G65" s="64"/>
      <c r="H65" s="64"/>
      <c r="I65" s="64"/>
      <c r="J65" s="64"/>
      <c r="K65" s="64"/>
      <c r="L65" s="64"/>
      <c r="M65" s="64"/>
      <c r="N65" s="64"/>
      <c r="O65" s="64"/>
      <c r="P65" s="64"/>
      <c r="Q65" s="64"/>
      <c r="R65" s="64"/>
      <c r="S65" s="64"/>
    </row>
    <row r="66" spans="1:19" x14ac:dyDescent="0.35">
      <c r="A66" s="1"/>
      <c r="B66" s="1"/>
      <c r="C66" s="61"/>
      <c r="D66" s="61"/>
      <c r="E66" s="61"/>
      <c r="F66" s="61"/>
      <c r="G66" s="61"/>
      <c r="H66" s="61"/>
      <c r="I66" s="61"/>
      <c r="J66" s="61"/>
      <c r="K66" s="61"/>
      <c r="L66" s="61"/>
      <c r="M66" s="61"/>
      <c r="N66" s="61"/>
      <c r="O66" s="61"/>
      <c r="P66" s="61"/>
      <c r="Q66" s="61"/>
      <c r="R66" s="61"/>
      <c r="S66" s="61"/>
    </row>
    <row r="67" spans="1:19" x14ac:dyDescent="0.35">
      <c r="A67" s="1"/>
      <c r="B67" s="1"/>
      <c r="C67" s="1"/>
      <c r="D67" s="1"/>
      <c r="E67" s="1"/>
      <c r="F67" s="1"/>
      <c r="G67" s="1"/>
      <c r="H67" s="1"/>
      <c r="I67" s="1"/>
      <c r="J67" s="1"/>
      <c r="K67" s="1"/>
      <c r="L67" s="1"/>
      <c r="M67" s="1"/>
      <c r="N67" s="1"/>
      <c r="O67" s="1"/>
      <c r="P67" s="1"/>
      <c r="Q67" s="1"/>
      <c r="R67" s="1"/>
      <c r="S67" s="1"/>
    </row>
    <row r="68" spans="1:19" x14ac:dyDescent="0.35">
      <c r="A68" s="1"/>
      <c r="B68" s="1"/>
      <c r="C68" s="1"/>
      <c r="D68" s="1"/>
      <c r="E68" s="1"/>
      <c r="F68" s="1"/>
      <c r="G68" s="1"/>
      <c r="H68" s="1"/>
      <c r="I68" s="1"/>
      <c r="J68" s="1"/>
      <c r="K68" s="1"/>
      <c r="L68" s="1"/>
      <c r="M68" s="1"/>
      <c r="N68" s="1"/>
      <c r="O68" s="1"/>
      <c r="P68" s="1"/>
      <c r="Q68" s="1"/>
      <c r="R68" s="1"/>
      <c r="S68" s="1"/>
    </row>
    <row r="69" spans="1:19" x14ac:dyDescent="0.35">
      <c r="A69" s="1"/>
      <c r="B69" s="1"/>
      <c r="C69" s="1"/>
      <c r="D69" s="1"/>
      <c r="E69" s="1"/>
      <c r="F69" s="1"/>
      <c r="G69" s="1"/>
      <c r="H69" s="1"/>
      <c r="I69" s="1"/>
      <c r="J69" s="1"/>
      <c r="K69" s="1"/>
      <c r="L69" s="1"/>
      <c r="M69" s="1"/>
      <c r="N69" s="1"/>
      <c r="O69" s="1"/>
      <c r="P69" s="1"/>
      <c r="Q69" s="1"/>
      <c r="R69" s="1"/>
      <c r="S69" s="1"/>
    </row>
    <row r="70" spans="1:19" x14ac:dyDescent="0.35">
      <c r="A70" s="1"/>
      <c r="B70" s="1"/>
      <c r="C70" s="1"/>
      <c r="D70" s="1"/>
      <c r="E70" s="1"/>
      <c r="F70" s="1"/>
      <c r="G70" s="1"/>
      <c r="H70" s="1"/>
      <c r="I70" s="1"/>
      <c r="J70" s="1"/>
      <c r="K70" s="1"/>
      <c r="L70" s="1"/>
      <c r="M70" s="1"/>
      <c r="N70" s="1"/>
      <c r="O70" s="1"/>
      <c r="P70" s="1"/>
      <c r="Q70" s="1"/>
      <c r="R70" s="1"/>
      <c r="S70" s="1"/>
    </row>
    <row r="71" spans="1:19" x14ac:dyDescent="0.35">
      <c r="A71" s="1"/>
      <c r="B71" s="1"/>
      <c r="C71" s="1"/>
      <c r="D71" s="1"/>
      <c r="E71" s="1"/>
      <c r="F71" s="1"/>
      <c r="G71" s="1"/>
      <c r="H71" s="1"/>
      <c r="I71" s="1"/>
      <c r="J71" s="1"/>
      <c r="K71" s="1"/>
      <c r="L71" s="1"/>
      <c r="M71" s="1"/>
      <c r="N71" s="1"/>
      <c r="O71" s="1"/>
      <c r="P71" s="1"/>
      <c r="Q71" s="1"/>
      <c r="R71" s="1"/>
      <c r="S71" s="1"/>
    </row>
    <row r="72" spans="1:19" x14ac:dyDescent="0.35">
      <c r="A72" s="1"/>
      <c r="B72" s="1"/>
      <c r="C72" s="1"/>
      <c r="D72" s="1"/>
      <c r="E72" s="1"/>
      <c r="F72" s="1"/>
      <c r="G72" s="1"/>
      <c r="H72" s="1"/>
      <c r="I72" s="1"/>
      <c r="J72" s="1"/>
      <c r="K72" s="1"/>
      <c r="L72" s="1"/>
      <c r="M72" s="1"/>
      <c r="N72" s="1"/>
      <c r="O72" s="1"/>
      <c r="P72" s="1"/>
      <c r="Q72" s="1"/>
      <c r="R72" s="1"/>
      <c r="S72" s="1"/>
    </row>
    <row r="73" spans="1:19" x14ac:dyDescent="0.35">
      <c r="A73" s="1"/>
      <c r="B73" s="1"/>
      <c r="C73" s="1"/>
      <c r="D73" s="1"/>
      <c r="E73" s="1"/>
      <c r="F73" s="1"/>
      <c r="G73" s="1"/>
      <c r="H73" s="1"/>
      <c r="I73" s="1"/>
      <c r="J73" s="1"/>
      <c r="K73" s="1"/>
      <c r="L73" s="1"/>
      <c r="M73" s="1"/>
      <c r="N73" s="1"/>
      <c r="O73" s="1"/>
      <c r="P73" s="1"/>
      <c r="Q73" s="1"/>
      <c r="R73" s="1"/>
      <c r="S73" s="1"/>
    </row>
    <row r="74" spans="1:19" x14ac:dyDescent="0.35">
      <c r="A74" s="1"/>
      <c r="B74" s="1"/>
      <c r="C74" s="1"/>
      <c r="D74" s="1"/>
      <c r="E74" s="1"/>
      <c r="F74" s="1"/>
      <c r="G74" s="1"/>
      <c r="H74" s="1"/>
      <c r="I74" s="1"/>
      <c r="J74" s="1"/>
      <c r="K74" s="1"/>
      <c r="L74" s="1"/>
      <c r="M74" s="1"/>
      <c r="N74" s="1"/>
      <c r="O74" s="1"/>
      <c r="P74" s="1"/>
      <c r="Q74" s="1"/>
      <c r="R74" s="1"/>
      <c r="S74" s="1"/>
    </row>
    <row r="75" spans="1:19" x14ac:dyDescent="0.35">
      <c r="A75" s="1"/>
      <c r="B75" s="1"/>
      <c r="C75" s="1"/>
      <c r="D75" s="1"/>
      <c r="E75" s="1"/>
      <c r="F75" s="1"/>
      <c r="G75" s="1"/>
      <c r="H75" s="1"/>
      <c r="I75" s="1"/>
      <c r="J75" s="1"/>
      <c r="K75" s="1"/>
      <c r="L75" s="1"/>
      <c r="M75" s="1"/>
      <c r="N75" s="1"/>
      <c r="O75" s="1"/>
      <c r="P75" s="1"/>
      <c r="Q75" s="1"/>
      <c r="R75" s="1"/>
      <c r="S75" s="1"/>
    </row>
    <row r="76" spans="1:19" x14ac:dyDescent="0.35">
      <c r="A76" s="1"/>
      <c r="B76" s="1"/>
      <c r="C76" s="1"/>
      <c r="D76" s="1"/>
      <c r="E76" s="1"/>
      <c r="F76" s="1"/>
      <c r="G76" s="1"/>
      <c r="H76" s="1"/>
      <c r="I76" s="1"/>
      <c r="J76" s="1"/>
      <c r="K76" s="1"/>
      <c r="L76" s="1"/>
      <c r="M76" s="1"/>
      <c r="N76" s="1"/>
      <c r="O76" s="1"/>
      <c r="P76" s="1"/>
      <c r="Q76" s="1"/>
      <c r="R76" s="1"/>
      <c r="S76" s="1"/>
    </row>
    <row r="77" spans="1:19" x14ac:dyDescent="0.35">
      <c r="A77" s="1"/>
      <c r="B77" s="1"/>
      <c r="C77" s="1"/>
      <c r="D77" s="1"/>
      <c r="E77" s="1"/>
      <c r="F77" s="1"/>
      <c r="G77" s="1"/>
      <c r="H77" s="1"/>
      <c r="I77" s="1"/>
      <c r="J77" s="1"/>
      <c r="K77" s="1"/>
      <c r="L77" s="1"/>
      <c r="M77" s="1"/>
      <c r="N77" s="1"/>
      <c r="O77" s="1"/>
      <c r="P77" s="1"/>
      <c r="Q77" s="1"/>
      <c r="R77" s="1"/>
      <c r="S77" s="1"/>
    </row>
    <row r="78" spans="1:19" x14ac:dyDescent="0.35">
      <c r="A78" s="1"/>
      <c r="B78" s="1"/>
      <c r="C78" s="1"/>
      <c r="D78" s="1"/>
      <c r="E78" s="1"/>
      <c r="F78" s="1"/>
      <c r="G78" s="1"/>
      <c r="H78" s="1"/>
      <c r="I78" s="1"/>
      <c r="J78" s="1"/>
      <c r="K78" s="1"/>
      <c r="L78" s="1"/>
      <c r="M78" s="1"/>
      <c r="N78" s="1"/>
      <c r="O78" s="1"/>
      <c r="P78" s="1"/>
      <c r="Q78" s="1"/>
      <c r="R78" s="1"/>
      <c r="S78" s="1"/>
    </row>
    <row r="79" spans="1:19" x14ac:dyDescent="0.35">
      <c r="A79" s="1"/>
      <c r="B79" s="1"/>
      <c r="C79" s="1"/>
      <c r="D79" s="1"/>
      <c r="E79" s="1"/>
      <c r="F79" s="1"/>
      <c r="G79" s="1"/>
      <c r="H79" s="1"/>
      <c r="I79" s="1"/>
      <c r="J79" s="1"/>
      <c r="K79" s="1"/>
      <c r="L79" s="1"/>
      <c r="M79" s="1"/>
      <c r="N79" s="1"/>
      <c r="O79" s="1"/>
      <c r="P79" s="1"/>
      <c r="Q79" s="1"/>
      <c r="R79" s="1"/>
      <c r="S79" s="1"/>
    </row>
    <row r="80" spans="1:19" x14ac:dyDescent="0.35">
      <c r="A80" s="1"/>
      <c r="B80" s="1"/>
      <c r="C80" s="1"/>
      <c r="D80" s="1"/>
      <c r="E80" s="1"/>
      <c r="F80" s="1"/>
      <c r="G80" s="1"/>
      <c r="H80" s="1"/>
      <c r="I80" s="1"/>
      <c r="J80" s="1"/>
      <c r="K80" s="1"/>
      <c r="L80" s="1"/>
      <c r="M80" s="1"/>
      <c r="N80" s="1"/>
      <c r="O80" s="1"/>
      <c r="P80" s="1"/>
      <c r="Q80" s="1"/>
      <c r="R80" s="1"/>
      <c r="S80" s="1"/>
    </row>
    <row r="81" spans="1:19" x14ac:dyDescent="0.35">
      <c r="A81" s="1"/>
      <c r="B81" s="1"/>
      <c r="C81" s="1"/>
      <c r="D81" s="1"/>
      <c r="E81" s="1"/>
      <c r="F81" s="1"/>
      <c r="G81" s="1"/>
      <c r="H81" s="1"/>
      <c r="I81" s="1"/>
      <c r="J81" s="1"/>
      <c r="K81" s="1"/>
      <c r="L81" s="1"/>
      <c r="M81" s="1"/>
      <c r="N81" s="1"/>
      <c r="O81" s="1"/>
      <c r="P81" s="1"/>
      <c r="Q81" s="1"/>
      <c r="R81" s="1"/>
      <c r="S81" s="1"/>
    </row>
    <row r="82" spans="1:19" x14ac:dyDescent="0.35">
      <c r="A82" s="1"/>
      <c r="B82" s="1"/>
      <c r="C82" s="1"/>
      <c r="D82" s="1"/>
      <c r="E82" s="1"/>
      <c r="F82" s="1"/>
      <c r="G82" s="1"/>
      <c r="H82" s="1"/>
      <c r="I82" s="1"/>
      <c r="J82" s="1"/>
      <c r="K82" s="1"/>
      <c r="L82" s="1"/>
      <c r="M82" s="1"/>
      <c r="N82" s="1"/>
      <c r="O82" s="1"/>
      <c r="P82" s="1"/>
      <c r="Q82" s="1"/>
      <c r="R82" s="1"/>
      <c r="S82" s="1"/>
    </row>
    <row r="83" spans="1:19" x14ac:dyDescent="0.35">
      <c r="A83" s="1"/>
      <c r="B83" s="1"/>
      <c r="C83" s="1"/>
      <c r="D83" s="1"/>
      <c r="E83" s="1"/>
      <c r="F83" s="1"/>
      <c r="G83" s="1"/>
      <c r="H83" s="1"/>
      <c r="I83" s="1"/>
      <c r="J83" s="1"/>
      <c r="K83" s="1"/>
      <c r="L83" s="1"/>
      <c r="M83" s="1"/>
      <c r="N83" s="1"/>
      <c r="O83" s="1"/>
      <c r="P83" s="1"/>
      <c r="Q83" s="1"/>
      <c r="R83" s="1"/>
      <c r="S83" s="1"/>
    </row>
    <row r="84" spans="1:19" x14ac:dyDescent="0.35">
      <c r="A84" s="1"/>
      <c r="B84" s="1"/>
      <c r="C84" s="1"/>
      <c r="D84" s="1"/>
      <c r="E84" s="1"/>
      <c r="F84" s="1"/>
      <c r="G84" s="1"/>
      <c r="H84" s="1"/>
      <c r="I84" s="1"/>
      <c r="J84" s="1"/>
      <c r="K84" s="1"/>
      <c r="L84" s="1"/>
      <c r="M84" s="1"/>
      <c r="N84" s="1"/>
      <c r="O84" s="1"/>
      <c r="P84" s="1"/>
      <c r="Q84" s="1"/>
      <c r="R84" s="1"/>
      <c r="S84" s="1"/>
    </row>
    <row r="85" spans="1:19" x14ac:dyDescent="0.35">
      <c r="A85" s="1"/>
      <c r="B85" s="1"/>
      <c r="C85" s="1"/>
      <c r="D85" s="1"/>
      <c r="E85" s="1"/>
      <c r="F85" s="1"/>
      <c r="G85" s="1"/>
      <c r="H85" s="1"/>
      <c r="I85" s="1"/>
      <c r="J85" s="1"/>
      <c r="K85" s="1"/>
      <c r="L85" s="1"/>
      <c r="M85" s="1"/>
      <c r="N85" s="1"/>
      <c r="O85" s="1"/>
      <c r="P85" s="1"/>
      <c r="Q85" s="1"/>
      <c r="R85" s="1"/>
      <c r="S85" s="1"/>
    </row>
    <row r="86" spans="1:19" x14ac:dyDescent="0.35">
      <c r="A86" s="1"/>
      <c r="B86" s="1"/>
      <c r="C86" s="1"/>
      <c r="D86" s="1"/>
      <c r="E86" s="1"/>
      <c r="F86" s="1"/>
      <c r="G86" s="1"/>
      <c r="H86" s="1"/>
      <c r="I86" s="1"/>
      <c r="J86" s="1"/>
      <c r="K86" s="1"/>
      <c r="L86" s="1"/>
      <c r="M86" s="1"/>
      <c r="N86" s="1"/>
      <c r="O86" s="1"/>
      <c r="P86" s="1"/>
      <c r="Q86" s="1"/>
      <c r="R86" s="1"/>
      <c r="S86" s="1"/>
    </row>
    <row r="87" spans="1:19" x14ac:dyDescent="0.35">
      <c r="A87" s="1"/>
      <c r="B87" s="1"/>
      <c r="C87" s="1"/>
      <c r="D87" s="1"/>
      <c r="E87" s="1"/>
      <c r="F87" s="1"/>
      <c r="G87" s="1"/>
      <c r="H87" s="1"/>
      <c r="I87" s="1"/>
      <c r="J87" s="1"/>
      <c r="K87" s="1"/>
      <c r="L87" s="1"/>
      <c r="M87" s="1"/>
      <c r="N87" s="1"/>
      <c r="O87" s="1"/>
      <c r="P87" s="1"/>
      <c r="Q87" s="1"/>
      <c r="R87" s="1"/>
      <c r="S87" s="1"/>
    </row>
    <row r="88" spans="1:19" x14ac:dyDescent="0.35">
      <c r="A88" s="1"/>
      <c r="B88" s="1"/>
      <c r="C88" s="1"/>
      <c r="D88" s="1"/>
      <c r="E88" s="1"/>
      <c r="F88" s="1"/>
      <c r="G88" s="1"/>
      <c r="H88" s="1"/>
      <c r="I88" s="1"/>
      <c r="J88" s="1"/>
      <c r="K88" s="1"/>
      <c r="L88" s="1"/>
      <c r="M88" s="1"/>
      <c r="N88" s="1"/>
      <c r="O88" s="1"/>
      <c r="P88" s="1"/>
      <c r="Q88" s="1"/>
      <c r="R88" s="1"/>
      <c r="S88" s="1"/>
    </row>
    <row r="89" spans="1:19" x14ac:dyDescent="0.35">
      <c r="A89" s="1"/>
      <c r="B89" s="1"/>
      <c r="C89" s="1"/>
      <c r="D89" s="1"/>
      <c r="E89" s="1"/>
      <c r="F89" s="1"/>
      <c r="G89" s="1"/>
      <c r="H89" s="1"/>
      <c r="I89" s="1"/>
      <c r="J89" s="1"/>
      <c r="K89" s="1"/>
      <c r="L89" s="1"/>
      <c r="M89" s="1"/>
      <c r="N89" s="1"/>
      <c r="O89" s="1"/>
      <c r="P89" s="1"/>
      <c r="Q89" s="1"/>
      <c r="R89" s="1"/>
      <c r="S89" s="1"/>
    </row>
    <row r="90" spans="1:19" x14ac:dyDescent="0.35">
      <c r="A90" s="1"/>
      <c r="B90" s="1"/>
      <c r="C90" s="1"/>
      <c r="D90" s="1"/>
      <c r="E90" s="1"/>
      <c r="F90" s="1"/>
      <c r="G90" s="1"/>
      <c r="H90" s="1"/>
      <c r="I90" s="1"/>
      <c r="J90" s="1"/>
      <c r="K90" s="1"/>
      <c r="L90" s="1"/>
      <c r="M90" s="1"/>
      <c r="N90" s="1"/>
      <c r="O90" s="1"/>
      <c r="P90" s="1"/>
      <c r="Q90" s="1"/>
      <c r="R90" s="1"/>
      <c r="S90" s="1"/>
    </row>
    <row r="91" spans="1:19" x14ac:dyDescent="0.35">
      <c r="A91" s="1"/>
      <c r="B91" s="1"/>
      <c r="C91" s="1"/>
      <c r="D91" s="1"/>
      <c r="E91" s="1"/>
      <c r="F91" s="1"/>
      <c r="G91" s="1"/>
      <c r="H91" s="1"/>
      <c r="I91" s="1"/>
      <c r="J91" s="1"/>
      <c r="K91" s="1"/>
      <c r="L91" s="1"/>
      <c r="M91" s="1"/>
      <c r="N91" s="1"/>
      <c r="O91" s="1"/>
      <c r="P91" s="1"/>
      <c r="Q91" s="1"/>
      <c r="R91" s="1"/>
      <c r="S91" s="1"/>
    </row>
  </sheetData>
  <mergeCells count="13">
    <mergeCell ref="B62:S62"/>
    <mergeCell ref="A3:S3"/>
    <mergeCell ref="A4:S4"/>
    <mergeCell ref="C8:I8"/>
    <mergeCell ref="J8:M8"/>
    <mergeCell ref="N8:Q8"/>
    <mergeCell ref="A9:A10"/>
    <mergeCell ref="B9:B10"/>
    <mergeCell ref="B53:S53"/>
    <mergeCell ref="B57:S57"/>
    <mergeCell ref="B58:S58"/>
    <mergeCell ref="B59:S59"/>
    <mergeCell ref="B60:S60"/>
  </mergeCells>
  <dataValidations disablePrompts="1" count="1">
    <dataValidation allowBlank="1" showInputMessage="1" showErrorMessage="1" promptTitle="Date Format" prompt="E.g:  &quot;August 1, 2011&quot;" sqref="S1" xr:uid="{42933ACC-6159-4DB4-9182-AF8DD031F2A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2-BB Service Life</vt:lpstr>
      <vt:lpstr>2-C MIFRS Dep 2020</vt:lpstr>
      <vt:lpstr>2-C MIFRS Dep 2019</vt:lpstr>
      <vt:lpstr>2-C MIFRS Dep 2018</vt:lpstr>
      <vt:lpstr>2-C MIFRS Dep 2017</vt:lpstr>
      <vt:lpstr>2-C MIFRS Dep 2016</vt:lpstr>
      <vt:lpstr>2-C MIFRS Dep 2015</vt:lpstr>
      <vt:lpstr>2-C MIFRS Dep 2014</vt:lpstr>
      <vt:lpstr>2-C RCGAAP Dep 2013</vt:lpstr>
      <vt:lpstr>2-C RCGAAP Dep 2012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Ann Cooledge</dc:creator>
  <cp:lastModifiedBy>Michelle Reesor</cp:lastModifiedBy>
  <dcterms:created xsi:type="dcterms:W3CDTF">2020-11-12T12:38:34Z</dcterms:created>
  <dcterms:modified xsi:type="dcterms:W3CDTF">2020-11-21T11:47:51Z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